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<sst xmlns="http://schemas.openxmlformats.org/spreadsheetml/2006/main" count="1537" uniqueCount="419">
  <si>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</si>
  <si>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</si>
  <si>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</si>
  <si>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</si>
  <si>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</si>
  <si>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</si>
  <si>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</si>
  <si>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</si>
  <si>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</si>
  <si>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</si>
  <si>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</si>
  <si>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</si>
  <si>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</si>
  <si>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</si>
  <si>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</si>
  <si>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</si>
  <si>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</si>
  <si>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</si>
  <si>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</si>
  <si>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</si>
  <si>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</si>
  <si>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</si>
  <si>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</si>
  <si>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</si>
  <si>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</si>
  <si>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</si>
  <si>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</si>
  <si>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</si>
  <si>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</si>
  <si>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</si>
  <si>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</si>
  <si>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</si>
  <si>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</si>
  <si>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</si>
  <si>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</si>
  <si>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</si>
  <si>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</si>
  <si>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</si>
  <si>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</si>
  <si>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</si>
  <si>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</si>
  <si>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</si>
  <si>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</si>
  <si>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</si>
  <si>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</si>
  <si>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</si>
  <si>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</si>
  <si>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</si>
  <si>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</si>
  <si>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</si>
  <si>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</si>
  <si>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</si>
  <si>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</si>
  <si>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</si>
  <si>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</si>
  <si>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</si>
  <si>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</si>
  <si>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</si>
  <si>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</si>
  <si>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</si>
  <si>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</si>
  <si>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</si>
  <si>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</si>
  <si>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</si>
  <si>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</si>
  <si>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</si>
  <si>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</si>
  <si>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</si>
  <si>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</si>
  <si>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</si>
  <si>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</si>
  <si>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</si>
  <si>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</si>
  <si>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</si>
  <si>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</si>
  <si>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</si>
  <si>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</si>
  <si>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</si>
  <si>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</si>
  <si>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</si>
  <si>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</si>
  <si>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</si>
  <si>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</si>
  <si>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</si>
  <si>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</si>
  <si>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</si>
  <si>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</si>
  <si>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</si>
  <si>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</si>
  <si>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</si>
  <si>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</si>
  <si>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</si>
  <si>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</si>
  <si>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</si>
  <si>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</si>
  <si>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</si>
  <si>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</si>
  <si>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</si>
  <si>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</si>
  <si>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</si>
  <si>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</si>
  <si>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</si>
  <si>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</si>
  <si>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</si>
  <si>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</si>
  <si>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</si>
  <si>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</si>
  <si>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</si>
  <si>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</si>
  <si>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</si>
  <si>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</si>
  <si>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</si>
  <si>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</si>
  <si>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</si>
  <si>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</si>
  <si>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</si>
  <si>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</si>
  <si>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</si>
  <si>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</si>
  <si>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</si>
  <si>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</si>
  <si>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</si>
  <si>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</si>
  <si>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</si>
  <si>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</si>
  <si>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</si>
  <si>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</si>
  <si>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</si>
  <si>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</si>
  <si>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</si>
  <si>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</si>
  <si>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</si>
  <si>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</si>
  <si>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</si>
  <si>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</si>
  <si>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</si>
  <si>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</si>
  <si>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</si>
  <si>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</si>
  <si>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</si>
  <si>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</si>
  <si>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</si>
  <si>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</si>
  <si>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</si>
  <si>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</si>
  <si>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</si>
  <si>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</si>
  <si>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</si>
  <si>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</si>
  <si>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</si>
  <si>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</si>
  <si>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</si>
  <si>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</si>
  <si>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</si>
  <si>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</si>
  <si>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</si>
  <si>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</si>
  <si>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</si>
  <si>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</si>
  <si>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</si>
  <si>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</si>
  <si>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</si>
  <si>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</si>
  <si>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</si>
  <si>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</si>
  <si>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</si>
  <si>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</si>
  <si>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</si>
  <si>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</si>
  <si>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</si>
  <si>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</si>
  <si>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</si>
  <si>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</si>
  <si>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</si>
  <si>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</si>
  <si>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</si>
  <si>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</si>
  <si>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</si>
  <si>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</si>
  <si>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</si>
  <si>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</si>
  <si>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</si>
  <si>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</si>
  <si>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</si>
  <si>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</si>
  <si>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</si>
  <si>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</si>
  <si>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</si>
  <si>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</si>
  <si>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</si>
  <si>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</si>
  <si>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</si>
  <si>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</si>
  <si>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</si>
  <si>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</si>
  <si>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</si>
  <si>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</si>
  <si>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</si>
  <si>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</si>
  <si>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</si>
  <si>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</si>
  <si>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</si>
  <si>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</si>
  <si>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</si>
  <si>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</si>
  <si>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</si>
  <si>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</si>
  <si>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</si>
  <si>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</si>
  <si>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</si>
  <si>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</si>
  <si>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</si>
  <si>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</si>
  <si>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</si>
  <si>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</si>
  <si>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</si>
  <si>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</si>
  <si>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</si>
  <si>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</si>
  <si>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</si>
  <si>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</si>
  <si>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</si>
  <si>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</si>
  <si>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</si>
  <si>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</si>
  <si>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</si>
  <si>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</si>
  <si>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</si>
  <si>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</si>
  <si>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</si>
  <si>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</si>
  <si>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</si>
  <si>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</si>
  <si>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</si>
  <si>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</si>
  <si>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</si>
  <si>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</si>
  <si>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</si>
  <si>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</si>
  <si>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</si>
  <si>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</si>
  <si>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</si>
  <si>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</si>
  <si>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</si>
  <si>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</si>
  <si>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</si>
  <si>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</si>
  <si>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</si>
  <si>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</si>
  <si>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</si>
  <si>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</si>
  <si>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</si>
  <si>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</si>
  <si>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</si>
  <si>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</si>
  <si>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</si>
  <si>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</si>
  <si>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</si>
  <si>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</si>
  <si>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</si>
  <si>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</si>
  <si>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</si>
  <si>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</si>
  <si>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</si>
  <si>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</si>
  <si>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</si>
  <si>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</si>
  <si>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</si>
  <si>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</si>
  <si>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</si>
  <si>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</si>
  <si>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</si>
  <si>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</si>
  <si>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</si>
  <si>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</si>
  <si>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</si>
  <si>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</si>
  <si>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</si>
  <si>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</si>
  <si>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</si>
  <si>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</si>
  <si>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</si>
  <si>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</si>
  <si>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</si>
  <si>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</si>
  <si>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</si>
  <si>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</si>
  <si>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</si>
  <si>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</si>
  <si>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</si>
  <si>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</si>
  <si>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</si>
  <si>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</si>
  <si>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</si>
  <si>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</si>
  <si>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</si>
  <si>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</si>
  <si>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</si>
  <si>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</si>
  <si>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</si>
  <si>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</si>
  <si>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</si>
  <si>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</si>
  <si>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</si>
  <si>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</si>
  <si>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</si>
  <si>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</si>
  <si>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</si>
  <si>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</si>
  <si>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</si>
  <si>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</si>
  <si>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</si>
  <si>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</si>
  <si>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</si>
  <si>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</si>
  <si>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</si>
  <si>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</si>
  <si>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</si>
  <si>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</si>
  <si>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</si>
  <si>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</si>
  <si>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</si>
  <si>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</si>
  <si>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</si>
  <si>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</si>
  <si>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</si>
  <si>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</si>
  <si>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</si>
  <si>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</si>
  <si>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</si>
  <si>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</si>
  <si>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</si>
  <si>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</si>
  <si>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</si>
  <si>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</si>
  <si>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</si>
  <si>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</si>
  <si>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</si>
  <si>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</si>
  <si>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</si>
  <si>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</si>
  <si>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</si>
  <si>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</si>
  <si>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</si>
  <si>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</si>
  <si>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</si>
  <si>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</si>
  <si>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</si>
  <si>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</si>
  <si>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</si>
  <si>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</si>
  <si>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</si>
  <si>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</si>
  <si>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</si>
  <si>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</si>
  <si>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</si>
  <si>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</si>
  <si>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</si>
  <si>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</si>
  <si>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</si>
  <si>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</si>
  <si>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</si>
  <si>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</si>
  <si>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</si>
  <si>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</si>
  <si>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</si>
  <si>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</si>
  <si>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</si>
  <si>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</si>
  <si>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</si>
  <si>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</si>
  <si>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</si>
  <si>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</si>
  <si>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</si>
  <si>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</si>
  <si>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</si>
  <si>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</si>
  <si>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</si>
  <si>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</si>
  <si>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</si>
  <si>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</si>
  <si>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</si>
  <si>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</si>
  <si>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</si>
  <si>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</si>
  <si>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</si>
  <si>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</si>
  <si>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</si>
  <si>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</si>
  <si>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</si>
  <si>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</si>
  <si>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</si>
  <si>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</si>
  <si>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</si>
  <si>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</si>
  <si>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</si>
  <si>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</si>
  <si>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</si>
  <si>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</si>
  <si>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</si>
  <si>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</si>
  <si>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14/05/2007</t>
  </si>
  <si>
    <t>AGM/DIV-RS.10/- PER SH</t>
  </si>
  <si>
    <t>17/05/2007</t>
  </si>
  <si>
    <t>AGM/DIVIDEND-45%</t>
  </si>
  <si>
    <t>HINDUJATMT</t>
  </si>
  <si>
    <t>23/05/2007</t>
  </si>
  <si>
    <t>AGM</t>
  </si>
  <si>
    <t>30/05/2007</t>
  </si>
  <si>
    <t>AGM/DIV-RS.3.50 PER SH</t>
  </si>
  <si>
    <t>Jul</t>
  </si>
  <si>
    <t>HDFC BANK</t>
  </si>
  <si>
    <t>AGM/DIV-RS.7 PER SH</t>
  </si>
  <si>
    <t>31/05/2007</t>
  </si>
  <si>
    <t>BONUS 1:1</t>
  </si>
  <si>
    <t>25/05/2007</t>
  </si>
  <si>
    <t>AGM/DIV-RE 0.75 PER SH</t>
  </si>
  <si>
    <t>AGM/DIVIDEND - 115%</t>
  </si>
  <si>
    <t>Derivatives Info Kit for 11 MAY,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</si>
</sst>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left"/>
    </xf>
    <xf numFmtId="0" fontId="38" fillId="0" borderId="0" xfId="0" applyFont="1" applyAlignment="1">
      <alignment horizontal="center"/>
    </xf>
    <xf numFmtId="1" fontId="12" fillId="0" borderId="0" xfId="0" applyNumberFormat="1" applyFont="1" applyFill="1" applyBorder="1" applyAlignment="1">
      <alignment horizontal="right" wrapText="1"/>
    </xf>
    <xf numFmtId="1" fontId="0" fillId="0" borderId="0" xfId="0" applyNumberFormat="1" applyAlignment="1">
      <alignment/>
    </xf>
    <xf numFmtId="0" fontId="38" fillId="0" borderId="0" xfId="0" applyFont="1" applyAlignment="1">
      <alignment/>
    </xf>
    <xf numFmtId="14" fontId="38" fillId="0" borderId="0" xfId="0" applyNumberFormat="1" applyFont="1" applyAlignment="1">
      <alignment horizontal="center"/>
    </xf>
    <xf numFmtId="0" fontId="16" fillId="2" borderId="5" xfId="0" applyFont="1" applyFill="1" applyBorder="1" applyAlignment="1">
      <alignment horizontal="center"/>
    </xf>
    <xf numFmtId="9" fontId="18"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7"/>
  <sheetViews>
    <sheetView tabSelected="1" workbookViewId="0" topLeftCell="A1">
      <pane xSplit="1" ySplit="3" topLeftCell="B153" activePane="bottomRight" state="frozen"/>
      <selection pane="topLeft" activeCell="E255" sqref="E255"/>
      <selection pane="topRight" activeCell="E255" sqref="E255"/>
      <selection pane="bottomLeft" activeCell="E255" sqref="E255"/>
      <selection pane="bottomRight" activeCell="I258" sqref="I258"/>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418</v>
      </c>
      <c r="B1" s="393"/>
      <c r="C1" s="393"/>
      <c r="D1" s="393"/>
      <c r="E1" s="393"/>
      <c r="F1" s="393"/>
      <c r="G1" s="393"/>
      <c r="H1" s="393"/>
      <c r="I1" s="393"/>
      <c r="J1" s="393"/>
      <c r="K1" s="393"/>
    </row>
    <row r="2" spans="1:11" ht="15.75" thickBot="1">
      <c r="A2" s="27"/>
      <c r="B2" s="102"/>
      <c r="C2" s="28"/>
      <c r="D2" s="389" t="s">
        <v>100</v>
      </c>
      <c r="E2" s="391"/>
      <c r="F2" s="391"/>
      <c r="G2" s="386" t="s">
        <v>103</v>
      </c>
      <c r="H2" s="387"/>
      <c r="I2" s="388"/>
      <c r="J2" s="389" t="s">
        <v>52</v>
      </c>
      <c r="K2" s="390"/>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5682.45</v>
      </c>
      <c r="D4" s="180">
        <f>Volume!M4</f>
        <v>0.6643105784816518</v>
      </c>
      <c r="E4" s="181">
        <f>Volume!C4*100</f>
        <v>53</v>
      </c>
      <c r="F4" s="371">
        <f>'Open Int.'!D4*100</f>
        <v>7.000000000000001</v>
      </c>
      <c r="G4" s="372">
        <f>'Open Int.'!R4</f>
        <v>94.92532725</v>
      </c>
      <c r="H4" s="372">
        <f>'Open Int.'!Z4</f>
        <v>7.118129999999994</v>
      </c>
      <c r="I4" s="373">
        <f>'Open Int.'!O4</f>
        <v>0.9925172104160431</v>
      </c>
      <c r="J4" s="183">
        <f>IF(Volume!D4=0,0,Volume!F4/Volume!D4)</f>
        <v>0</v>
      </c>
      <c r="K4" s="186">
        <f>IF('Open Int.'!E4=0,0,'Open Int.'!H4/'Open Int.'!E4)</f>
        <v>0</v>
      </c>
    </row>
    <row r="5" spans="1:11" ht="15">
      <c r="A5" s="201" t="s">
        <v>74</v>
      </c>
      <c r="B5" s="287">
        <f>Margins!B5</f>
        <v>50</v>
      </c>
      <c r="C5" s="287">
        <f>Volume!J5</f>
        <v>5286.45</v>
      </c>
      <c r="D5" s="182">
        <f>Volume!M5</f>
        <v>0.769142791788175</v>
      </c>
      <c r="E5" s="175">
        <f>Volume!C5*100</f>
        <v>94</v>
      </c>
      <c r="F5" s="347">
        <f>'Open Int.'!D5*100</f>
        <v>21</v>
      </c>
      <c r="G5" s="176">
        <f>'Open Int.'!R5</f>
        <v>22.75816725</v>
      </c>
      <c r="H5" s="176">
        <f>'Open Int.'!Z5</f>
        <v>4.13451225</v>
      </c>
      <c r="I5" s="171">
        <f>'Open Int.'!O5</f>
        <v>0.9883855981416957</v>
      </c>
      <c r="J5" s="185">
        <f>IF(Volume!D5=0,0,Volume!F5/Volume!D5)</f>
        <v>0</v>
      </c>
      <c r="K5" s="187">
        <f>IF('Open Int.'!E5=0,0,'Open Int.'!H5/'Open Int.'!E5)</f>
        <v>0</v>
      </c>
    </row>
    <row r="6" spans="1:11" ht="15">
      <c r="A6" s="201" t="s">
        <v>9</v>
      </c>
      <c r="B6" s="287">
        <f>Margins!B6</f>
        <v>50</v>
      </c>
      <c r="C6" s="287">
        <f>Volume!J6</f>
        <v>4076.65</v>
      </c>
      <c r="D6" s="182">
        <f>Volume!M6</f>
        <v>0.2422051736008633</v>
      </c>
      <c r="E6" s="175">
        <f>Volume!C6*100</f>
        <v>44</v>
      </c>
      <c r="F6" s="347">
        <f>'Open Int.'!D6*100</f>
        <v>2</v>
      </c>
      <c r="G6" s="176">
        <f>'Open Int.'!R6</f>
        <v>26376.2923985</v>
      </c>
      <c r="H6" s="176">
        <f>'Open Int.'!Z6</f>
        <v>747.2577965000019</v>
      </c>
      <c r="I6" s="171">
        <f>'Open Int.'!O6</f>
        <v>0.9396468982657119</v>
      </c>
      <c r="J6" s="185">
        <f>IF(Volume!D6=0,0,Volume!F6/Volume!D6)</f>
        <v>0.9332709674567982</v>
      </c>
      <c r="K6" s="187">
        <f>IF('Open Int.'!E6=0,0,'Open Int.'!H6/'Open Int.'!E6)</f>
        <v>1.1443226946512697</v>
      </c>
    </row>
    <row r="7" spans="1:11" ht="15">
      <c r="A7" s="201" t="s">
        <v>279</v>
      </c>
      <c r="B7" s="287">
        <f>Margins!B7</f>
        <v>200</v>
      </c>
      <c r="C7" s="287">
        <f>Volume!J7</f>
        <v>2310.15</v>
      </c>
      <c r="D7" s="182">
        <f>Volume!M7</f>
        <v>-1.921117432283264</v>
      </c>
      <c r="E7" s="175">
        <f>Volume!C7*100</f>
        <v>-38</v>
      </c>
      <c r="F7" s="347">
        <f>'Open Int.'!D7*100</f>
        <v>9</v>
      </c>
      <c r="G7" s="176">
        <f>'Open Int.'!R7</f>
        <v>161.7105</v>
      </c>
      <c r="H7" s="176">
        <f>'Open Int.'!Z7</f>
        <v>9.97563199999999</v>
      </c>
      <c r="I7" s="171">
        <f>'Open Int.'!O7</f>
        <v>0.9922857142857143</v>
      </c>
      <c r="J7" s="185">
        <f>IF(Volume!D7=0,0,Volume!F7/Volume!D7)</f>
        <v>0</v>
      </c>
      <c r="K7" s="187">
        <f>IF('Open Int.'!E7=0,0,'Open Int.'!H7/'Open Int.'!E7)</f>
        <v>0</v>
      </c>
    </row>
    <row r="8" spans="1:11" ht="15">
      <c r="A8" s="201" t="s">
        <v>134</v>
      </c>
      <c r="B8" s="287">
        <f>Margins!B8</f>
        <v>100</v>
      </c>
      <c r="C8" s="287">
        <f>Volume!J8</f>
        <v>4230.95</v>
      </c>
      <c r="D8" s="182">
        <f>Volume!M8</f>
        <v>0.9628692788622023</v>
      </c>
      <c r="E8" s="175">
        <f>Volume!C8*100</f>
        <v>63</v>
      </c>
      <c r="F8" s="347">
        <f>'Open Int.'!D8*100</f>
        <v>6</v>
      </c>
      <c r="G8" s="176">
        <f>'Open Int.'!R8</f>
        <v>108.2700105</v>
      </c>
      <c r="H8" s="176">
        <f>'Open Int.'!Z8</f>
        <v>7.19273849999999</v>
      </c>
      <c r="I8" s="171">
        <f>'Open Int.'!O8</f>
        <v>0.9933567799921844</v>
      </c>
      <c r="J8" s="185">
        <f>IF(Volume!D8=0,0,Volume!F8/Volume!D8)</f>
        <v>0.5</v>
      </c>
      <c r="K8" s="187">
        <f>IF('Open Int.'!E8=0,0,'Open Int.'!H8/'Open Int.'!E8)</f>
        <v>2.5</v>
      </c>
    </row>
    <row r="9" spans="1:11" ht="15">
      <c r="A9" s="201" t="s">
        <v>0</v>
      </c>
      <c r="B9" s="287">
        <f>Margins!B9</f>
        <v>375</v>
      </c>
      <c r="C9" s="287">
        <f>Volume!J9</f>
        <v>850.55</v>
      </c>
      <c r="D9" s="182">
        <f>Volume!M9</f>
        <v>-2.7831752200251483</v>
      </c>
      <c r="E9" s="175">
        <f>Volume!C9*100</f>
        <v>104</v>
      </c>
      <c r="F9" s="347">
        <f>'Open Int.'!D9*100</f>
        <v>8</v>
      </c>
      <c r="G9" s="176">
        <f>'Open Int.'!R9</f>
        <v>197.338231875</v>
      </c>
      <c r="H9" s="176">
        <f>'Open Int.'!Z9</f>
        <v>9.311285624999982</v>
      </c>
      <c r="I9" s="171">
        <f>'Open Int.'!O9</f>
        <v>0.9849684823016002</v>
      </c>
      <c r="J9" s="185">
        <f>IF(Volume!D9=0,0,Volume!F9/Volume!D9)</f>
        <v>0.2054794520547945</v>
      </c>
      <c r="K9" s="187">
        <f>IF('Open Int.'!E9=0,0,'Open Int.'!H9/'Open Int.'!E9)</f>
        <v>0.2985507246376812</v>
      </c>
    </row>
    <row r="10" spans="1:11" ht="15">
      <c r="A10" s="201" t="s">
        <v>135</v>
      </c>
      <c r="B10" s="287">
        <f>Margins!B10</f>
        <v>2450</v>
      </c>
      <c r="C10" s="287">
        <f>Volume!J10</f>
        <v>79.85</v>
      </c>
      <c r="D10" s="182">
        <f>Volume!M10</f>
        <v>-0.43640897755612035</v>
      </c>
      <c r="E10" s="175">
        <f>Volume!C10*100</f>
        <v>-36</v>
      </c>
      <c r="F10" s="347">
        <f>'Open Int.'!D10*100</f>
        <v>1</v>
      </c>
      <c r="G10" s="176">
        <f>'Open Int.'!R10</f>
        <v>22.517300749999997</v>
      </c>
      <c r="H10" s="176">
        <f>'Open Int.'!Z10</f>
        <v>0.19603674999999754</v>
      </c>
      <c r="I10" s="171">
        <f>'Open Int.'!O10</f>
        <v>0.946133796698523</v>
      </c>
      <c r="J10" s="185">
        <f>IF(Volume!D10=0,0,Volume!F10/Volume!D10)</f>
        <v>0</v>
      </c>
      <c r="K10" s="187">
        <f>IF('Open Int.'!E10=0,0,'Open Int.'!H10/'Open Int.'!E10)</f>
        <v>0</v>
      </c>
    </row>
    <row r="11" spans="1:11" ht="15">
      <c r="A11" s="201" t="s">
        <v>174</v>
      </c>
      <c r="B11" s="287">
        <f>Margins!B11</f>
        <v>3350</v>
      </c>
      <c r="C11" s="287">
        <f>Volume!J11</f>
        <v>63.5</v>
      </c>
      <c r="D11" s="182">
        <f>Volume!M11</f>
        <v>-1.778808971384386</v>
      </c>
      <c r="E11" s="175">
        <f>Volume!C11*100</f>
        <v>-7.000000000000001</v>
      </c>
      <c r="F11" s="347">
        <f>'Open Int.'!D11*100</f>
        <v>0</v>
      </c>
      <c r="G11" s="176">
        <f>'Open Int.'!R11</f>
        <v>50.2669175</v>
      </c>
      <c r="H11" s="176">
        <f>'Open Int.'!Z11</f>
        <v>-0.7370837500000107</v>
      </c>
      <c r="I11" s="171">
        <f>'Open Int.'!O11</f>
        <v>0.992382564536606</v>
      </c>
      <c r="J11" s="185">
        <f>IF(Volume!D11=0,0,Volume!F11/Volume!D11)</f>
        <v>0</v>
      </c>
      <c r="K11" s="187">
        <f>IF('Open Int.'!E11=0,0,'Open Int.'!H11/'Open Int.'!E11)</f>
        <v>0.024509803921568627</v>
      </c>
    </row>
    <row r="12" spans="1:11" ht="15">
      <c r="A12" s="201" t="s">
        <v>280</v>
      </c>
      <c r="B12" s="287">
        <f>Margins!B12</f>
        <v>600</v>
      </c>
      <c r="C12" s="287">
        <f>Volume!J12</f>
        <v>385.65</v>
      </c>
      <c r="D12" s="182">
        <f>Volume!M12</f>
        <v>0.025936973155223936</v>
      </c>
      <c r="E12" s="175">
        <f>Volume!C12*100</f>
        <v>-61</v>
      </c>
      <c r="F12" s="347">
        <f>'Open Int.'!D12*100</f>
        <v>9</v>
      </c>
      <c r="G12" s="176">
        <f>'Open Int.'!R12</f>
        <v>50.072796</v>
      </c>
      <c r="H12" s="176">
        <f>'Open Int.'!Z12</f>
        <v>4.061259</v>
      </c>
      <c r="I12" s="171">
        <f>'Open Int.'!O12</f>
        <v>0.9898336414048059</v>
      </c>
      <c r="J12" s="185">
        <f>IF(Volume!D12=0,0,Volume!F12/Volume!D12)</f>
        <v>0</v>
      </c>
      <c r="K12" s="187">
        <f>IF('Open Int.'!E12=0,0,'Open Int.'!H12/'Open Int.'!E12)</f>
        <v>0</v>
      </c>
    </row>
    <row r="13" spans="1:11" ht="15">
      <c r="A13" s="201" t="s">
        <v>75</v>
      </c>
      <c r="B13" s="287">
        <f>Margins!B13</f>
        <v>2300</v>
      </c>
      <c r="C13" s="287">
        <f>Volume!J13</f>
        <v>86.8</v>
      </c>
      <c r="D13" s="182">
        <f>Volume!M13</f>
        <v>0.8130081300813042</v>
      </c>
      <c r="E13" s="175">
        <f>Volume!C13*100</f>
        <v>-7.000000000000001</v>
      </c>
      <c r="F13" s="347">
        <f>'Open Int.'!D13*100</f>
        <v>13</v>
      </c>
      <c r="G13" s="176">
        <f>'Open Int.'!R13</f>
        <v>27.690068</v>
      </c>
      <c r="H13" s="176">
        <f>'Open Int.'!Z13</f>
        <v>3.490802000000002</v>
      </c>
      <c r="I13" s="171">
        <f>'Open Int.'!O13</f>
        <v>0.9783705839942322</v>
      </c>
      <c r="J13" s="185">
        <f>IF(Volume!D13=0,0,Volume!F13/Volume!D13)</f>
        <v>0.017857142857142856</v>
      </c>
      <c r="K13" s="187">
        <f>IF('Open Int.'!E13=0,0,'Open Int.'!H13/'Open Int.'!E13)</f>
        <v>0.0625</v>
      </c>
    </row>
    <row r="14" spans="1:11" ht="15">
      <c r="A14" s="201" t="s">
        <v>88</v>
      </c>
      <c r="B14" s="287">
        <f>Margins!B14</f>
        <v>4300</v>
      </c>
      <c r="C14" s="287">
        <f>Volume!J14</f>
        <v>45.25</v>
      </c>
      <c r="D14" s="182">
        <f>Volume!M14</f>
        <v>1.2304250559284053</v>
      </c>
      <c r="E14" s="175">
        <f>Volume!C14*100</f>
        <v>30</v>
      </c>
      <c r="F14" s="347">
        <f>'Open Int.'!D14*100</f>
        <v>-2</v>
      </c>
      <c r="G14" s="176">
        <f>'Open Int.'!R14</f>
        <v>108.0085825</v>
      </c>
      <c r="H14" s="176">
        <f>'Open Int.'!Z14</f>
        <v>-0.859161499999999</v>
      </c>
      <c r="I14" s="171">
        <f>'Open Int.'!O14</f>
        <v>0.9917132048279589</v>
      </c>
      <c r="J14" s="185">
        <f>IF(Volume!D14=0,0,Volume!F14/Volume!D14)</f>
        <v>0</v>
      </c>
      <c r="K14" s="187">
        <f>IF('Open Int.'!E14=0,0,'Open Int.'!H14/'Open Int.'!E14)</f>
        <v>0.10301953818827708</v>
      </c>
    </row>
    <row r="15" spans="1:11" ht="15">
      <c r="A15" s="201" t="s">
        <v>136</v>
      </c>
      <c r="B15" s="287">
        <f>Margins!B15</f>
        <v>4775</v>
      </c>
      <c r="C15" s="287">
        <f>Volume!J15</f>
        <v>37.25</v>
      </c>
      <c r="D15" s="182">
        <f>Volume!M15</f>
        <v>0</v>
      </c>
      <c r="E15" s="175">
        <f>Volume!C15*100</f>
        <v>11</v>
      </c>
      <c r="F15" s="347">
        <f>'Open Int.'!D15*100</f>
        <v>0</v>
      </c>
      <c r="G15" s="176">
        <f>'Open Int.'!R15</f>
        <v>128.190008125</v>
      </c>
      <c r="H15" s="176">
        <f>'Open Int.'!Z15</f>
        <v>1.4585237499999977</v>
      </c>
      <c r="I15" s="171">
        <f>'Open Int.'!O15</f>
        <v>0.9764118218398778</v>
      </c>
      <c r="J15" s="185">
        <f>IF(Volume!D15=0,0,Volume!F15/Volume!D15)</f>
        <v>0.22018348623853212</v>
      </c>
      <c r="K15" s="187">
        <f>IF('Open Int.'!E15=0,0,'Open Int.'!H15/'Open Int.'!E15)</f>
        <v>0.17168011738811445</v>
      </c>
    </row>
    <row r="16" spans="1:11" ht="15">
      <c r="A16" s="201" t="s">
        <v>157</v>
      </c>
      <c r="B16" s="287">
        <f>Margins!B16</f>
        <v>350</v>
      </c>
      <c r="C16" s="287">
        <f>Volume!J16</f>
        <v>689.4</v>
      </c>
      <c r="D16" s="182">
        <f>Volume!M16</f>
        <v>0.1889260281935699</v>
      </c>
      <c r="E16" s="175">
        <f>Volume!C16*100</f>
        <v>-63</v>
      </c>
      <c r="F16" s="347">
        <f>'Open Int.'!D16*100</f>
        <v>3</v>
      </c>
      <c r="G16" s="176">
        <f>'Open Int.'!R16</f>
        <v>51.39477</v>
      </c>
      <c r="H16" s="176">
        <f>'Open Int.'!Z16</f>
        <v>1.8068434999999994</v>
      </c>
      <c r="I16" s="171">
        <f>'Open Int.'!O16</f>
        <v>0.9990610328638497</v>
      </c>
      <c r="J16" s="185">
        <f>IF(Volume!D16=0,0,Volume!F16/Volume!D16)</f>
        <v>0</v>
      </c>
      <c r="K16" s="187">
        <f>IF('Open Int.'!E16=0,0,'Open Int.'!H16/'Open Int.'!E16)</f>
        <v>0</v>
      </c>
    </row>
    <row r="17" spans="1:11" s="8" customFormat="1" ht="15">
      <c r="A17" s="201" t="s">
        <v>193</v>
      </c>
      <c r="B17" s="287">
        <f>Margins!B17</f>
        <v>100</v>
      </c>
      <c r="C17" s="287">
        <f>Volume!J17</f>
        <v>2720.6</v>
      </c>
      <c r="D17" s="182">
        <f>Volume!M17</f>
        <v>4.259518289294683</v>
      </c>
      <c r="E17" s="175">
        <f>Volume!C17*100</f>
        <v>43</v>
      </c>
      <c r="F17" s="347">
        <f>'Open Int.'!D17*100</f>
        <v>0</v>
      </c>
      <c r="G17" s="176">
        <f>'Open Int.'!R17</f>
        <v>255.654782</v>
      </c>
      <c r="H17" s="176">
        <f>'Open Int.'!Z17</f>
        <v>10.966655500000002</v>
      </c>
      <c r="I17" s="171">
        <f>'Open Int.'!O17</f>
        <v>0.9648824092795573</v>
      </c>
      <c r="J17" s="185">
        <f>IF(Volume!D17=0,0,Volume!F17/Volume!D17)</f>
        <v>0.02247191011235955</v>
      </c>
      <c r="K17" s="187">
        <f>IF('Open Int.'!E17=0,0,'Open Int.'!H17/'Open Int.'!E17)</f>
        <v>0.019417475728155338</v>
      </c>
    </row>
    <row r="18" spans="1:11" s="8" customFormat="1" ht="15">
      <c r="A18" s="201" t="s">
        <v>281</v>
      </c>
      <c r="B18" s="287">
        <f>Margins!B18</f>
        <v>1900</v>
      </c>
      <c r="C18" s="287">
        <f>Volume!J18</f>
        <v>169.3</v>
      </c>
      <c r="D18" s="182">
        <f>Volume!M18</f>
        <v>7.731466751511299</v>
      </c>
      <c r="E18" s="175">
        <f>Volume!C18*100</f>
        <v>369</v>
      </c>
      <c r="F18" s="347">
        <f>'Open Int.'!D18*100</f>
        <v>5</v>
      </c>
      <c r="G18" s="176">
        <f>'Open Int.'!R18</f>
        <v>141.341798</v>
      </c>
      <c r="H18" s="176">
        <f>'Open Int.'!Z18</f>
        <v>15.727088500000008</v>
      </c>
      <c r="I18" s="171">
        <f>'Open Int.'!O18</f>
        <v>0.9847519344560764</v>
      </c>
      <c r="J18" s="185">
        <f>IF(Volume!D18=0,0,Volume!F18/Volume!D18)</f>
        <v>0.024630541871921183</v>
      </c>
      <c r="K18" s="187">
        <f>IF('Open Int.'!E18=0,0,'Open Int.'!H18/'Open Int.'!E18)</f>
        <v>0.08949416342412451</v>
      </c>
    </row>
    <row r="19" spans="1:11" s="8" customFormat="1" ht="15">
      <c r="A19" s="201" t="s">
        <v>282</v>
      </c>
      <c r="B19" s="287">
        <f>Margins!B19</f>
        <v>4800</v>
      </c>
      <c r="C19" s="287">
        <f>Volume!J19</f>
        <v>68.9</v>
      </c>
      <c r="D19" s="182">
        <f>Volume!M19</f>
        <v>10.328262610088075</v>
      </c>
      <c r="E19" s="175">
        <f>Volume!C19*100</f>
        <v>667</v>
      </c>
      <c r="F19" s="347">
        <f>'Open Int.'!D19*100</f>
        <v>-10</v>
      </c>
      <c r="G19" s="176">
        <f>'Open Int.'!R19</f>
        <v>86.68171200000002</v>
      </c>
      <c r="H19" s="176">
        <f>'Open Int.'!Z19</f>
        <v>0.11102400000001467</v>
      </c>
      <c r="I19" s="171">
        <f>'Open Int.'!O19</f>
        <v>0.978634109118657</v>
      </c>
      <c r="J19" s="185">
        <f>IF(Volume!D19=0,0,Volume!F19/Volume!D19)</f>
        <v>0.10094637223974763</v>
      </c>
      <c r="K19" s="187">
        <f>IF('Open Int.'!E19=0,0,'Open Int.'!H19/'Open Int.'!E19)</f>
        <v>0.2028301886792453</v>
      </c>
    </row>
    <row r="20" spans="1:11" ht="15">
      <c r="A20" s="201" t="s">
        <v>76</v>
      </c>
      <c r="B20" s="287">
        <f>Margins!B20</f>
        <v>1400</v>
      </c>
      <c r="C20" s="287">
        <f>Volume!J20</f>
        <v>258.55</v>
      </c>
      <c r="D20" s="182">
        <f>Volume!M20</f>
        <v>3.0079681274900443</v>
      </c>
      <c r="E20" s="175">
        <f>Volume!C20*100</f>
        <v>-4</v>
      </c>
      <c r="F20" s="347">
        <f>'Open Int.'!D20*100</f>
        <v>-1</v>
      </c>
      <c r="G20" s="176">
        <f>'Open Int.'!R20</f>
        <v>144.751803</v>
      </c>
      <c r="H20" s="176">
        <f>'Open Int.'!Z20</f>
        <v>2.680782999999991</v>
      </c>
      <c r="I20" s="171">
        <f>'Open Int.'!O20</f>
        <v>0.9962490622655664</v>
      </c>
      <c r="J20" s="185">
        <f>IF(Volume!D20=0,0,Volume!F20/Volume!D20)</f>
        <v>0.3333333333333333</v>
      </c>
      <c r="K20" s="187">
        <f>IF('Open Int.'!E20=0,0,'Open Int.'!H20/'Open Int.'!E20)</f>
        <v>0.25</v>
      </c>
    </row>
    <row r="21" spans="1:11" ht="15">
      <c r="A21" s="201" t="s">
        <v>77</v>
      </c>
      <c r="B21" s="287">
        <f>Margins!B21</f>
        <v>1900</v>
      </c>
      <c r="C21" s="287">
        <f>Volume!J21</f>
        <v>195.9</v>
      </c>
      <c r="D21" s="182">
        <f>Volume!M21</f>
        <v>0.25588536335721596</v>
      </c>
      <c r="E21" s="175">
        <f>Volume!C21*100</f>
        <v>-37</v>
      </c>
      <c r="F21" s="347">
        <f>'Open Int.'!D21*100</f>
        <v>5</v>
      </c>
      <c r="G21" s="176">
        <f>'Open Int.'!R21</f>
        <v>112.77963</v>
      </c>
      <c r="H21" s="176">
        <f>'Open Int.'!Z21</f>
        <v>5.596868000000001</v>
      </c>
      <c r="I21" s="171">
        <f>'Open Int.'!O21</f>
        <v>0.9943894389438944</v>
      </c>
      <c r="J21" s="185">
        <f>IF(Volume!D21=0,0,Volume!F21/Volume!D21)</f>
        <v>0.35</v>
      </c>
      <c r="K21" s="187">
        <f>IF('Open Int.'!E21=0,0,'Open Int.'!H21/'Open Int.'!E21)</f>
        <v>0.27411167512690354</v>
      </c>
    </row>
    <row r="22" spans="1:11" ht="15">
      <c r="A22" s="201" t="s">
        <v>283</v>
      </c>
      <c r="B22" s="287">
        <f>Margins!B22</f>
        <v>1050</v>
      </c>
      <c r="C22" s="287">
        <f>Volume!J22</f>
        <v>159.1</v>
      </c>
      <c r="D22" s="182">
        <f>Volume!M22</f>
        <v>0.4102240454402056</v>
      </c>
      <c r="E22" s="175">
        <f>Volume!C22*100</f>
        <v>-28.999999999999996</v>
      </c>
      <c r="F22" s="347">
        <f>'Open Int.'!D22*100</f>
        <v>1</v>
      </c>
      <c r="G22" s="176">
        <f>'Open Int.'!R22</f>
        <v>27.029499</v>
      </c>
      <c r="H22" s="176">
        <f>'Open Int.'!Z22</f>
        <v>0.4598107500000026</v>
      </c>
      <c r="I22" s="171">
        <f>'Open Int.'!O22</f>
        <v>0.9894932014833128</v>
      </c>
      <c r="J22" s="185">
        <f>IF(Volume!D22=0,0,Volume!F22/Volume!D22)</f>
        <v>0</v>
      </c>
      <c r="K22" s="187">
        <f>IF('Open Int.'!E22=0,0,'Open Int.'!H22/'Open Int.'!E22)</f>
        <v>6.428571428571429</v>
      </c>
    </row>
    <row r="23" spans="1:11" s="8" customFormat="1" ht="15">
      <c r="A23" s="201" t="s">
        <v>34</v>
      </c>
      <c r="B23" s="287">
        <f>Margins!B23</f>
        <v>275</v>
      </c>
      <c r="C23" s="287">
        <f>Volume!J23</f>
        <v>1652.35</v>
      </c>
      <c r="D23" s="182">
        <f>Volume!M23</f>
        <v>1.1137288498607727</v>
      </c>
      <c r="E23" s="175">
        <f>Volume!C23*100</f>
        <v>111.00000000000001</v>
      </c>
      <c r="F23" s="347">
        <f>'Open Int.'!D23*100</f>
        <v>0</v>
      </c>
      <c r="G23" s="176">
        <f>'Open Int.'!R23</f>
        <v>109.2368585</v>
      </c>
      <c r="H23" s="176">
        <f>'Open Int.'!Z23</f>
        <v>1.2032019999999903</v>
      </c>
      <c r="I23" s="171">
        <f>'Open Int.'!O23</f>
        <v>0.997504159733777</v>
      </c>
      <c r="J23" s="185">
        <f>IF(Volume!D23=0,0,Volume!F23/Volume!D23)</f>
        <v>0</v>
      </c>
      <c r="K23" s="187">
        <f>IF('Open Int.'!E23=0,0,'Open Int.'!H23/'Open Int.'!E23)</f>
        <v>0</v>
      </c>
    </row>
    <row r="24" spans="1:11" s="8" customFormat="1" ht="15">
      <c r="A24" s="201" t="s">
        <v>284</v>
      </c>
      <c r="B24" s="287">
        <f>Margins!B24</f>
        <v>250</v>
      </c>
      <c r="C24" s="287">
        <f>Volume!J24</f>
        <v>957.6</v>
      </c>
      <c r="D24" s="182">
        <f>Volume!M24</f>
        <v>-0.31749336386820953</v>
      </c>
      <c r="E24" s="175">
        <f>Volume!C24*100</f>
        <v>-21</v>
      </c>
      <c r="F24" s="347">
        <f>'Open Int.'!D24*100</f>
        <v>1</v>
      </c>
      <c r="G24" s="176">
        <f>'Open Int.'!R24</f>
        <v>55.22958</v>
      </c>
      <c r="H24" s="176">
        <f>'Open Int.'!Z24</f>
        <v>0.32843249999999813</v>
      </c>
      <c r="I24" s="171">
        <f>'Open Int.'!O24</f>
        <v>0.9865626354573038</v>
      </c>
      <c r="J24" s="185">
        <f>IF(Volume!D24=0,0,Volume!F24/Volume!D24)</f>
        <v>0</v>
      </c>
      <c r="K24" s="187">
        <f>IF('Open Int.'!E24=0,0,'Open Int.'!H24/'Open Int.'!E24)</f>
        <v>0</v>
      </c>
    </row>
    <row r="25" spans="1:11" s="8" customFormat="1" ht="15">
      <c r="A25" s="201" t="s">
        <v>137</v>
      </c>
      <c r="B25" s="287">
        <f>Margins!B25</f>
        <v>1000</v>
      </c>
      <c r="C25" s="287">
        <f>Volume!J25</f>
        <v>345.75</v>
      </c>
      <c r="D25" s="182">
        <f>Volume!M25</f>
        <v>0.47951176983434385</v>
      </c>
      <c r="E25" s="175">
        <f>Volume!C25*100</f>
        <v>-13</v>
      </c>
      <c r="F25" s="347">
        <f>'Open Int.'!D25*100</f>
        <v>6</v>
      </c>
      <c r="G25" s="176">
        <f>'Open Int.'!R25</f>
        <v>162.29505</v>
      </c>
      <c r="H25" s="176">
        <f>'Open Int.'!Z25</f>
        <v>9.72111000000001</v>
      </c>
      <c r="I25" s="171">
        <f>'Open Int.'!O25</f>
        <v>0.9976565828717512</v>
      </c>
      <c r="J25" s="185">
        <f>IF(Volume!D25=0,0,Volume!F25/Volume!D25)</f>
        <v>1</v>
      </c>
      <c r="K25" s="187">
        <f>IF('Open Int.'!E25=0,0,'Open Int.'!H25/'Open Int.'!E25)</f>
        <v>0.17142857142857143</v>
      </c>
    </row>
    <row r="26" spans="1:11" s="8" customFormat="1" ht="15">
      <c r="A26" s="201" t="s">
        <v>232</v>
      </c>
      <c r="B26" s="287">
        <f>Margins!B26</f>
        <v>500</v>
      </c>
      <c r="C26" s="287">
        <f>Volume!J26</f>
        <v>813.95</v>
      </c>
      <c r="D26" s="182">
        <f>Volume!M26</f>
        <v>-0.6105378838756945</v>
      </c>
      <c r="E26" s="175">
        <f>Volume!C26*100</f>
        <v>17</v>
      </c>
      <c r="F26" s="347">
        <f>'Open Int.'!D26*100</f>
        <v>0</v>
      </c>
      <c r="G26" s="176">
        <f>'Open Int.'!R26</f>
        <v>751.3165475</v>
      </c>
      <c r="H26" s="176">
        <f>'Open Int.'!Z26</f>
        <v>-0.07007750000002488</v>
      </c>
      <c r="I26" s="171">
        <f>'Open Int.'!O26</f>
        <v>0.9838578625209902</v>
      </c>
      <c r="J26" s="185">
        <f>IF(Volume!D26=0,0,Volume!F26/Volume!D26)</f>
        <v>0.10476190476190476</v>
      </c>
      <c r="K26" s="187">
        <f>IF('Open Int.'!E26=0,0,'Open Int.'!H26/'Open Int.'!E26)</f>
        <v>0.19846153846153847</v>
      </c>
    </row>
    <row r="27" spans="1:11" ht="15">
      <c r="A27" s="201" t="s">
        <v>1</v>
      </c>
      <c r="B27" s="287">
        <f>Margins!B27</f>
        <v>150</v>
      </c>
      <c r="C27" s="287">
        <f>Volume!J27</f>
        <v>2437.05</v>
      </c>
      <c r="D27" s="182">
        <f>Volume!M27</f>
        <v>0.3190219404766805</v>
      </c>
      <c r="E27" s="175">
        <f>Volume!C27*100</f>
        <v>1</v>
      </c>
      <c r="F27" s="347">
        <f>'Open Int.'!D27*100</f>
        <v>1</v>
      </c>
      <c r="G27" s="176">
        <f>'Open Int.'!R27</f>
        <v>323.44527600000004</v>
      </c>
      <c r="H27" s="176">
        <f>'Open Int.'!Z27</f>
        <v>5.656396500000028</v>
      </c>
      <c r="I27" s="171">
        <f>'Open Int.'!O27</f>
        <v>0.965754972875226</v>
      </c>
      <c r="J27" s="185">
        <f>IF(Volume!D27=0,0,Volume!F27/Volume!D27)</f>
        <v>0.13043478260869565</v>
      </c>
      <c r="K27" s="187">
        <f>IF('Open Int.'!E27=0,0,'Open Int.'!H27/'Open Int.'!E27)</f>
        <v>0.09696969696969697</v>
      </c>
    </row>
    <row r="28" spans="1:11" ht="15">
      <c r="A28" s="201" t="s">
        <v>158</v>
      </c>
      <c r="B28" s="287">
        <f>Margins!B28</f>
        <v>1900</v>
      </c>
      <c r="C28" s="287">
        <f>Volume!J28</f>
        <v>115.05</v>
      </c>
      <c r="D28" s="182">
        <f>Volume!M28</f>
        <v>0.348887919755771</v>
      </c>
      <c r="E28" s="175">
        <f>Volume!C28*100</f>
        <v>-40</v>
      </c>
      <c r="F28" s="347">
        <f>'Open Int.'!D28*100</f>
        <v>-2</v>
      </c>
      <c r="G28" s="176">
        <f>'Open Int.'!R28</f>
        <v>20.241897</v>
      </c>
      <c r="H28" s="176">
        <f>'Open Int.'!Z28</f>
        <v>-0.21280949999999876</v>
      </c>
      <c r="I28" s="171">
        <f>'Open Int.'!O28</f>
        <v>0.9956803455723542</v>
      </c>
      <c r="J28" s="185">
        <f>IF(Volume!D28=0,0,Volume!F28/Volume!D28)</f>
        <v>0</v>
      </c>
      <c r="K28" s="187">
        <f>IF('Open Int.'!E28=0,0,'Open Int.'!H28/'Open Int.'!E28)</f>
        <v>0.07142857142857142</v>
      </c>
    </row>
    <row r="29" spans="1:11" ht="15">
      <c r="A29" s="201" t="s">
        <v>285</v>
      </c>
      <c r="B29" s="287">
        <f>Margins!B29</f>
        <v>300</v>
      </c>
      <c r="C29" s="287">
        <f>Volume!J29</f>
        <v>559.7</v>
      </c>
      <c r="D29" s="182">
        <f>Volume!M29</f>
        <v>-0.03572066440434574</v>
      </c>
      <c r="E29" s="175">
        <f>Volume!C29*100</f>
        <v>-75</v>
      </c>
      <c r="F29" s="347">
        <f>'Open Int.'!D29*100</f>
        <v>3</v>
      </c>
      <c r="G29" s="176">
        <f>'Open Int.'!R29</f>
        <v>37.76295900000001</v>
      </c>
      <c r="H29" s="176">
        <f>'Open Int.'!Z29</f>
        <v>1.1958900000000128</v>
      </c>
      <c r="I29" s="171">
        <f>'Open Int.'!O29</f>
        <v>0.9986660738105825</v>
      </c>
      <c r="J29" s="185">
        <f>IF(Volume!D29=0,0,Volume!F29/Volume!D29)</f>
        <v>0</v>
      </c>
      <c r="K29" s="187">
        <f>IF('Open Int.'!E29=0,0,'Open Int.'!H29/'Open Int.'!E29)</f>
        <v>0</v>
      </c>
    </row>
    <row r="30" spans="1:11" ht="15">
      <c r="A30" s="201" t="s">
        <v>159</v>
      </c>
      <c r="B30" s="287">
        <f>Margins!B30</f>
        <v>4500</v>
      </c>
      <c r="C30" s="287">
        <f>Volume!J30</f>
        <v>48.75</v>
      </c>
      <c r="D30" s="182">
        <f>Volume!M30</f>
        <v>-0.8138351983723268</v>
      </c>
      <c r="E30" s="175">
        <f>Volume!C30*100</f>
        <v>-42</v>
      </c>
      <c r="F30" s="347">
        <f>'Open Int.'!D30*100</f>
        <v>2</v>
      </c>
      <c r="G30" s="176">
        <f>'Open Int.'!R30</f>
        <v>17.6596875</v>
      </c>
      <c r="H30" s="176">
        <f>'Open Int.'!Z30</f>
        <v>0.2089800000000004</v>
      </c>
      <c r="I30" s="171">
        <f>'Open Int.'!O30</f>
        <v>0.901863354037267</v>
      </c>
      <c r="J30" s="185">
        <f>IF(Volume!D30=0,0,Volume!F30/Volume!D30)</f>
        <v>0.125</v>
      </c>
      <c r="K30" s="187">
        <f>IF('Open Int.'!E30=0,0,'Open Int.'!H30/'Open Int.'!E30)</f>
        <v>0.14782608695652175</v>
      </c>
    </row>
    <row r="31" spans="1:11" ht="15">
      <c r="A31" s="201" t="s">
        <v>2</v>
      </c>
      <c r="B31" s="287">
        <f>Margins!B31</f>
        <v>1100</v>
      </c>
      <c r="C31" s="287">
        <f>Volume!J31</f>
        <v>357.7</v>
      </c>
      <c r="D31" s="182">
        <f>Volume!M31</f>
        <v>0.7463737501760251</v>
      </c>
      <c r="E31" s="175">
        <f>Volume!C31*100</f>
        <v>-27</v>
      </c>
      <c r="F31" s="347">
        <f>'Open Int.'!D31*100</f>
        <v>1</v>
      </c>
      <c r="G31" s="176">
        <f>'Open Int.'!R31</f>
        <v>71.729581</v>
      </c>
      <c r="H31" s="176">
        <f>'Open Int.'!Z31</f>
        <v>1.3125144999999918</v>
      </c>
      <c r="I31" s="171">
        <f>'Open Int.'!O31</f>
        <v>0.9983543609434997</v>
      </c>
      <c r="J31" s="185">
        <f>IF(Volume!D31=0,0,Volume!F31/Volume!D31)</f>
        <v>0</v>
      </c>
      <c r="K31" s="187">
        <f>IF('Open Int.'!E31=0,0,'Open Int.'!H31/'Open Int.'!E31)</f>
        <v>0</v>
      </c>
    </row>
    <row r="32" spans="1:11" ht="15">
      <c r="A32" s="201" t="s">
        <v>391</v>
      </c>
      <c r="B32" s="287">
        <f>Margins!B32</f>
        <v>2500</v>
      </c>
      <c r="C32" s="287">
        <f>Volume!J32</f>
        <v>133.5</v>
      </c>
      <c r="D32" s="182">
        <f>Volume!M32</f>
        <v>2.2205206738131746</v>
      </c>
      <c r="E32" s="175">
        <f>Volume!C32*100</f>
        <v>11</v>
      </c>
      <c r="F32" s="347">
        <f>'Open Int.'!D32*100</f>
        <v>-4</v>
      </c>
      <c r="G32" s="176">
        <f>'Open Int.'!R32</f>
        <v>91.51425</v>
      </c>
      <c r="H32" s="176">
        <f>'Open Int.'!Z32</f>
        <v>-1.3096999999999923</v>
      </c>
      <c r="I32" s="171">
        <f>'Open Int.'!O32</f>
        <v>0.9938001458789205</v>
      </c>
      <c r="J32" s="185">
        <f>IF(Volume!D32=0,0,Volume!F32/Volume!D32)</f>
        <v>0.03333333333333333</v>
      </c>
      <c r="K32" s="187">
        <f>IF('Open Int.'!E32=0,0,'Open Int.'!H32/'Open Int.'!E32)</f>
        <v>0.05426356589147287</v>
      </c>
    </row>
    <row r="33" spans="1:11" ht="15">
      <c r="A33" s="201" t="s">
        <v>78</v>
      </c>
      <c r="B33" s="287">
        <f>Margins!B33</f>
        <v>1600</v>
      </c>
      <c r="C33" s="287">
        <f>Volume!J33</f>
        <v>218.75</v>
      </c>
      <c r="D33" s="182">
        <f>Volume!M33</f>
        <v>-0.6584922797456806</v>
      </c>
      <c r="E33" s="175">
        <f>Volume!C33*100</f>
        <v>-24</v>
      </c>
      <c r="F33" s="347">
        <f>'Open Int.'!D33*100</f>
        <v>0</v>
      </c>
      <c r="G33" s="176">
        <f>'Open Int.'!R33</f>
        <v>56.175</v>
      </c>
      <c r="H33" s="176">
        <f>'Open Int.'!Z33</f>
        <v>-0.05527200000000221</v>
      </c>
      <c r="I33" s="171">
        <f>'Open Int.'!O33</f>
        <v>0.9632398753894081</v>
      </c>
      <c r="J33" s="185">
        <f>IF(Volume!D33=0,0,Volume!F33/Volume!D33)</f>
        <v>0</v>
      </c>
      <c r="K33" s="187">
        <f>IF('Open Int.'!E33=0,0,'Open Int.'!H33/'Open Int.'!E33)</f>
        <v>0.2727272727272727</v>
      </c>
    </row>
    <row r="34" spans="1:11" ht="15">
      <c r="A34" s="201" t="s">
        <v>138</v>
      </c>
      <c r="B34" s="287">
        <f>Margins!B34</f>
        <v>425</v>
      </c>
      <c r="C34" s="287">
        <f>Volume!J34</f>
        <v>571.4</v>
      </c>
      <c r="D34" s="182">
        <f>Volume!M34</f>
        <v>0.3512469265893923</v>
      </c>
      <c r="E34" s="175">
        <f>Volume!C34*100</f>
        <v>56.00000000000001</v>
      </c>
      <c r="F34" s="347">
        <f>'Open Int.'!D34*100</f>
        <v>2</v>
      </c>
      <c r="G34" s="176">
        <f>'Open Int.'!R34</f>
        <v>379.5424505</v>
      </c>
      <c r="H34" s="176">
        <f>'Open Int.'!Z34</f>
        <v>8.999706499999945</v>
      </c>
      <c r="I34" s="171">
        <f>'Open Int.'!O34</f>
        <v>0.9955211465864738</v>
      </c>
      <c r="J34" s="185">
        <f>IF(Volume!D34=0,0,Volume!F34/Volume!D34)</f>
        <v>0.04</v>
      </c>
      <c r="K34" s="187">
        <f>IF('Open Int.'!E34=0,0,'Open Int.'!H34/'Open Int.'!E34)</f>
        <v>0.15151515151515152</v>
      </c>
    </row>
    <row r="35" spans="1:11" ht="15">
      <c r="A35" s="201" t="s">
        <v>160</v>
      </c>
      <c r="B35" s="287">
        <f>Margins!B35</f>
        <v>550</v>
      </c>
      <c r="C35" s="287">
        <f>Volume!J35</f>
        <v>377.55</v>
      </c>
      <c r="D35" s="182">
        <f>Volume!M35</f>
        <v>2.303210947026148</v>
      </c>
      <c r="E35" s="175">
        <f>Volume!C35*100</f>
        <v>25</v>
      </c>
      <c r="F35" s="347">
        <f>'Open Int.'!D35*100</f>
        <v>-3</v>
      </c>
      <c r="G35" s="176">
        <f>'Open Int.'!R35</f>
        <v>91.67857875</v>
      </c>
      <c r="H35" s="176">
        <f>'Open Int.'!Z35</f>
        <v>-1.0415432500000037</v>
      </c>
      <c r="I35" s="171">
        <f>'Open Int.'!O35</f>
        <v>0.9984144960362401</v>
      </c>
      <c r="J35" s="185">
        <f>IF(Volume!D35=0,0,Volume!F35/Volume!D35)</f>
        <v>0</v>
      </c>
      <c r="K35" s="187">
        <f>IF('Open Int.'!E35=0,0,'Open Int.'!H35/'Open Int.'!E35)</f>
        <v>0</v>
      </c>
    </row>
    <row r="36" spans="1:11" ht="15">
      <c r="A36" s="201" t="s">
        <v>161</v>
      </c>
      <c r="B36" s="287">
        <f>Margins!B36</f>
        <v>6900</v>
      </c>
      <c r="C36" s="287">
        <f>Volume!J36</f>
        <v>33.8</v>
      </c>
      <c r="D36" s="182">
        <f>Volume!M36</f>
        <v>-0.7342143906020558</v>
      </c>
      <c r="E36" s="175">
        <f>Volume!C36*100</f>
        <v>-3</v>
      </c>
      <c r="F36" s="347">
        <f>'Open Int.'!D36*100</f>
        <v>2</v>
      </c>
      <c r="G36" s="176">
        <f>'Open Int.'!R36</f>
        <v>26.190605999999995</v>
      </c>
      <c r="H36" s="176">
        <f>'Open Int.'!Z36</f>
        <v>0.6050954999999973</v>
      </c>
      <c r="I36" s="171">
        <f>'Open Int.'!O36</f>
        <v>0.9973285841495992</v>
      </c>
      <c r="J36" s="185">
        <f>IF(Volume!D36=0,0,Volume!F36/Volume!D36)</f>
        <v>0</v>
      </c>
      <c r="K36" s="187">
        <f>IF('Open Int.'!E36=0,0,'Open Int.'!H36/'Open Int.'!E36)</f>
        <v>0.037037037037037035</v>
      </c>
    </row>
    <row r="37" spans="1:11" ht="15">
      <c r="A37" s="201" t="s">
        <v>392</v>
      </c>
      <c r="B37" s="287">
        <f>Margins!B37</f>
        <v>1800</v>
      </c>
      <c r="C37" s="287">
        <f>Volume!J37</f>
        <v>216</v>
      </c>
      <c r="D37" s="182">
        <f>Volume!M37</f>
        <v>-0.18484288354898598</v>
      </c>
      <c r="E37" s="175">
        <f>Volume!C37*100</f>
        <v>15</v>
      </c>
      <c r="F37" s="347">
        <f>'Open Int.'!D37*100</f>
        <v>-16</v>
      </c>
      <c r="G37" s="176">
        <f>'Open Int.'!R37</f>
        <v>2.09952</v>
      </c>
      <c r="H37" s="176">
        <f>'Open Int.'!Z37</f>
        <v>-0.393408</v>
      </c>
      <c r="I37" s="171">
        <f>'Open Int.'!O37</f>
        <v>1</v>
      </c>
      <c r="J37" s="185">
        <f>IF(Volume!D37=0,0,Volume!F37/Volume!D37)</f>
        <v>0</v>
      </c>
      <c r="K37" s="187">
        <f>IF('Open Int.'!E37=0,0,'Open Int.'!H37/'Open Int.'!E37)</f>
        <v>0</v>
      </c>
    </row>
    <row r="38" spans="1:11" ht="15">
      <c r="A38" s="201" t="s">
        <v>3</v>
      </c>
      <c r="B38" s="287">
        <f>Margins!B38</f>
        <v>1250</v>
      </c>
      <c r="C38" s="287">
        <f>Volume!J38</f>
        <v>204.8</v>
      </c>
      <c r="D38" s="182">
        <f>Volume!M38</f>
        <v>-1.5857760691974931</v>
      </c>
      <c r="E38" s="175">
        <f>Volume!C38*100</f>
        <v>36</v>
      </c>
      <c r="F38" s="347">
        <f>'Open Int.'!D38*100</f>
        <v>5</v>
      </c>
      <c r="G38" s="176">
        <f>'Open Int.'!R38</f>
        <v>194.6624</v>
      </c>
      <c r="H38" s="176">
        <f>'Open Int.'!Z38</f>
        <v>6.878162500000002</v>
      </c>
      <c r="I38" s="171">
        <f>'Open Int.'!O38</f>
        <v>0.9656759600210415</v>
      </c>
      <c r="J38" s="185">
        <f>IF(Volume!D38=0,0,Volume!F38/Volume!D38)</f>
        <v>0.24271844660194175</v>
      </c>
      <c r="K38" s="187">
        <f>IF('Open Int.'!E38=0,0,'Open Int.'!H38/'Open Int.'!E38)</f>
        <v>0.24233576642335766</v>
      </c>
    </row>
    <row r="39" spans="1:11" ht="15">
      <c r="A39" s="201" t="s">
        <v>218</v>
      </c>
      <c r="B39" s="287">
        <f>Margins!B39</f>
        <v>1050</v>
      </c>
      <c r="C39" s="287">
        <f>Volume!J39</f>
        <v>369.05</v>
      </c>
      <c r="D39" s="182">
        <f>Volume!M39</f>
        <v>-1.9917673615721683</v>
      </c>
      <c r="E39" s="175">
        <f>Volume!C39*100</f>
        <v>-42</v>
      </c>
      <c r="F39" s="347">
        <f>'Open Int.'!D39*100</f>
        <v>9</v>
      </c>
      <c r="G39" s="176">
        <f>'Open Int.'!R39</f>
        <v>28.71393525</v>
      </c>
      <c r="H39" s="176">
        <f>'Open Int.'!Z39</f>
        <v>1.7491897499999993</v>
      </c>
      <c r="I39" s="171">
        <f>'Open Int.'!O39</f>
        <v>0.970310391363023</v>
      </c>
      <c r="J39" s="185">
        <f>IF(Volume!D39=0,0,Volume!F39/Volume!D39)</f>
        <v>0</v>
      </c>
      <c r="K39" s="187">
        <f>IF('Open Int.'!E39=0,0,'Open Int.'!H39/'Open Int.'!E39)</f>
        <v>0</v>
      </c>
    </row>
    <row r="40" spans="1:11" ht="15">
      <c r="A40" s="201" t="s">
        <v>162</v>
      </c>
      <c r="B40" s="287">
        <f>Margins!B40</f>
        <v>1200</v>
      </c>
      <c r="C40" s="287">
        <f>Volume!J40</f>
        <v>313.15</v>
      </c>
      <c r="D40" s="182">
        <f>Volume!M40</f>
        <v>0.03194377894903878</v>
      </c>
      <c r="E40" s="175">
        <f>Volume!C40*100</f>
        <v>-51</v>
      </c>
      <c r="F40" s="347">
        <f>'Open Int.'!D40*100</f>
        <v>-1</v>
      </c>
      <c r="G40" s="176">
        <f>'Open Int.'!R40</f>
        <v>13.490502</v>
      </c>
      <c r="H40" s="176">
        <f>'Open Int.'!Z40</f>
        <v>-0.14595599999999997</v>
      </c>
      <c r="I40" s="171">
        <f>'Open Int.'!O40</f>
        <v>0.8857938718662952</v>
      </c>
      <c r="J40" s="185">
        <f>IF(Volume!D40=0,0,Volume!F40/Volume!D40)</f>
        <v>0</v>
      </c>
      <c r="K40" s="187">
        <f>IF('Open Int.'!E40=0,0,'Open Int.'!H40/'Open Int.'!E40)</f>
        <v>0</v>
      </c>
    </row>
    <row r="41" spans="1:11" ht="15">
      <c r="A41" s="201" t="s">
        <v>286</v>
      </c>
      <c r="B41" s="287">
        <f>Margins!B41</f>
        <v>1000</v>
      </c>
      <c r="C41" s="287">
        <f>Volume!J41</f>
        <v>211.05</v>
      </c>
      <c r="D41" s="182">
        <f>Volume!M41</f>
        <v>-1.7458100558659218</v>
      </c>
      <c r="E41" s="175">
        <f>Volume!C41*100</f>
        <v>-37</v>
      </c>
      <c r="F41" s="347">
        <f>'Open Int.'!D41*100</f>
        <v>8</v>
      </c>
      <c r="G41" s="176">
        <f>'Open Int.'!R41</f>
        <v>14.119245</v>
      </c>
      <c r="H41" s="176">
        <f>'Open Int.'!Z41</f>
        <v>0.7586849999999998</v>
      </c>
      <c r="I41" s="171">
        <f>'Open Int.'!O41</f>
        <v>0.9910313901345291</v>
      </c>
      <c r="J41" s="185">
        <f>IF(Volume!D41=0,0,Volume!F41/Volume!D41)</f>
        <v>0</v>
      </c>
      <c r="K41" s="187">
        <f>IF('Open Int.'!E41=0,0,'Open Int.'!H41/'Open Int.'!E41)</f>
        <v>0</v>
      </c>
    </row>
    <row r="42" spans="1:11" ht="15">
      <c r="A42" s="201" t="s">
        <v>183</v>
      </c>
      <c r="B42" s="287">
        <f>Margins!B42</f>
        <v>950</v>
      </c>
      <c r="C42" s="287">
        <f>Volume!J42</f>
        <v>306.15</v>
      </c>
      <c r="D42" s="182">
        <f>Volume!M42</f>
        <v>0.3935071323167695</v>
      </c>
      <c r="E42" s="175">
        <f>Volume!C42*100</f>
        <v>-39</v>
      </c>
      <c r="F42" s="347">
        <f>'Open Int.'!D42*100</f>
        <v>-4</v>
      </c>
      <c r="G42" s="176">
        <f>'Open Int.'!R42</f>
        <v>20.1844695</v>
      </c>
      <c r="H42" s="176">
        <f>'Open Int.'!Z42</f>
        <v>-0.732051000000002</v>
      </c>
      <c r="I42" s="171">
        <f>'Open Int.'!O42</f>
        <v>0.9927953890489913</v>
      </c>
      <c r="J42" s="185">
        <f>IF(Volume!D42=0,0,Volume!F42/Volume!D42)</f>
        <v>0</v>
      </c>
      <c r="K42" s="187">
        <f>IF('Open Int.'!E42=0,0,'Open Int.'!H42/'Open Int.'!E42)</f>
        <v>0</v>
      </c>
    </row>
    <row r="43" spans="1:11" ht="15">
      <c r="A43" s="201" t="s">
        <v>219</v>
      </c>
      <c r="B43" s="287">
        <f>Margins!B43</f>
        <v>2700</v>
      </c>
      <c r="C43" s="287">
        <f>Volume!J43</f>
        <v>93.1</v>
      </c>
      <c r="D43" s="182">
        <f>Volume!M43</f>
        <v>-0.640341515474929</v>
      </c>
      <c r="E43" s="175">
        <f>Volume!C43*100</f>
        <v>5</v>
      </c>
      <c r="F43" s="347">
        <f>'Open Int.'!D43*100</f>
        <v>1</v>
      </c>
      <c r="G43" s="176">
        <f>'Open Int.'!R43</f>
        <v>55.628181</v>
      </c>
      <c r="H43" s="176">
        <f>'Open Int.'!Z43</f>
        <v>0.24866999999999706</v>
      </c>
      <c r="I43" s="171">
        <f>'Open Int.'!O43</f>
        <v>0.9751468594667871</v>
      </c>
      <c r="J43" s="185">
        <f>IF(Volume!D43=0,0,Volume!F43/Volume!D43)</f>
        <v>0</v>
      </c>
      <c r="K43" s="187">
        <f>IF('Open Int.'!E43=0,0,'Open Int.'!H43/'Open Int.'!E43)</f>
        <v>0.016666666666666666</v>
      </c>
    </row>
    <row r="44" spans="1:11" ht="15">
      <c r="A44" s="201" t="s">
        <v>163</v>
      </c>
      <c r="B44" s="287">
        <f>Margins!B44</f>
        <v>62</v>
      </c>
      <c r="C44" s="287">
        <f>Volume!J44</f>
        <v>3853.2</v>
      </c>
      <c r="D44" s="182">
        <f>Volume!M44</f>
        <v>2.706809004038216</v>
      </c>
      <c r="E44" s="175">
        <f>Volume!C44*100</f>
        <v>190</v>
      </c>
      <c r="F44" s="347">
        <f>'Open Int.'!D44*100</f>
        <v>8</v>
      </c>
      <c r="G44" s="176">
        <f>'Open Int.'!R44</f>
        <v>176.64147695999998</v>
      </c>
      <c r="H44" s="176">
        <f>'Open Int.'!Z44</f>
        <v>17.215860539999966</v>
      </c>
      <c r="I44" s="171">
        <f>'Open Int.'!O44</f>
        <v>0.993913984311604</v>
      </c>
      <c r="J44" s="185">
        <f>IF(Volume!D44=0,0,Volume!F44/Volume!D44)</f>
        <v>1</v>
      </c>
      <c r="K44" s="187">
        <f>IF('Open Int.'!E44=0,0,'Open Int.'!H44/'Open Int.'!E44)</f>
        <v>0.6</v>
      </c>
    </row>
    <row r="45" spans="1:11" ht="15">
      <c r="A45" s="201" t="s">
        <v>194</v>
      </c>
      <c r="B45" s="287">
        <f>Margins!B45</f>
        <v>400</v>
      </c>
      <c r="C45" s="287">
        <f>Volume!J45</f>
        <v>683.8</v>
      </c>
      <c r="D45" s="182">
        <f>Volume!M45</f>
        <v>-0.8482563619227177</v>
      </c>
      <c r="E45" s="175">
        <f>Volume!C45*100</f>
        <v>-4</v>
      </c>
      <c r="F45" s="347">
        <f>'Open Int.'!D45*100</f>
        <v>3</v>
      </c>
      <c r="G45" s="176">
        <f>'Open Int.'!R45</f>
        <v>191.54605599999996</v>
      </c>
      <c r="H45" s="176">
        <f>'Open Int.'!Z45</f>
        <v>4.733663999999976</v>
      </c>
      <c r="I45" s="171">
        <f>'Open Int.'!O45</f>
        <v>0.9861487933742682</v>
      </c>
      <c r="J45" s="185">
        <f>IF(Volume!D45=0,0,Volume!F45/Volume!D45)</f>
        <v>0.16129032258064516</v>
      </c>
      <c r="K45" s="187">
        <f>IF('Open Int.'!E45=0,0,'Open Int.'!H45/'Open Int.'!E45)</f>
        <v>0.10059171597633136</v>
      </c>
    </row>
    <row r="46" spans="1:11" ht="15">
      <c r="A46" s="201" t="s">
        <v>220</v>
      </c>
      <c r="B46" s="287">
        <f>Margins!B46</f>
        <v>2400</v>
      </c>
      <c r="C46" s="287">
        <f>Volume!J46</f>
        <v>124.2</v>
      </c>
      <c r="D46" s="182">
        <f>Volume!M46</f>
        <v>-0.9174311926605437</v>
      </c>
      <c r="E46" s="175">
        <f>Volume!C46*100</f>
        <v>-30</v>
      </c>
      <c r="F46" s="347">
        <f>'Open Int.'!D46*100</f>
        <v>2</v>
      </c>
      <c r="G46" s="176">
        <f>'Open Int.'!R46</f>
        <v>52.640928</v>
      </c>
      <c r="H46" s="176">
        <f>'Open Int.'!Z46</f>
        <v>0.5956080000000057</v>
      </c>
      <c r="I46" s="171">
        <f>'Open Int.'!O46</f>
        <v>0.9909399773499433</v>
      </c>
      <c r="J46" s="185">
        <f>IF(Volume!D46=0,0,Volume!F46/Volume!D46)</f>
        <v>0</v>
      </c>
      <c r="K46" s="187">
        <f>IF('Open Int.'!E46=0,0,'Open Int.'!H46/'Open Int.'!E46)</f>
        <v>0.09411764705882353</v>
      </c>
    </row>
    <row r="47" spans="1:11" ht="15">
      <c r="A47" s="201" t="s">
        <v>164</v>
      </c>
      <c r="B47" s="287">
        <f>Margins!B47</f>
        <v>5650</v>
      </c>
      <c r="C47" s="287">
        <f>Volume!J47</f>
        <v>54.45</v>
      </c>
      <c r="D47" s="182">
        <f>Volume!M47</f>
        <v>0</v>
      </c>
      <c r="E47" s="175">
        <f>Volume!C47*100</f>
        <v>-13</v>
      </c>
      <c r="F47" s="347">
        <f>'Open Int.'!D47*100</f>
        <v>0</v>
      </c>
      <c r="G47" s="176">
        <f>'Open Int.'!R47</f>
        <v>126.65641725</v>
      </c>
      <c r="H47" s="176">
        <f>'Open Int.'!Z47</f>
        <v>0.5537565000000058</v>
      </c>
      <c r="I47" s="171">
        <f>'Open Int.'!O47</f>
        <v>0.9764391547243139</v>
      </c>
      <c r="J47" s="185">
        <f>IF(Volume!D47=0,0,Volume!F47/Volume!D47)</f>
        <v>0</v>
      </c>
      <c r="K47" s="187">
        <f>IF('Open Int.'!E47=0,0,'Open Int.'!H47/'Open Int.'!E47)</f>
        <v>0.09722222222222222</v>
      </c>
    </row>
    <row r="48" spans="1:11" ht="15">
      <c r="A48" s="201" t="s">
        <v>165</v>
      </c>
      <c r="B48" s="287">
        <f>Margins!B48</f>
        <v>1300</v>
      </c>
      <c r="C48" s="287">
        <f>Volume!J48</f>
        <v>262.9</v>
      </c>
      <c r="D48" s="182">
        <f>Volume!M48</f>
        <v>2.5751072961373254</v>
      </c>
      <c r="E48" s="175">
        <f>Volume!C48*100</f>
        <v>107</v>
      </c>
      <c r="F48" s="347">
        <f>'Open Int.'!D48*100</f>
        <v>16</v>
      </c>
      <c r="G48" s="176">
        <f>'Open Int.'!R48</f>
        <v>7.484763</v>
      </c>
      <c r="H48" s="176">
        <f>'Open Int.'!Z48</f>
        <v>1.2207910000000002</v>
      </c>
      <c r="I48" s="171">
        <f>'Open Int.'!O48</f>
        <v>0.9908675799086758</v>
      </c>
      <c r="J48" s="185">
        <f>IF(Volume!D48=0,0,Volume!F48/Volume!D48)</f>
        <v>0</v>
      </c>
      <c r="K48" s="187">
        <f>IF('Open Int.'!E48=0,0,'Open Int.'!H48/'Open Int.'!E48)</f>
        <v>0</v>
      </c>
    </row>
    <row r="49" spans="1:11" ht="15">
      <c r="A49" s="201" t="s">
        <v>89</v>
      </c>
      <c r="B49" s="287">
        <f>Margins!B49</f>
        <v>750</v>
      </c>
      <c r="C49" s="287">
        <f>Volume!J49</f>
        <v>278</v>
      </c>
      <c r="D49" s="182">
        <f>Volume!M49</f>
        <v>-0.16160890644639564</v>
      </c>
      <c r="E49" s="175">
        <f>Volume!C49*100</f>
        <v>-40</v>
      </c>
      <c r="F49" s="347">
        <f>'Open Int.'!D49*100</f>
        <v>1</v>
      </c>
      <c r="G49" s="176">
        <f>'Open Int.'!R49</f>
        <v>116.98935</v>
      </c>
      <c r="H49" s="176">
        <f>'Open Int.'!Z49</f>
        <v>1.4186775000000011</v>
      </c>
      <c r="I49" s="171">
        <f>'Open Int.'!O49</f>
        <v>0.959900196043486</v>
      </c>
      <c r="J49" s="185">
        <f>IF(Volume!D49=0,0,Volume!F49/Volume!D49)</f>
        <v>0.08695652173913043</v>
      </c>
      <c r="K49" s="187">
        <f>IF('Open Int.'!E49=0,0,'Open Int.'!H49/'Open Int.'!E49)</f>
        <v>0.11371237458193979</v>
      </c>
    </row>
    <row r="50" spans="1:11" ht="15">
      <c r="A50" s="201" t="s">
        <v>287</v>
      </c>
      <c r="B50" s="287">
        <f>Margins!B50</f>
        <v>2000</v>
      </c>
      <c r="C50" s="287">
        <f>Volume!J50</f>
        <v>186.1</v>
      </c>
      <c r="D50" s="182">
        <f>Volume!M50</f>
        <v>2.0285087719298183</v>
      </c>
      <c r="E50" s="175">
        <f>Volume!C50*100</f>
        <v>-72</v>
      </c>
      <c r="F50" s="347">
        <f>'Open Int.'!D50*100</f>
        <v>-12</v>
      </c>
      <c r="G50" s="176">
        <f>'Open Int.'!R50</f>
        <v>26.7984</v>
      </c>
      <c r="H50" s="176">
        <f>'Open Int.'!Z50</f>
        <v>-3.18816</v>
      </c>
      <c r="I50" s="171">
        <f>'Open Int.'!O50</f>
        <v>0.9861111111111112</v>
      </c>
      <c r="J50" s="185">
        <f>IF(Volume!D50=0,0,Volume!F50/Volume!D50)</f>
        <v>0</v>
      </c>
      <c r="K50" s="187">
        <f>IF('Open Int.'!E50=0,0,'Open Int.'!H50/'Open Int.'!E50)</f>
        <v>1</v>
      </c>
    </row>
    <row r="51" spans="1:11" ht="15">
      <c r="A51" s="201" t="s">
        <v>271</v>
      </c>
      <c r="B51" s="287">
        <f>Margins!B51</f>
        <v>1200</v>
      </c>
      <c r="C51" s="287">
        <f>Volume!J51</f>
        <v>260.7</v>
      </c>
      <c r="D51" s="182">
        <f>Volume!M51</f>
        <v>-0.47719030349303304</v>
      </c>
      <c r="E51" s="175">
        <f>Volume!C51*100</f>
        <v>-81</v>
      </c>
      <c r="F51" s="347">
        <f>'Open Int.'!D51*100</f>
        <v>-5</v>
      </c>
      <c r="G51" s="176">
        <f>'Open Int.'!R51</f>
        <v>15.266592</v>
      </c>
      <c r="H51" s="176">
        <f>'Open Int.'!Z51</f>
        <v>-0.8904840000000007</v>
      </c>
      <c r="I51" s="171">
        <f>'Open Int.'!O51</f>
        <v>0.9631147540983607</v>
      </c>
      <c r="J51" s="185">
        <f>IF(Volume!D51=0,0,Volume!F51/Volume!D51)</f>
        <v>1</v>
      </c>
      <c r="K51" s="187">
        <f>IF('Open Int.'!E51=0,0,'Open Int.'!H51/'Open Int.'!E51)</f>
        <v>0.19047619047619047</v>
      </c>
    </row>
    <row r="52" spans="1:11" ht="15">
      <c r="A52" s="201" t="s">
        <v>221</v>
      </c>
      <c r="B52" s="287">
        <f>Margins!B52</f>
        <v>300</v>
      </c>
      <c r="C52" s="287">
        <f>Volume!J52</f>
        <v>1193.5</v>
      </c>
      <c r="D52" s="182">
        <f>Volume!M52</f>
        <v>-0.7360585520023212</v>
      </c>
      <c r="E52" s="175">
        <f>Volume!C52*100</f>
        <v>-44</v>
      </c>
      <c r="F52" s="347">
        <f>'Open Int.'!D52*100</f>
        <v>2</v>
      </c>
      <c r="G52" s="176">
        <f>'Open Int.'!R52</f>
        <v>60.689475</v>
      </c>
      <c r="H52" s="176">
        <f>'Open Int.'!Z52</f>
        <v>0.9567270000000008</v>
      </c>
      <c r="I52" s="171">
        <f>'Open Int.'!O52</f>
        <v>0.984070796460177</v>
      </c>
      <c r="J52" s="185">
        <f>IF(Volume!D52=0,0,Volume!F52/Volume!D52)</f>
        <v>0</v>
      </c>
      <c r="K52" s="187">
        <f>IF('Open Int.'!E52=0,0,'Open Int.'!H52/'Open Int.'!E52)</f>
        <v>0</v>
      </c>
    </row>
    <row r="53" spans="1:11" ht="15">
      <c r="A53" s="201" t="s">
        <v>233</v>
      </c>
      <c r="B53" s="287">
        <f>Margins!B53</f>
        <v>1000</v>
      </c>
      <c r="C53" s="287">
        <f>Volume!J53</f>
        <v>431.2</v>
      </c>
      <c r="D53" s="182">
        <f>Volume!M53</f>
        <v>0.44258094572559453</v>
      </c>
      <c r="E53" s="175">
        <f>Volume!C53*100</f>
        <v>-28.000000000000004</v>
      </c>
      <c r="F53" s="347">
        <f>'Open Int.'!D53*100</f>
        <v>0</v>
      </c>
      <c r="G53" s="176">
        <f>'Open Int.'!R53</f>
        <v>118.49376</v>
      </c>
      <c r="H53" s="176">
        <f>'Open Int.'!Z53</f>
        <v>1.1231399999999923</v>
      </c>
      <c r="I53" s="171">
        <f>'Open Int.'!O53</f>
        <v>0.9938136826783115</v>
      </c>
      <c r="J53" s="185">
        <f>IF(Volume!D53=0,0,Volume!F53/Volume!D53)</f>
        <v>0.09375</v>
      </c>
      <c r="K53" s="187">
        <f>IF('Open Int.'!E53=0,0,'Open Int.'!H53/'Open Int.'!E53)</f>
        <v>0.297029702970297</v>
      </c>
    </row>
    <row r="54" spans="1:11" ht="15">
      <c r="A54" s="201" t="s">
        <v>166</v>
      </c>
      <c r="B54" s="287">
        <f>Margins!B54</f>
        <v>2950</v>
      </c>
      <c r="C54" s="287">
        <f>Volume!J54</f>
        <v>101.25</v>
      </c>
      <c r="D54" s="182">
        <f>Volume!M54</f>
        <v>-0.04935834155972079</v>
      </c>
      <c r="E54" s="175">
        <f>Volume!C54*100</f>
        <v>25</v>
      </c>
      <c r="F54" s="347">
        <f>'Open Int.'!D54*100</f>
        <v>0</v>
      </c>
      <c r="G54" s="176">
        <f>'Open Int.'!R54</f>
        <v>40.6215</v>
      </c>
      <c r="H54" s="176">
        <f>'Open Int.'!Z54</f>
        <v>0.15924099999999441</v>
      </c>
      <c r="I54" s="171">
        <f>'Open Int.'!O54</f>
        <v>0.9970588235294118</v>
      </c>
      <c r="J54" s="185">
        <f>IF(Volume!D54=0,0,Volume!F54/Volume!D54)</f>
        <v>0</v>
      </c>
      <c r="K54" s="187">
        <f>IF('Open Int.'!E54=0,0,'Open Int.'!H54/'Open Int.'!E54)</f>
        <v>0.18604651162790697</v>
      </c>
    </row>
    <row r="55" spans="1:11" ht="15">
      <c r="A55" s="201" t="s">
        <v>222</v>
      </c>
      <c r="B55" s="287">
        <f>Margins!B55</f>
        <v>88</v>
      </c>
      <c r="C55" s="287">
        <f>Volume!J55</f>
        <v>2425.35</v>
      </c>
      <c r="D55" s="182">
        <f>Volume!M55</f>
        <v>-2.4298501458312414</v>
      </c>
      <c r="E55" s="175">
        <f>Volume!C55*100</f>
        <v>-10</v>
      </c>
      <c r="F55" s="347">
        <f>'Open Int.'!D55*100</f>
        <v>2</v>
      </c>
      <c r="G55" s="176">
        <f>'Open Int.'!R55</f>
        <v>149.89245083999998</v>
      </c>
      <c r="H55" s="176">
        <f>'Open Int.'!Z55</f>
        <v>-1.4579065600000263</v>
      </c>
      <c r="I55" s="171">
        <f>'Open Int.'!O55</f>
        <v>0.9962978783995443</v>
      </c>
      <c r="J55" s="185">
        <f>IF(Volume!D55=0,0,Volume!F55/Volume!D55)</f>
        <v>0</v>
      </c>
      <c r="K55" s="187">
        <f>IF('Open Int.'!E55=0,0,'Open Int.'!H55/'Open Int.'!E55)</f>
        <v>0</v>
      </c>
    </row>
    <row r="56" spans="1:11" ht="15">
      <c r="A56" s="201" t="s">
        <v>288</v>
      </c>
      <c r="B56" s="287">
        <f>Margins!B56</f>
        <v>1500</v>
      </c>
      <c r="C56" s="287">
        <f>Volume!J56</f>
        <v>173.45</v>
      </c>
      <c r="D56" s="182">
        <f>Volume!M56</f>
        <v>-0.6301919220853753</v>
      </c>
      <c r="E56" s="175">
        <f>Volume!C56*100</f>
        <v>-35</v>
      </c>
      <c r="F56" s="347">
        <f>'Open Int.'!D56*100</f>
        <v>1</v>
      </c>
      <c r="G56" s="176">
        <f>'Open Int.'!R56</f>
        <v>136.695945</v>
      </c>
      <c r="H56" s="176">
        <f>'Open Int.'!Z56</f>
        <v>0.2589375000000018</v>
      </c>
      <c r="I56" s="171">
        <f>'Open Int.'!O56</f>
        <v>0.99486105824134</v>
      </c>
      <c r="J56" s="185">
        <f>IF(Volume!D56=0,0,Volume!F56/Volume!D56)</f>
        <v>1.375</v>
      </c>
      <c r="K56" s="187">
        <f>IF('Open Int.'!E56=0,0,'Open Int.'!H56/'Open Int.'!E56)</f>
        <v>0.08873720136518772</v>
      </c>
    </row>
    <row r="57" spans="1:11" ht="15">
      <c r="A57" s="201" t="s">
        <v>289</v>
      </c>
      <c r="B57" s="287">
        <f>Margins!B57</f>
        <v>1400</v>
      </c>
      <c r="C57" s="287">
        <f>Volume!J57</f>
        <v>142.55</v>
      </c>
      <c r="D57" s="182">
        <f>Volume!M57</f>
        <v>3.74818049490539</v>
      </c>
      <c r="E57" s="175">
        <f>Volume!C57*100</f>
        <v>263</v>
      </c>
      <c r="F57" s="347">
        <f>'Open Int.'!D57*100</f>
        <v>2</v>
      </c>
      <c r="G57" s="176">
        <f>'Open Int.'!R57</f>
        <v>37.080106</v>
      </c>
      <c r="H57" s="176">
        <f>'Open Int.'!Z57</f>
        <v>1.9936420000000012</v>
      </c>
      <c r="I57" s="171">
        <f>'Open Int.'!O57</f>
        <v>0.9940796555435952</v>
      </c>
      <c r="J57" s="185">
        <f>IF(Volume!D57=0,0,Volume!F57/Volume!D57)</f>
        <v>0</v>
      </c>
      <c r="K57" s="187">
        <f>IF('Open Int.'!E57=0,0,'Open Int.'!H57/'Open Int.'!E57)</f>
        <v>0.3333333333333333</v>
      </c>
    </row>
    <row r="58" spans="1:11" ht="15">
      <c r="A58" s="201" t="s">
        <v>195</v>
      </c>
      <c r="B58" s="287">
        <f>Margins!B58</f>
        <v>2062</v>
      </c>
      <c r="C58" s="287">
        <f>Volume!J58</f>
        <v>119.55</v>
      </c>
      <c r="D58" s="182">
        <f>Volume!M58</f>
        <v>-1.03476821192053</v>
      </c>
      <c r="E58" s="175">
        <f>Volume!C58*100</f>
        <v>-34</v>
      </c>
      <c r="F58" s="347">
        <f>'Open Int.'!D58*100</f>
        <v>-1</v>
      </c>
      <c r="G58" s="176">
        <f>'Open Int.'!R58</f>
        <v>210.5213334</v>
      </c>
      <c r="H58" s="176">
        <f>'Open Int.'!Z58</f>
        <v>-5.0906243599999925</v>
      </c>
      <c r="I58" s="171">
        <f>'Open Int.'!O58</f>
        <v>0.9978922716627635</v>
      </c>
      <c r="J58" s="185">
        <f>IF(Volume!D58=0,0,Volume!F58/Volume!D58)</f>
        <v>0.2765957446808511</v>
      </c>
      <c r="K58" s="187">
        <f>IF('Open Int.'!E58=0,0,'Open Int.'!H58/'Open Int.'!E58)</f>
        <v>0.18266978922716628</v>
      </c>
    </row>
    <row r="59" spans="1:11" ht="15">
      <c r="A59" s="201" t="s">
        <v>290</v>
      </c>
      <c r="B59" s="287">
        <f>Margins!B59</f>
        <v>1400</v>
      </c>
      <c r="C59" s="287">
        <f>Volume!J59</f>
        <v>94.15</v>
      </c>
      <c r="D59" s="182">
        <f>Volume!M59</f>
        <v>-0.42305658381807665</v>
      </c>
      <c r="E59" s="175">
        <f>Volume!C59*100</f>
        <v>-21</v>
      </c>
      <c r="F59" s="347">
        <f>'Open Int.'!D59*100</f>
        <v>4</v>
      </c>
      <c r="G59" s="176">
        <f>'Open Int.'!R59</f>
        <v>83.527997</v>
      </c>
      <c r="H59" s="176">
        <f>'Open Int.'!Z59</f>
        <v>2.8749559999999974</v>
      </c>
      <c r="I59" s="171">
        <f>'Open Int.'!O59</f>
        <v>0.9857976960706959</v>
      </c>
      <c r="J59" s="185">
        <f>IF(Volume!D59=0,0,Volume!F59/Volume!D59)</f>
        <v>0.043478260869565216</v>
      </c>
      <c r="K59" s="187">
        <f>IF('Open Int.'!E59=0,0,'Open Int.'!H59/'Open Int.'!E59)</f>
        <v>0.1111111111111111</v>
      </c>
    </row>
    <row r="60" spans="1:11" ht="15">
      <c r="A60" s="201" t="s">
        <v>197</v>
      </c>
      <c r="B60" s="287">
        <f>Margins!B60</f>
        <v>650</v>
      </c>
      <c r="C60" s="287">
        <f>Volume!J60</f>
        <v>330.75</v>
      </c>
      <c r="D60" s="182">
        <f>Volume!M60</f>
        <v>1.722282023681385</v>
      </c>
      <c r="E60" s="175">
        <f>Volume!C60*100</f>
        <v>83</v>
      </c>
      <c r="F60" s="347">
        <f>'Open Int.'!D60*100</f>
        <v>13</v>
      </c>
      <c r="G60" s="176">
        <f>'Open Int.'!R60</f>
        <v>111.77200125</v>
      </c>
      <c r="H60" s="176">
        <f>'Open Int.'!Z60</f>
        <v>14.256264750000014</v>
      </c>
      <c r="I60" s="171">
        <f>'Open Int.'!O60</f>
        <v>0.9973071744566263</v>
      </c>
      <c r="J60" s="185">
        <f>IF(Volume!D60=0,0,Volume!F60/Volume!D60)</f>
        <v>0</v>
      </c>
      <c r="K60" s="187">
        <f>IF('Open Int.'!E60=0,0,'Open Int.'!H60/'Open Int.'!E60)</f>
        <v>0.7142857142857143</v>
      </c>
    </row>
    <row r="61" spans="1:11" ht="15">
      <c r="A61" s="201" t="s">
        <v>4</v>
      </c>
      <c r="B61" s="287">
        <f>Margins!B61</f>
        <v>150</v>
      </c>
      <c r="C61" s="287">
        <f>Volume!J61</f>
        <v>1654.65</v>
      </c>
      <c r="D61" s="182">
        <f>Volume!M61</f>
        <v>-1.7107725207163833</v>
      </c>
      <c r="E61" s="175">
        <f>Volume!C61*100</f>
        <v>-49</v>
      </c>
      <c r="F61" s="347">
        <f>'Open Int.'!D61*100</f>
        <v>3</v>
      </c>
      <c r="G61" s="176">
        <f>'Open Int.'!R61</f>
        <v>156.960099</v>
      </c>
      <c r="H61" s="176">
        <f>'Open Int.'!Z61</f>
        <v>2.318382000000014</v>
      </c>
      <c r="I61" s="171">
        <f>'Open Int.'!O61</f>
        <v>0.9860847564832385</v>
      </c>
      <c r="J61" s="185">
        <f>IF(Volume!D61=0,0,Volume!F61/Volume!D61)</f>
        <v>0</v>
      </c>
      <c r="K61" s="187">
        <f>IF('Open Int.'!E61=0,0,'Open Int.'!H61/'Open Int.'!E61)</f>
        <v>0</v>
      </c>
    </row>
    <row r="62" spans="1:11" ht="15">
      <c r="A62" s="201" t="s">
        <v>79</v>
      </c>
      <c r="B62" s="287">
        <f>Margins!B62</f>
        <v>200</v>
      </c>
      <c r="C62" s="287">
        <f>Volume!J62</f>
        <v>992.6</v>
      </c>
      <c r="D62" s="182">
        <f>Volume!M62</f>
        <v>-1.8976082229689595</v>
      </c>
      <c r="E62" s="175">
        <f>Volume!C62*100</f>
        <v>-14.000000000000002</v>
      </c>
      <c r="F62" s="347">
        <f>'Open Int.'!D62*100</f>
        <v>5</v>
      </c>
      <c r="G62" s="176">
        <f>'Open Int.'!R62</f>
        <v>194.767972</v>
      </c>
      <c r="H62" s="176">
        <f>'Open Int.'!Z62</f>
        <v>5.925619999999981</v>
      </c>
      <c r="I62" s="171">
        <f>'Open Int.'!O62</f>
        <v>0.9528080725716033</v>
      </c>
      <c r="J62" s="185">
        <f>IF(Volume!D62=0,0,Volume!F62/Volume!D62)</f>
        <v>0</v>
      </c>
      <c r="K62" s="187">
        <f>IF('Open Int.'!E62=0,0,'Open Int.'!H62/'Open Int.'!E62)</f>
        <v>0</v>
      </c>
    </row>
    <row r="63" spans="1:11" ht="15">
      <c r="A63" s="201" t="s">
        <v>196</v>
      </c>
      <c r="B63" s="287">
        <f>Margins!B63</f>
        <v>400</v>
      </c>
      <c r="C63" s="287">
        <f>Volume!J63</f>
        <v>704.8</v>
      </c>
      <c r="D63" s="182">
        <f>Volume!M63</f>
        <v>-0.30412334677135455</v>
      </c>
      <c r="E63" s="175">
        <f>Volume!C63*100</f>
        <v>141</v>
      </c>
      <c r="F63" s="347">
        <f>'Open Int.'!D63*100</f>
        <v>2</v>
      </c>
      <c r="G63" s="176">
        <f>'Open Int.'!R63</f>
        <v>148.881952</v>
      </c>
      <c r="H63" s="176">
        <f>'Open Int.'!Z63</f>
        <v>3.221974000000017</v>
      </c>
      <c r="I63" s="171">
        <f>'Open Int.'!O63</f>
        <v>0.985608786214732</v>
      </c>
      <c r="J63" s="185">
        <f>IF(Volume!D63=0,0,Volume!F63/Volume!D63)</f>
        <v>0</v>
      </c>
      <c r="K63" s="187">
        <f>IF('Open Int.'!E63=0,0,'Open Int.'!H63/'Open Int.'!E63)</f>
        <v>0</v>
      </c>
    </row>
    <row r="64" spans="1:11" ht="15">
      <c r="A64" s="201" t="s">
        <v>5</v>
      </c>
      <c r="B64" s="287">
        <f>Margins!B64</f>
        <v>1595</v>
      </c>
      <c r="C64" s="287">
        <f>Volume!J64</f>
        <v>144.55</v>
      </c>
      <c r="D64" s="182">
        <f>Volume!M64</f>
        <v>-1.331058020477808</v>
      </c>
      <c r="E64" s="175">
        <f>Volume!C64*100</f>
        <v>-55.00000000000001</v>
      </c>
      <c r="F64" s="347">
        <f>'Open Int.'!D64*100</f>
        <v>2</v>
      </c>
      <c r="G64" s="176">
        <f>'Open Int.'!R64</f>
        <v>438.312387975</v>
      </c>
      <c r="H64" s="176">
        <f>'Open Int.'!Z64</f>
        <v>1.8214979749999998</v>
      </c>
      <c r="I64" s="171">
        <f>'Open Int.'!O64</f>
        <v>0.976960706959129</v>
      </c>
      <c r="J64" s="185">
        <f>IF(Volume!D64=0,0,Volume!F64/Volume!D64)</f>
        <v>0.18181818181818182</v>
      </c>
      <c r="K64" s="187">
        <f>IF('Open Int.'!E64=0,0,'Open Int.'!H64/'Open Int.'!E64)</f>
        <v>0.14991284137129576</v>
      </c>
    </row>
    <row r="65" spans="1:11" ht="15">
      <c r="A65" s="201" t="s">
        <v>198</v>
      </c>
      <c r="B65" s="287">
        <f>Margins!B65</f>
        <v>1000</v>
      </c>
      <c r="C65" s="287">
        <f>Volume!J65</f>
        <v>185.7</v>
      </c>
      <c r="D65" s="182">
        <f>Volume!M65</f>
        <v>-2.2631578947368483</v>
      </c>
      <c r="E65" s="175">
        <f>Volume!C65*100</f>
        <v>56.99999999999999</v>
      </c>
      <c r="F65" s="347">
        <f>'Open Int.'!D65*100</f>
        <v>10</v>
      </c>
      <c r="G65" s="176">
        <f>'Open Int.'!R65</f>
        <v>251.40066</v>
      </c>
      <c r="H65" s="176">
        <f>'Open Int.'!Z65</f>
        <v>19.828659999999985</v>
      </c>
      <c r="I65" s="171">
        <f>'Open Int.'!O65</f>
        <v>0.9899542029841927</v>
      </c>
      <c r="J65" s="185">
        <f>IF(Volume!D65=0,0,Volume!F65/Volume!D65)</f>
        <v>0.21595330739299612</v>
      </c>
      <c r="K65" s="187">
        <f>IF('Open Int.'!E65=0,0,'Open Int.'!H65/'Open Int.'!E65)</f>
        <v>0.1396854764107308</v>
      </c>
    </row>
    <row r="66" spans="1:11" ht="15">
      <c r="A66" s="201" t="s">
        <v>199</v>
      </c>
      <c r="B66" s="287">
        <f>Margins!B66</f>
        <v>1300</v>
      </c>
      <c r="C66" s="287">
        <f>Volume!J66</f>
        <v>286.75</v>
      </c>
      <c r="D66" s="182">
        <f>Volume!M66</f>
        <v>-0.17406440382941687</v>
      </c>
      <c r="E66" s="175">
        <f>Volume!C66*100</f>
        <v>-1</v>
      </c>
      <c r="F66" s="347">
        <f>'Open Int.'!D66*100</f>
        <v>-1</v>
      </c>
      <c r="G66" s="176">
        <f>'Open Int.'!R66</f>
        <v>94.38663</v>
      </c>
      <c r="H66" s="176">
        <f>'Open Int.'!Z66</f>
        <v>-0.35129249999999956</v>
      </c>
      <c r="I66" s="171">
        <f>'Open Int.'!O66</f>
        <v>0.9980252764612955</v>
      </c>
      <c r="J66" s="185">
        <f>IF(Volume!D66=0,0,Volume!F66/Volume!D66)</f>
        <v>0</v>
      </c>
      <c r="K66" s="187">
        <f>IF('Open Int.'!E66=0,0,'Open Int.'!H66/'Open Int.'!E66)</f>
        <v>0.296875</v>
      </c>
    </row>
    <row r="67" spans="1:11" ht="15">
      <c r="A67" s="201" t="s">
        <v>405</v>
      </c>
      <c r="B67" s="287">
        <f>Margins!B67</f>
        <v>250</v>
      </c>
      <c r="C67" s="287">
        <f>Volume!J67</f>
        <v>590.5</v>
      </c>
      <c r="D67" s="182">
        <f>Volume!M67</f>
        <v>0.4166312388402424</v>
      </c>
      <c r="E67" s="175">
        <f>Volume!C67*100</f>
        <v>-14.000000000000002</v>
      </c>
      <c r="F67" s="347">
        <f>'Open Int.'!D67*100</f>
        <v>1</v>
      </c>
      <c r="G67" s="176">
        <f>'Open Int.'!R67</f>
        <v>8.2817625</v>
      </c>
      <c r="H67" s="176">
        <f>'Open Int.'!Z67</f>
        <v>0.12256874999999923</v>
      </c>
      <c r="I67" s="171">
        <f>'Open Int.'!O67</f>
        <v>1</v>
      </c>
      <c r="J67" s="185">
        <f>IF(Volume!D67=0,0,Volume!F67/Volume!D67)</f>
        <v>0</v>
      </c>
      <c r="K67" s="187">
        <f>IF('Open Int.'!E67=0,0,'Open Int.'!H67/'Open Int.'!E67)</f>
        <v>0</v>
      </c>
    </row>
    <row r="68" spans="1:11" ht="15">
      <c r="A68" s="201" t="s">
        <v>43</v>
      </c>
      <c r="B68" s="287">
        <f>Margins!B68</f>
        <v>150</v>
      </c>
      <c r="C68" s="287">
        <f>Volume!J68</f>
        <v>2359.95</v>
      </c>
      <c r="D68" s="182">
        <f>Volume!M68</f>
        <v>1.4486835034927381</v>
      </c>
      <c r="E68" s="175">
        <f>Volume!C68*100</f>
        <v>-26</v>
      </c>
      <c r="F68" s="347">
        <f>'Open Int.'!D68*100</f>
        <v>0</v>
      </c>
      <c r="G68" s="176">
        <f>'Open Int.'!R68</f>
        <v>95.61337424999999</v>
      </c>
      <c r="H68" s="176">
        <f>'Open Int.'!Z68</f>
        <v>1.225780499999999</v>
      </c>
      <c r="I68" s="171">
        <f>'Open Int.'!O68</f>
        <v>0.9907441688263606</v>
      </c>
      <c r="J68" s="185">
        <f>IF(Volume!D68=0,0,Volume!F68/Volume!D68)</f>
        <v>0</v>
      </c>
      <c r="K68" s="187">
        <f>IF('Open Int.'!E68=0,0,'Open Int.'!H68/'Open Int.'!E68)</f>
        <v>0</v>
      </c>
    </row>
    <row r="69" spans="1:11" ht="15">
      <c r="A69" s="201" t="s">
        <v>200</v>
      </c>
      <c r="B69" s="287">
        <f>Margins!B69</f>
        <v>350</v>
      </c>
      <c r="C69" s="287">
        <f>Volume!J69</f>
        <v>848.45</v>
      </c>
      <c r="D69" s="182">
        <f>Volume!M69</f>
        <v>0.6524704905391778</v>
      </c>
      <c r="E69" s="175">
        <f>Volume!C69*100</f>
        <v>48</v>
      </c>
      <c r="F69" s="347">
        <f>'Open Int.'!D69*100</f>
        <v>-1</v>
      </c>
      <c r="G69" s="176">
        <f>'Open Int.'!R69</f>
        <v>752.252739</v>
      </c>
      <c r="H69" s="176">
        <f>'Open Int.'!Z69</f>
        <v>4.758397000000059</v>
      </c>
      <c r="I69" s="171">
        <f>'Open Int.'!O69</f>
        <v>0.9572477498815727</v>
      </c>
      <c r="J69" s="185">
        <f>IF(Volume!D69=0,0,Volume!F69/Volume!D69)</f>
        <v>0.0658578856152513</v>
      </c>
      <c r="K69" s="187">
        <f>IF('Open Int.'!E69=0,0,'Open Int.'!H69/'Open Int.'!E69)</f>
        <v>0.08640939597315436</v>
      </c>
    </row>
    <row r="70" spans="1:11" ht="15">
      <c r="A70" s="201" t="s">
        <v>141</v>
      </c>
      <c r="B70" s="287">
        <f>Margins!B70</f>
        <v>2400</v>
      </c>
      <c r="C70" s="287">
        <f>Volume!J70</f>
        <v>94.45</v>
      </c>
      <c r="D70" s="182">
        <f>Volume!M70</f>
        <v>2.6630434782608727</v>
      </c>
      <c r="E70" s="175">
        <f>Volume!C70*100</f>
        <v>2</v>
      </c>
      <c r="F70" s="347">
        <f>'Open Int.'!D70*100</f>
        <v>6</v>
      </c>
      <c r="G70" s="176">
        <f>'Open Int.'!R70</f>
        <v>483.689784</v>
      </c>
      <c r="H70" s="176">
        <f>'Open Int.'!Z70</f>
        <v>43.03922399999999</v>
      </c>
      <c r="I70" s="171">
        <f>'Open Int.'!O70</f>
        <v>0.9915643452994657</v>
      </c>
      <c r="J70" s="185">
        <f>IF(Volume!D70=0,0,Volume!F70/Volume!D70)</f>
        <v>0.15028901734104047</v>
      </c>
      <c r="K70" s="187">
        <f>IF('Open Int.'!E70=0,0,'Open Int.'!H70/'Open Int.'!E70)</f>
        <v>0.2560167422392745</v>
      </c>
    </row>
    <row r="71" spans="1:11" ht="15">
      <c r="A71" s="201" t="s">
        <v>398</v>
      </c>
      <c r="B71" s="287">
        <f>Margins!B71</f>
        <v>2700</v>
      </c>
      <c r="C71" s="287">
        <f>Volume!J71</f>
        <v>113.5</v>
      </c>
      <c r="D71" s="182">
        <f>Volume!M71</f>
        <v>-1.0030527692978681</v>
      </c>
      <c r="E71" s="175">
        <f>Volume!C71*100</f>
        <v>-60</v>
      </c>
      <c r="F71" s="347">
        <f>'Open Int.'!D71*100</f>
        <v>9</v>
      </c>
      <c r="G71" s="176">
        <f>'Open Int.'!R71</f>
        <v>249.20514</v>
      </c>
      <c r="H71" s="176">
        <f>'Open Int.'!Z71</f>
        <v>17.81277750000001</v>
      </c>
      <c r="I71" s="171">
        <f>'Open Int.'!O71</f>
        <v>0.9810624692572553</v>
      </c>
      <c r="J71" s="185">
        <f>IF(Volume!D71=0,0,Volume!F71/Volume!D71)</f>
        <v>0.04522613065326633</v>
      </c>
      <c r="K71" s="187">
        <f>IF('Open Int.'!E71=0,0,'Open Int.'!H71/'Open Int.'!E71)</f>
        <v>0.07377049180327869</v>
      </c>
    </row>
    <row r="72" spans="1:11" ht="15">
      <c r="A72" s="201" t="s">
        <v>184</v>
      </c>
      <c r="B72" s="287">
        <f>Margins!B72</f>
        <v>2950</v>
      </c>
      <c r="C72" s="287">
        <f>Volume!J72</f>
        <v>106.85</v>
      </c>
      <c r="D72" s="182">
        <f>Volume!M72</f>
        <v>2.494004796163064</v>
      </c>
      <c r="E72" s="175">
        <f>Volume!C72*100</f>
        <v>-15</v>
      </c>
      <c r="F72" s="347">
        <f>'Open Int.'!D72*100</f>
        <v>4</v>
      </c>
      <c r="G72" s="176">
        <f>'Open Int.'!R72</f>
        <v>206.650037</v>
      </c>
      <c r="H72" s="176">
        <f>'Open Int.'!Z72</f>
        <v>10.687141999999994</v>
      </c>
      <c r="I72" s="171">
        <f>'Open Int.'!O72</f>
        <v>0.9835265405735204</v>
      </c>
      <c r="J72" s="185">
        <f>IF(Volume!D72=0,0,Volume!F72/Volume!D72)</f>
        <v>0.12087912087912088</v>
      </c>
      <c r="K72" s="187">
        <f>IF('Open Int.'!E72=0,0,'Open Int.'!H72/'Open Int.'!E72)</f>
        <v>0.16712834718374883</v>
      </c>
    </row>
    <row r="73" spans="1:11" ht="15">
      <c r="A73" s="201" t="s">
        <v>175</v>
      </c>
      <c r="B73" s="287">
        <f>Margins!B73</f>
        <v>7875</v>
      </c>
      <c r="C73" s="287">
        <f>Volume!J73</f>
        <v>47.05</v>
      </c>
      <c r="D73" s="182">
        <f>Volume!M73</f>
        <v>-0.31779661016950356</v>
      </c>
      <c r="E73" s="175">
        <f>Volume!C73*100</f>
        <v>41</v>
      </c>
      <c r="F73" s="347">
        <f>'Open Int.'!D73*100</f>
        <v>0</v>
      </c>
      <c r="G73" s="176">
        <f>'Open Int.'!R73</f>
        <v>528.9525675</v>
      </c>
      <c r="H73" s="176">
        <f>'Open Int.'!Z73</f>
        <v>5.190097499999979</v>
      </c>
      <c r="I73" s="171">
        <f>'Open Int.'!O73</f>
        <v>0.986200616419165</v>
      </c>
      <c r="J73" s="185">
        <f>IF(Volume!D73=0,0,Volume!F73/Volume!D73)</f>
        <v>0.2438692098092643</v>
      </c>
      <c r="K73" s="187">
        <f>IF('Open Int.'!E73=0,0,'Open Int.'!H73/'Open Int.'!E73)</f>
        <v>0.49078341013824883</v>
      </c>
    </row>
    <row r="74" spans="1:11" ht="15">
      <c r="A74" s="201" t="s">
        <v>142</v>
      </c>
      <c r="B74" s="287">
        <f>Margins!B74</f>
        <v>1750</v>
      </c>
      <c r="C74" s="287">
        <f>Volume!J74</f>
        <v>137.15</v>
      </c>
      <c r="D74" s="182">
        <f>Volume!M74</f>
        <v>0.9569377990430706</v>
      </c>
      <c r="E74" s="175">
        <f>Volume!C74*100</f>
        <v>-56.99999999999999</v>
      </c>
      <c r="F74" s="347">
        <f>'Open Int.'!D74*100</f>
        <v>-2</v>
      </c>
      <c r="G74" s="176">
        <f>'Open Int.'!R74</f>
        <v>72.1477575</v>
      </c>
      <c r="H74" s="176">
        <f>'Open Int.'!Z74</f>
        <v>-0.33840625000000557</v>
      </c>
      <c r="I74" s="171">
        <f>'Open Int.'!O74</f>
        <v>0.9923486360612109</v>
      </c>
      <c r="J74" s="185">
        <f>IF(Volume!D74=0,0,Volume!F74/Volume!D74)</f>
        <v>0</v>
      </c>
      <c r="K74" s="187">
        <f>IF('Open Int.'!E74=0,0,'Open Int.'!H74/'Open Int.'!E74)</f>
        <v>0</v>
      </c>
    </row>
    <row r="75" spans="1:11" ht="15">
      <c r="A75" s="201" t="s">
        <v>176</v>
      </c>
      <c r="B75" s="287">
        <f>Margins!B75</f>
        <v>1450</v>
      </c>
      <c r="C75" s="287">
        <f>Volume!J75</f>
        <v>183.5</v>
      </c>
      <c r="D75" s="182">
        <f>Volume!M75</f>
        <v>-0.48806941431670586</v>
      </c>
      <c r="E75" s="175">
        <f>Volume!C75*100</f>
        <v>-1</v>
      </c>
      <c r="F75" s="347">
        <f>'Open Int.'!D75*100</f>
        <v>-2</v>
      </c>
      <c r="G75" s="176">
        <f>'Open Int.'!R75</f>
        <v>251.1481925</v>
      </c>
      <c r="H75" s="176">
        <f>'Open Int.'!Z75</f>
        <v>-3.9323275000000137</v>
      </c>
      <c r="I75" s="171">
        <f>'Open Int.'!O75</f>
        <v>0.9938552812797966</v>
      </c>
      <c r="J75" s="185">
        <f>IF(Volume!D75=0,0,Volume!F75/Volume!D75)</f>
        <v>0.2138728323699422</v>
      </c>
      <c r="K75" s="187">
        <f>IF('Open Int.'!E75=0,0,'Open Int.'!H75/'Open Int.'!E75)</f>
        <v>0.18492343934040048</v>
      </c>
    </row>
    <row r="76" spans="1:11" ht="15">
      <c r="A76" s="201" t="s">
        <v>397</v>
      </c>
      <c r="B76" s="287">
        <f>Margins!B76</f>
        <v>2200</v>
      </c>
      <c r="C76" s="287">
        <f>Volume!J76</f>
        <v>125.85</v>
      </c>
      <c r="D76" s="182">
        <f>Volume!M76</f>
        <v>2.6927784577723357</v>
      </c>
      <c r="E76" s="175">
        <f>Volume!C76*100</f>
        <v>-15</v>
      </c>
      <c r="F76" s="347">
        <f>'Open Int.'!D76*100</f>
        <v>11</v>
      </c>
      <c r="G76" s="176">
        <f>'Open Int.'!R76</f>
        <v>23.007897</v>
      </c>
      <c r="H76" s="176">
        <f>'Open Int.'!Z76</f>
        <v>2.841069000000001</v>
      </c>
      <c r="I76" s="171">
        <f>'Open Int.'!O76</f>
        <v>0.9903730445246691</v>
      </c>
      <c r="J76" s="185">
        <f>IF(Volume!D76=0,0,Volume!F76/Volume!D76)</f>
        <v>0</v>
      </c>
      <c r="K76" s="187">
        <f>IF('Open Int.'!E76=0,0,'Open Int.'!H76/'Open Int.'!E76)</f>
        <v>0</v>
      </c>
    </row>
    <row r="77" spans="1:11" ht="15">
      <c r="A77" s="201" t="s">
        <v>167</v>
      </c>
      <c r="B77" s="287">
        <f>Margins!B77</f>
        <v>3850</v>
      </c>
      <c r="C77" s="287">
        <f>Volume!J77</f>
        <v>45.95</v>
      </c>
      <c r="D77" s="182">
        <f>Volume!M77</f>
        <v>1.3230429988974672</v>
      </c>
      <c r="E77" s="175">
        <f>Volume!C77*100</f>
        <v>3</v>
      </c>
      <c r="F77" s="347">
        <f>'Open Int.'!D77*100</f>
        <v>0</v>
      </c>
      <c r="G77" s="176">
        <f>'Open Int.'!R77</f>
        <v>68.569347</v>
      </c>
      <c r="H77" s="176">
        <f>'Open Int.'!Z77</f>
        <v>1.3493094999999897</v>
      </c>
      <c r="I77" s="171">
        <f>'Open Int.'!O77</f>
        <v>0.9953560371517027</v>
      </c>
      <c r="J77" s="185">
        <f>IF(Volume!D77=0,0,Volume!F77/Volume!D77)</f>
        <v>0.0196078431372549</v>
      </c>
      <c r="K77" s="187">
        <f>IF('Open Int.'!E77=0,0,'Open Int.'!H77/'Open Int.'!E77)</f>
        <v>0.03216374269005848</v>
      </c>
    </row>
    <row r="78" spans="1:11" ht="15">
      <c r="A78" s="201" t="s">
        <v>201</v>
      </c>
      <c r="B78" s="287">
        <f>Margins!B78</f>
        <v>100</v>
      </c>
      <c r="C78" s="287">
        <f>Volume!J78</f>
        <v>2000.6</v>
      </c>
      <c r="D78" s="182">
        <f>Volume!M78</f>
        <v>1.3372505318610002</v>
      </c>
      <c r="E78" s="175">
        <f>Volume!C78*100</f>
        <v>63</v>
      </c>
      <c r="F78" s="347">
        <f>'Open Int.'!D78*100</f>
        <v>3</v>
      </c>
      <c r="G78" s="176">
        <f>'Open Int.'!R78</f>
        <v>1067.740226</v>
      </c>
      <c r="H78" s="176">
        <f>'Open Int.'!Z78</f>
        <v>55.03485199999989</v>
      </c>
      <c r="I78" s="171">
        <f>'Open Int.'!O78</f>
        <v>0.9712577991793296</v>
      </c>
      <c r="J78" s="185">
        <f>IF(Volume!D78=0,0,Volume!F78/Volume!D78)</f>
        <v>0.17260108630054316</v>
      </c>
      <c r="K78" s="187">
        <f>IF('Open Int.'!E78=0,0,'Open Int.'!H78/'Open Int.'!E78)</f>
        <v>0.32887700534759357</v>
      </c>
    </row>
    <row r="79" spans="1:11" ht="15">
      <c r="A79" s="201" t="s">
        <v>143</v>
      </c>
      <c r="B79" s="287">
        <f>Margins!B79</f>
        <v>2950</v>
      </c>
      <c r="C79" s="287">
        <f>Volume!J79</f>
        <v>113.7</v>
      </c>
      <c r="D79" s="182">
        <f>Volume!M79</f>
        <v>-0.26315789473683965</v>
      </c>
      <c r="E79" s="175">
        <f>Volume!C79*100</f>
        <v>-52</v>
      </c>
      <c r="F79" s="347">
        <f>'Open Int.'!D79*100</f>
        <v>0</v>
      </c>
      <c r="G79" s="176">
        <f>'Open Int.'!R79</f>
        <v>16.703667</v>
      </c>
      <c r="H79" s="176">
        <f>'Open Int.'!Z79</f>
        <v>-0.1113330000000019</v>
      </c>
      <c r="I79" s="171">
        <f>'Open Int.'!O79</f>
        <v>0.9959839357429718</v>
      </c>
      <c r="J79" s="185">
        <f>IF(Volume!D79=0,0,Volume!F79/Volume!D79)</f>
        <v>0</v>
      </c>
      <c r="K79" s="187">
        <f>IF('Open Int.'!E79=0,0,'Open Int.'!H79/'Open Int.'!E79)</f>
        <v>0</v>
      </c>
    </row>
    <row r="80" spans="1:11" ht="15">
      <c r="A80" s="201" t="s">
        <v>90</v>
      </c>
      <c r="B80" s="287">
        <f>Margins!B80</f>
        <v>600</v>
      </c>
      <c r="C80" s="287">
        <f>Volume!J80</f>
        <v>456.05</v>
      </c>
      <c r="D80" s="182">
        <f>Volume!M80</f>
        <v>-0.7939960844028666</v>
      </c>
      <c r="E80" s="175">
        <f>Volume!C80*100</f>
        <v>-51</v>
      </c>
      <c r="F80" s="347">
        <f>'Open Int.'!D80*100</f>
        <v>1</v>
      </c>
      <c r="G80" s="176">
        <f>'Open Int.'!R80</f>
        <v>48.350421</v>
      </c>
      <c r="H80" s="176">
        <f>'Open Int.'!Z80</f>
        <v>-0.11115300000000161</v>
      </c>
      <c r="I80" s="171">
        <f>'Open Int.'!O80</f>
        <v>0.8834182229767968</v>
      </c>
      <c r="J80" s="185">
        <f>IF(Volume!D80=0,0,Volume!F80/Volume!D80)</f>
        <v>0</v>
      </c>
      <c r="K80" s="187">
        <f>IF('Open Int.'!E80=0,0,'Open Int.'!H80/'Open Int.'!E80)</f>
        <v>0</v>
      </c>
    </row>
    <row r="81" spans="1:11" ht="15">
      <c r="A81" s="201" t="s">
        <v>35</v>
      </c>
      <c r="B81" s="287">
        <f>Margins!B81</f>
        <v>1100</v>
      </c>
      <c r="C81" s="287">
        <f>Volume!J81</f>
        <v>315.45</v>
      </c>
      <c r="D81" s="182">
        <f>Volume!M81</f>
        <v>0.9117082533589141</v>
      </c>
      <c r="E81" s="175">
        <f>Volume!C81*100</f>
        <v>112.00000000000001</v>
      </c>
      <c r="F81" s="347">
        <f>'Open Int.'!D81*100</f>
        <v>-4</v>
      </c>
      <c r="G81" s="176">
        <f>'Open Int.'!R81</f>
        <v>74.0834325</v>
      </c>
      <c r="H81" s="176">
        <f>'Open Int.'!Z81</f>
        <v>-1.9783994999999948</v>
      </c>
      <c r="I81" s="171">
        <f>'Open Int.'!O81</f>
        <v>0.9995316159250586</v>
      </c>
      <c r="J81" s="185">
        <f>IF(Volume!D81=0,0,Volume!F81/Volume!D81)</f>
        <v>0</v>
      </c>
      <c r="K81" s="187">
        <f>IF('Open Int.'!E81=0,0,'Open Int.'!H81/'Open Int.'!E81)</f>
        <v>0.047619047619047616</v>
      </c>
    </row>
    <row r="82" spans="1:11" ht="15">
      <c r="A82" s="201" t="s">
        <v>6</v>
      </c>
      <c r="B82" s="287">
        <f>Margins!B82</f>
        <v>2250</v>
      </c>
      <c r="C82" s="287">
        <f>Volume!J82</f>
        <v>162.15</v>
      </c>
      <c r="D82" s="182">
        <f>Volume!M82</f>
        <v>-0.9468540012217367</v>
      </c>
      <c r="E82" s="175">
        <f>Volume!C82*100</f>
        <v>-55.00000000000001</v>
      </c>
      <c r="F82" s="347">
        <f>'Open Int.'!D82*100</f>
        <v>3</v>
      </c>
      <c r="G82" s="176">
        <f>'Open Int.'!R82</f>
        <v>210.25585125</v>
      </c>
      <c r="H82" s="176">
        <f>'Open Int.'!Z82</f>
        <v>7.529771250000039</v>
      </c>
      <c r="I82" s="171">
        <f>'Open Int.'!O82</f>
        <v>0.991323963213604</v>
      </c>
      <c r="J82" s="185">
        <f>IF(Volume!D82=0,0,Volume!F82/Volume!D82)</f>
        <v>0.15476190476190477</v>
      </c>
      <c r="K82" s="187">
        <f>IF('Open Int.'!E82=0,0,'Open Int.'!H82/'Open Int.'!E82)</f>
        <v>0.12665684830633284</v>
      </c>
    </row>
    <row r="83" spans="1:11" ht="15">
      <c r="A83" s="201" t="s">
        <v>177</v>
      </c>
      <c r="B83" s="287">
        <f>Margins!B83</f>
        <v>500</v>
      </c>
      <c r="C83" s="287">
        <f>Volume!J83</f>
        <v>308.1</v>
      </c>
      <c r="D83" s="182">
        <f>Volume!M83</f>
        <v>0.9667376699983764</v>
      </c>
      <c r="E83" s="175">
        <f>Volume!C83*100</f>
        <v>-34</v>
      </c>
      <c r="F83" s="347">
        <f>'Open Int.'!D83*100</f>
        <v>1</v>
      </c>
      <c r="G83" s="176">
        <f>'Open Int.'!R83</f>
        <v>194.91946500000003</v>
      </c>
      <c r="H83" s="176">
        <f>'Open Int.'!Z83</f>
        <v>4.658440000000041</v>
      </c>
      <c r="I83" s="171">
        <f>'Open Int.'!O83</f>
        <v>0.9904370505018573</v>
      </c>
      <c r="J83" s="185">
        <f>IF(Volume!D83=0,0,Volume!F83/Volume!D83)</f>
        <v>0.13872832369942195</v>
      </c>
      <c r="K83" s="187">
        <f>IF('Open Int.'!E83=0,0,'Open Int.'!H83/'Open Int.'!E83)</f>
        <v>0.08688783570300158</v>
      </c>
    </row>
    <row r="84" spans="1:11" ht="15">
      <c r="A84" s="201" t="s">
        <v>168</v>
      </c>
      <c r="B84" s="287">
        <f>Margins!B84</f>
        <v>300</v>
      </c>
      <c r="C84" s="287">
        <f>Volume!J84</f>
        <v>675.4</v>
      </c>
      <c r="D84" s="182">
        <f>Volume!M84</f>
        <v>0.0148082333777614</v>
      </c>
      <c r="E84" s="175">
        <f>Volume!C84*100</f>
        <v>-60</v>
      </c>
      <c r="F84" s="347">
        <f>'Open Int.'!D84*100</f>
        <v>-2</v>
      </c>
      <c r="G84" s="176">
        <f>'Open Int.'!R84</f>
        <v>17.972394</v>
      </c>
      <c r="H84" s="176">
        <f>'Open Int.'!Z84</f>
        <v>-0.42277799999999743</v>
      </c>
      <c r="I84" s="171">
        <f>'Open Int.'!O84</f>
        <v>0.8917700112739572</v>
      </c>
      <c r="J84" s="185">
        <f>IF(Volume!D84=0,0,Volume!F84/Volume!D84)</f>
        <v>0</v>
      </c>
      <c r="K84" s="187">
        <f>IF('Open Int.'!E84=0,0,'Open Int.'!H84/'Open Int.'!E84)</f>
        <v>0</v>
      </c>
    </row>
    <row r="85" spans="1:11" ht="15">
      <c r="A85" s="201" t="s">
        <v>132</v>
      </c>
      <c r="B85" s="287">
        <f>Margins!B85</f>
        <v>400</v>
      </c>
      <c r="C85" s="287">
        <f>Volume!J85</f>
        <v>707.9</v>
      </c>
      <c r="D85" s="182">
        <f>Volume!M85</f>
        <v>-1.0691076794074457</v>
      </c>
      <c r="E85" s="175">
        <f>Volume!C85*100</f>
        <v>-26</v>
      </c>
      <c r="F85" s="347">
        <f>'Open Int.'!D85*100</f>
        <v>1</v>
      </c>
      <c r="G85" s="176">
        <f>'Open Int.'!R85</f>
        <v>118.304248</v>
      </c>
      <c r="H85" s="176">
        <f>'Open Int.'!Z85</f>
        <v>0.03814400000000262</v>
      </c>
      <c r="I85" s="171">
        <f>'Open Int.'!O85</f>
        <v>0.9961704164672092</v>
      </c>
      <c r="J85" s="185">
        <f>IF(Volume!D85=0,0,Volume!F85/Volume!D85)</f>
        <v>0</v>
      </c>
      <c r="K85" s="187">
        <f>IF('Open Int.'!E85=0,0,'Open Int.'!H85/'Open Int.'!E85)</f>
        <v>0.03571428571428571</v>
      </c>
    </row>
    <row r="86" spans="1:11" ht="15">
      <c r="A86" s="201" t="s">
        <v>144</v>
      </c>
      <c r="B86" s="287">
        <f>Margins!B86</f>
        <v>125</v>
      </c>
      <c r="C86" s="287">
        <f>Volume!J86</f>
        <v>3030.2</v>
      </c>
      <c r="D86" s="182">
        <f>Volume!M86</f>
        <v>3.4303853636891155</v>
      </c>
      <c r="E86" s="175">
        <f>Volume!C86*100</f>
        <v>32</v>
      </c>
      <c r="F86" s="347">
        <f>'Open Int.'!D86*100</f>
        <v>1</v>
      </c>
      <c r="G86" s="176">
        <f>'Open Int.'!R86</f>
        <v>53.180009999999996</v>
      </c>
      <c r="H86" s="176">
        <f>'Open Int.'!Z86</f>
        <v>2.4595787499999986</v>
      </c>
      <c r="I86" s="171">
        <f>'Open Int.'!O86</f>
        <v>0.9950142450142451</v>
      </c>
      <c r="J86" s="185">
        <f>IF(Volume!D86=0,0,Volume!F86/Volume!D86)</f>
        <v>0</v>
      </c>
      <c r="K86" s="187">
        <f>IF('Open Int.'!E86=0,0,'Open Int.'!H86/'Open Int.'!E86)</f>
        <v>0</v>
      </c>
    </row>
    <row r="87" spans="1:11" ht="15">
      <c r="A87" s="201" t="s">
        <v>291</v>
      </c>
      <c r="B87" s="287">
        <f>Margins!B87</f>
        <v>300</v>
      </c>
      <c r="C87" s="287">
        <f>Volume!J87</f>
        <v>610</v>
      </c>
      <c r="D87" s="182">
        <f>Volume!M87</f>
        <v>5.921166869248137</v>
      </c>
      <c r="E87" s="175">
        <f>Volume!C87*100</f>
        <v>394</v>
      </c>
      <c r="F87" s="347">
        <f>'Open Int.'!D87*100</f>
        <v>21</v>
      </c>
      <c r="G87" s="176">
        <f>'Open Int.'!R87</f>
        <v>87.8217</v>
      </c>
      <c r="H87" s="176">
        <f>'Open Int.'!Z87</f>
        <v>19.301118000000002</v>
      </c>
      <c r="I87" s="171">
        <f>'Open Int.'!O87</f>
        <v>0.9854136278391331</v>
      </c>
      <c r="J87" s="185">
        <f>IF(Volume!D87=0,0,Volume!F87/Volume!D87)</f>
        <v>0</v>
      </c>
      <c r="K87" s="187">
        <f>IF('Open Int.'!E87=0,0,'Open Int.'!H87/'Open Int.'!E87)</f>
        <v>0</v>
      </c>
    </row>
    <row r="88" spans="1:11" ht="15">
      <c r="A88" s="201" t="s">
        <v>133</v>
      </c>
      <c r="B88" s="287">
        <f>Margins!B88</f>
        <v>6250</v>
      </c>
      <c r="C88" s="287">
        <f>Volume!J88</f>
        <v>33.9</v>
      </c>
      <c r="D88" s="182">
        <f>Volume!M88</f>
        <v>4.791344667697054</v>
      </c>
      <c r="E88" s="175">
        <f>Volume!C88*100</f>
        <v>262</v>
      </c>
      <c r="F88" s="347">
        <f>'Open Int.'!D88*100</f>
        <v>4</v>
      </c>
      <c r="G88" s="176">
        <f>'Open Int.'!R88</f>
        <v>103.9035</v>
      </c>
      <c r="H88" s="176">
        <f>'Open Int.'!Z88</f>
        <v>9.704343749999992</v>
      </c>
      <c r="I88" s="171">
        <f>'Open Int.'!O88</f>
        <v>0.9918433931484503</v>
      </c>
      <c r="J88" s="185">
        <f>IF(Volume!D88=0,0,Volume!F88/Volume!D88)</f>
        <v>0.08498583569405099</v>
      </c>
      <c r="K88" s="187">
        <f>IF('Open Int.'!E88=0,0,'Open Int.'!H88/'Open Int.'!E88)</f>
        <v>0.07563025210084033</v>
      </c>
    </row>
    <row r="89" spans="1:11" ht="15">
      <c r="A89" s="201" t="s">
        <v>169</v>
      </c>
      <c r="B89" s="287">
        <f>Margins!B89</f>
        <v>2000</v>
      </c>
      <c r="C89" s="287">
        <f>Volume!J89</f>
        <v>149.95</v>
      </c>
      <c r="D89" s="182">
        <f>Volume!M89</f>
        <v>0.7728494623655761</v>
      </c>
      <c r="E89" s="175">
        <f>Volume!C89*100</f>
        <v>10</v>
      </c>
      <c r="F89" s="347">
        <f>'Open Int.'!D89*100</f>
        <v>-1</v>
      </c>
      <c r="G89" s="176">
        <f>'Open Int.'!R89</f>
        <v>135.5548</v>
      </c>
      <c r="H89" s="176">
        <f>'Open Int.'!Z89</f>
        <v>0.027760000000000673</v>
      </c>
      <c r="I89" s="171">
        <f>'Open Int.'!O89</f>
        <v>0.9951327433628319</v>
      </c>
      <c r="J89" s="185">
        <f>IF(Volume!D89=0,0,Volume!F89/Volume!D89)</f>
        <v>0</v>
      </c>
      <c r="K89" s="187">
        <f>IF('Open Int.'!E89=0,0,'Open Int.'!H89/'Open Int.'!E89)</f>
        <v>0.0625</v>
      </c>
    </row>
    <row r="90" spans="1:11" ht="15">
      <c r="A90" s="201" t="s">
        <v>292</v>
      </c>
      <c r="B90" s="287">
        <f>Margins!B90</f>
        <v>550</v>
      </c>
      <c r="C90" s="287">
        <f>Volume!J90</f>
        <v>599.7</v>
      </c>
      <c r="D90" s="182">
        <f>Volume!M90</f>
        <v>0.4354379500921156</v>
      </c>
      <c r="E90" s="175">
        <f>Volume!C90*100</f>
        <v>-33</v>
      </c>
      <c r="F90" s="347">
        <f>'Open Int.'!D90*100</f>
        <v>-2</v>
      </c>
      <c r="G90" s="176">
        <f>'Open Int.'!R90</f>
        <v>196.64762700000003</v>
      </c>
      <c r="H90" s="176">
        <f>'Open Int.'!Z90</f>
        <v>-2.562845999999979</v>
      </c>
      <c r="I90" s="171">
        <f>'Open Int.'!O90</f>
        <v>0.9818852733981885</v>
      </c>
      <c r="J90" s="185">
        <f>IF(Volume!D90=0,0,Volume!F90/Volume!D90)</f>
        <v>0</v>
      </c>
      <c r="K90" s="187">
        <f>IF('Open Int.'!E90=0,0,'Open Int.'!H90/'Open Int.'!E90)</f>
        <v>0</v>
      </c>
    </row>
    <row r="91" spans="1:11" ht="15">
      <c r="A91" s="201" t="s">
        <v>293</v>
      </c>
      <c r="B91" s="287">
        <f>Margins!B91</f>
        <v>550</v>
      </c>
      <c r="C91" s="287">
        <f>Volume!J91</f>
        <v>531.45</v>
      </c>
      <c r="D91" s="182">
        <f>Volume!M91</f>
        <v>0.2452136187871486</v>
      </c>
      <c r="E91" s="175">
        <f>Volume!C91*100</f>
        <v>-31</v>
      </c>
      <c r="F91" s="347">
        <f>'Open Int.'!D91*100</f>
        <v>-4</v>
      </c>
      <c r="G91" s="176">
        <f>'Open Int.'!R91</f>
        <v>143.95651875000001</v>
      </c>
      <c r="H91" s="176">
        <f>'Open Int.'!Z91</f>
        <v>-5.566987249999983</v>
      </c>
      <c r="I91" s="171">
        <f>'Open Int.'!O91</f>
        <v>0.9941116751269036</v>
      </c>
      <c r="J91" s="185">
        <f>IF(Volume!D91=0,0,Volume!F91/Volume!D91)</f>
        <v>0</v>
      </c>
      <c r="K91" s="187">
        <f>IF('Open Int.'!E91=0,0,'Open Int.'!H91/'Open Int.'!E91)</f>
        <v>0</v>
      </c>
    </row>
    <row r="92" spans="1:11" ht="15">
      <c r="A92" s="201" t="s">
        <v>178</v>
      </c>
      <c r="B92" s="287">
        <f>Margins!B92</f>
        <v>1250</v>
      </c>
      <c r="C92" s="287">
        <f>Volume!J92</f>
        <v>172</v>
      </c>
      <c r="D92" s="182">
        <f>Volume!M92</f>
        <v>0.5553931598947609</v>
      </c>
      <c r="E92" s="175">
        <f>Volume!C92*100</f>
        <v>-52</v>
      </c>
      <c r="F92" s="347">
        <f>'Open Int.'!D92*100</f>
        <v>1</v>
      </c>
      <c r="G92" s="176">
        <f>'Open Int.'!R92</f>
        <v>47.988</v>
      </c>
      <c r="H92" s="176">
        <f>'Open Int.'!Z92</f>
        <v>0.6499124999999921</v>
      </c>
      <c r="I92" s="171">
        <f>'Open Int.'!O92</f>
        <v>0.9780465949820788</v>
      </c>
      <c r="J92" s="185">
        <f>IF(Volume!D92=0,0,Volume!F92/Volume!D92)</f>
        <v>0</v>
      </c>
      <c r="K92" s="187">
        <f>IF('Open Int.'!E92=0,0,'Open Int.'!H92/'Open Int.'!E92)</f>
        <v>0</v>
      </c>
    </row>
    <row r="93" spans="1:11" ht="15">
      <c r="A93" s="201" t="s">
        <v>145</v>
      </c>
      <c r="B93" s="287">
        <f>Margins!B93</f>
        <v>1700</v>
      </c>
      <c r="C93" s="287">
        <f>Volume!J93</f>
        <v>153.85</v>
      </c>
      <c r="D93" s="182">
        <f>Volume!M93</f>
        <v>0.5555555555555518</v>
      </c>
      <c r="E93" s="175">
        <f>Volume!C93*100</f>
        <v>-26</v>
      </c>
      <c r="F93" s="347">
        <f>'Open Int.'!D93*100</f>
        <v>-3</v>
      </c>
      <c r="G93" s="176">
        <f>'Open Int.'!R93</f>
        <v>38.1071065</v>
      </c>
      <c r="H93" s="176">
        <f>'Open Int.'!Z93</f>
        <v>-0.8558735000000013</v>
      </c>
      <c r="I93" s="171">
        <f>'Open Int.'!O93</f>
        <v>0.9945092656142759</v>
      </c>
      <c r="J93" s="185">
        <f>IF(Volume!D93=0,0,Volume!F93/Volume!D93)</f>
        <v>0</v>
      </c>
      <c r="K93" s="187">
        <f>IF('Open Int.'!E93=0,0,'Open Int.'!H93/'Open Int.'!E93)</f>
        <v>0</v>
      </c>
    </row>
    <row r="94" spans="1:11" ht="15">
      <c r="A94" s="201" t="s">
        <v>272</v>
      </c>
      <c r="B94" s="287">
        <f>Margins!B94</f>
        <v>850</v>
      </c>
      <c r="C94" s="287">
        <f>Volume!J94</f>
        <v>157.3</v>
      </c>
      <c r="D94" s="182">
        <f>Volume!M94</f>
        <v>-0.4115226337448416</v>
      </c>
      <c r="E94" s="175">
        <f>Volume!C94*100</f>
        <v>-19</v>
      </c>
      <c r="F94" s="347">
        <f>'Open Int.'!D94*100</f>
        <v>2</v>
      </c>
      <c r="G94" s="176">
        <f>'Open Int.'!R94</f>
        <v>59.9934335</v>
      </c>
      <c r="H94" s="176">
        <f>'Open Int.'!Z94</f>
        <v>1.1080940000000012</v>
      </c>
      <c r="I94" s="171">
        <f>'Open Int.'!O94</f>
        <v>0.9895252952975262</v>
      </c>
      <c r="J94" s="185">
        <f>IF(Volume!D94=0,0,Volume!F94/Volume!D94)</f>
        <v>0</v>
      </c>
      <c r="K94" s="187">
        <f>IF('Open Int.'!E94=0,0,'Open Int.'!H94/'Open Int.'!E94)</f>
        <v>0.1044776119402985</v>
      </c>
    </row>
    <row r="95" spans="1:11" ht="15">
      <c r="A95" s="201" t="s">
        <v>210</v>
      </c>
      <c r="B95" s="287">
        <f>Margins!B95</f>
        <v>200</v>
      </c>
      <c r="C95" s="287">
        <f>Volume!J95</f>
        <v>1688</v>
      </c>
      <c r="D95" s="182">
        <f>Volume!M95</f>
        <v>-0.14493182288739953</v>
      </c>
      <c r="E95" s="175">
        <f>Volume!C95*100</f>
        <v>13</v>
      </c>
      <c r="F95" s="347">
        <f>'Open Int.'!D95*100</f>
        <v>3</v>
      </c>
      <c r="G95" s="176">
        <f>'Open Int.'!R95</f>
        <v>255.29312</v>
      </c>
      <c r="H95" s="176">
        <f>'Open Int.'!Z95</f>
        <v>6.7969699999999875</v>
      </c>
      <c r="I95" s="171">
        <f>'Open Int.'!O95</f>
        <v>0.9936524728907696</v>
      </c>
      <c r="J95" s="185">
        <f>IF(Volume!D95=0,0,Volume!F95/Volume!D95)</f>
        <v>0.3157894736842105</v>
      </c>
      <c r="K95" s="187">
        <f>IF('Open Int.'!E95=0,0,'Open Int.'!H95/'Open Int.'!E95)</f>
        <v>0.08108108108108109</v>
      </c>
    </row>
    <row r="96" spans="1:11" ht="15">
      <c r="A96" s="201" t="s">
        <v>294</v>
      </c>
      <c r="B96" s="287">
        <f>Margins!B96</f>
        <v>350</v>
      </c>
      <c r="C96" s="287">
        <f>Volume!J96</f>
        <v>705.35</v>
      </c>
      <c r="D96" s="182">
        <f>Volume!M96</f>
        <v>-1.1422564821303403</v>
      </c>
      <c r="E96" s="175">
        <f>Volume!C96*100</f>
        <v>-57.99999999999999</v>
      </c>
      <c r="F96" s="347">
        <f>'Open Int.'!D96*100</f>
        <v>4</v>
      </c>
      <c r="G96" s="176">
        <f>'Open Int.'!R96</f>
        <v>195.9673905</v>
      </c>
      <c r="H96" s="176">
        <f>'Open Int.'!Z96</f>
        <v>4.453287999999986</v>
      </c>
      <c r="I96" s="171">
        <f>'Open Int.'!O96</f>
        <v>0.9938271604938271</v>
      </c>
      <c r="J96" s="185">
        <f>IF(Volume!D96=0,0,Volume!F96/Volume!D96)</f>
        <v>0</v>
      </c>
      <c r="K96" s="187">
        <f>IF('Open Int.'!E96=0,0,'Open Int.'!H96/'Open Int.'!E96)</f>
        <v>0</v>
      </c>
    </row>
    <row r="97" spans="1:11" ht="15">
      <c r="A97" s="201" t="s">
        <v>7</v>
      </c>
      <c r="B97" s="287">
        <f>Margins!B97</f>
        <v>312</v>
      </c>
      <c r="C97" s="287">
        <f>Volume!J97</f>
        <v>720.3</v>
      </c>
      <c r="D97" s="182">
        <f>Volume!M97</f>
        <v>-3.087790110998997</v>
      </c>
      <c r="E97" s="175">
        <f>Volume!C97*100</f>
        <v>102</v>
      </c>
      <c r="F97" s="347">
        <f>'Open Int.'!D97*100</f>
        <v>25</v>
      </c>
      <c r="G97" s="176">
        <f>'Open Int.'!R97</f>
        <v>177.94406448</v>
      </c>
      <c r="H97" s="176">
        <f>'Open Int.'!Z97</f>
        <v>31.618950479999995</v>
      </c>
      <c r="I97" s="171">
        <f>'Open Int.'!O97</f>
        <v>0.9893912604192978</v>
      </c>
      <c r="J97" s="185">
        <f>IF(Volume!D97=0,0,Volume!F97/Volume!D97)</f>
        <v>0.016666666666666666</v>
      </c>
      <c r="K97" s="187">
        <f>IF('Open Int.'!E97=0,0,'Open Int.'!H97/'Open Int.'!E97)</f>
        <v>0.08633093525179857</v>
      </c>
    </row>
    <row r="98" spans="1:11" ht="15">
      <c r="A98" s="201" t="s">
        <v>170</v>
      </c>
      <c r="B98" s="287">
        <f>Margins!B98</f>
        <v>600</v>
      </c>
      <c r="C98" s="287">
        <f>Volume!J98</f>
        <v>566.3</v>
      </c>
      <c r="D98" s="182">
        <f>Volume!M98</f>
        <v>-0.2202449123425249</v>
      </c>
      <c r="E98" s="175">
        <f>Volume!C98*100</f>
        <v>53</v>
      </c>
      <c r="F98" s="347">
        <f>'Open Int.'!D98*100</f>
        <v>6</v>
      </c>
      <c r="G98" s="176">
        <f>'Open Int.'!R98</f>
        <v>102.68151599999999</v>
      </c>
      <c r="H98" s="176">
        <f>'Open Int.'!Z98</f>
        <v>5.630465999999998</v>
      </c>
      <c r="I98" s="171">
        <f>'Open Int.'!O98</f>
        <v>0.9913964262078094</v>
      </c>
      <c r="J98" s="185">
        <f>IF(Volume!D98=0,0,Volume!F98/Volume!D98)</f>
        <v>0</v>
      </c>
      <c r="K98" s="187">
        <f>IF('Open Int.'!E98=0,0,'Open Int.'!H98/'Open Int.'!E98)</f>
        <v>0</v>
      </c>
    </row>
    <row r="99" spans="1:11" ht="15">
      <c r="A99" s="201" t="s">
        <v>223</v>
      </c>
      <c r="B99" s="287">
        <f>Margins!B99</f>
        <v>400</v>
      </c>
      <c r="C99" s="287">
        <f>Volume!J99</f>
        <v>795.5</v>
      </c>
      <c r="D99" s="182">
        <f>Volume!M99</f>
        <v>0.07548119260284598</v>
      </c>
      <c r="E99" s="175">
        <f>Volume!C99*100</f>
        <v>28.999999999999996</v>
      </c>
      <c r="F99" s="347">
        <f>'Open Int.'!D99*100</f>
        <v>-1</v>
      </c>
      <c r="G99" s="176">
        <f>'Open Int.'!R99</f>
        <v>202.31156</v>
      </c>
      <c r="H99" s="176">
        <f>'Open Int.'!Z99</f>
        <v>-1.5325960000000123</v>
      </c>
      <c r="I99" s="171">
        <f>'Open Int.'!O99</f>
        <v>0.9883611198490091</v>
      </c>
      <c r="J99" s="185">
        <f>IF(Volume!D99=0,0,Volume!F99/Volume!D99)</f>
        <v>0.4888888888888889</v>
      </c>
      <c r="K99" s="187">
        <f>IF('Open Int.'!E99=0,0,'Open Int.'!H99/'Open Int.'!E99)</f>
        <v>0.26842105263157895</v>
      </c>
    </row>
    <row r="100" spans="1:11" ht="15">
      <c r="A100" s="201" t="s">
        <v>207</v>
      </c>
      <c r="B100" s="287">
        <f>Margins!B100</f>
        <v>1250</v>
      </c>
      <c r="C100" s="287">
        <f>Volume!J100</f>
        <v>200.4</v>
      </c>
      <c r="D100" s="182">
        <f>Volume!M100</f>
        <v>2.140672782874627</v>
      </c>
      <c r="E100" s="175">
        <f>Volume!C100*100</f>
        <v>-38</v>
      </c>
      <c r="F100" s="347">
        <f>'Open Int.'!D100*100</f>
        <v>1</v>
      </c>
      <c r="G100" s="176">
        <f>'Open Int.'!R100</f>
        <v>69.7392</v>
      </c>
      <c r="H100" s="176">
        <f>'Open Int.'!Z100</f>
        <v>2.7859499999999997</v>
      </c>
      <c r="I100" s="171">
        <f>'Open Int.'!O100</f>
        <v>0.9953304597701149</v>
      </c>
      <c r="J100" s="185">
        <f>IF(Volume!D100=0,0,Volume!F100/Volume!D100)</f>
        <v>0</v>
      </c>
      <c r="K100" s="187">
        <f>IF('Open Int.'!E100=0,0,'Open Int.'!H100/'Open Int.'!E100)</f>
        <v>0.007352941176470588</v>
      </c>
    </row>
    <row r="101" spans="1:11" ht="15">
      <c r="A101" s="201" t="s">
        <v>295</v>
      </c>
      <c r="B101" s="287">
        <f>Margins!B101</f>
        <v>250</v>
      </c>
      <c r="C101" s="287">
        <f>Volume!J101</f>
        <v>871.05</v>
      </c>
      <c r="D101" s="182">
        <f>Volume!M101</f>
        <v>-0.3375286041189983</v>
      </c>
      <c r="E101" s="175">
        <f>Volume!C101*100</f>
        <v>111.00000000000001</v>
      </c>
      <c r="F101" s="347">
        <f>'Open Int.'!D101*100</f>
        <v>23</v>
      </c>
      <c r="G101" s="176">
        <f>'Open Int.'!R101</f>
        <v>50.69511</v>
      </c>
      <c r="H101" s="176">
        <f>'Open Int.'!Z101</f>
        <v>9.22381</v>
      </c>
      <c r="I101" s="171">
        <f>'Open Int.'!O101</f>
        <v>0.9991408934707904</v>
      </c>
      <c r="J101" s="185">
        <f>IF(Volume!D101=0,0,Volume!F101/Volume!D101)</f>
        <v>0</v>
      </c>
      <c r="K101" s="187">
        <f>IF('Open Int.'!E101=0,0,'Open Int.'!H101/'Open Int.'!E101)</f>
        <v>0</v>
      </c>
    </row>
    <row r="102" spans="1:11" ht="15">
      <c r="A102" s="201" t="s">
        <v>277</v>
      </c>
      <c r="B102" s="287">
        <f>Margins!B102</f>
        <v>800</v>
      </c>
      <c r="C102" s="287">
        <f>Volume!J102</f>
        <v>319.25</v>
      </c>
      <c r="D102" s="182">
        <f>Volume!M102</f>
        <v>2.143657014877616</v>
      </c>
      <c r="E102" s="175">
        <f>Volume!C102*100</f>
        <v>-15</v>
      </c>
      <c r="F102" s="347">
        <f>'Open Int.'!D102*100</f>
        <v>-3</v>
      </c>
      <c r="G102" s="176">
        <f>'Open Int.'!R102</f>
        <v>136.28144</v>
      </c>
      <c r="H102" s="176">
        <f>'Open Int.'!Z102</f>
        <v>-0.965516000000008</v>
      </c>
      <c r="I102" s="171">
        <f>'Open Int.'!O102</f>
        <v>0.993440779610195</v>
      </c>
      <c r="J102" s="185">
        <f>IF(Volume!D102=0,0,Volume!F102/Volume!D102)</f>
        <v>0</v>
      </c>
      <c r="K102" s="187">
        <f>IF('Open Int.'!E102=0,0,'Open Int.'!H102/'Open Int.'!E102)</f>
        <v>0.06818181818181818</v>
      </c>
    </row>
    <row r="103" spans="1:11" ht="15">
      <c r="A103" s="201" t="s">
        <v>146</v>
      </c>
      <c r="B103" s="287">
        <f>Margins!B103</f>
        <v>8900</v>
      </c>
      <c r="C103" s="287">
        <f>Volume!J103</f>
        <v>41.6</v>
      </c>
      <c r="D103" s="182">
        <f>Volume!M103</f>
        <v>1.0935601458080264</v>
      </c>
      <c r="E103" s="175">
        <f>Volume!C103*100</f>
        <v>49</v>
      </c>
      <c r="F103" s="347">
        <f>'Open Int.'!D103*100</f>
        <v>4</v>
      </c>
      <c r="G103" s="176">
        <f>'Open Int.'!R103</f>
        <v>47.57584</v>
      </c>
      <c r="H103" s="176">
        <f>'Open Int.'!Z103</f>
        <v>2.4190644999999975</v>
      </c>
      <c r="I103" s="171">
        <f>'Open Int.'!O103</f>
        <v>0.977431906614786</v>
      </c>
      <c r="J103" s="185">
        <f>IF(Volume!D103=0,0,Volume!F103/Volume!D103)</f>
        <v>0.3157894736842105</v>
      </c>
      <c r="K103" s="187">
        <f>IF('Open Int.'!E103=0,0,'Open Int.'!H103/'Open Int.'!E103)</f>
        <v>0.08904109589041095</v>
      </c>
    </row>
    <row r="104" spans="1:11" ht="15">
      <c r="A104" s="201" t="s">
        <v>8</v>
      </c>
      <c r="B104" s="287">
        <f>Margins!B104</f>
        <v>1600</v>
      </c>
      <c r="C104" s="287">
        <f>Volume!J104</f>
        <v>152.05</v>
      </c>
      <c r="D104" s="182">
        <f>Volume!M104</f>
        <v>1.4342895263509043</v>
      </c>
      <c r="E104" s="175">
        <f>Volume!C104*100</f>
        <v>26</v>
      </c>
      <c r="F104" s="347">
        <f>'Open Int.'!D104*100</f>
        <v>-2</v>
      </c>
      <c r="G104" s="176">
        <f>'Open Int.'!R104</f>
        <v>352.65868800000004</v>
      </c>
      <c r="H104" s="176">
        <f>'Open Int.'!Z104</f>
        <v>-0.8175039999999854</v>
      </c>
      <c r="I104" s="171">
        <f>'Open Int.'!O104</f>
        <v>0.9764072847682119</v>
      </c>
      <c r="J104" s="185">
        <f>IF(Volume!D104=0,0,Volume!F104/Volume!D104)</f>
        <v>0.13720316622691292</v>
      </c>
      <c r="K104" s="187">
        <f>IF('Open Int.'!E104=0,0,'Open Int.'!H104/'Open Int.'!E104)</f>
        <v>0.14548802946593</v>
      </c>
    </row>
    <row r="105" spans="1:11" ht="15">
      <c r="A105" s="201" t="s">
        <v>296</v>
      </c>
      <c r="B105" s="287">
        <f>Margins!B105</f>
        <v>1000</v>
      </c>
      <c r="C105" s="287">
        <f>Volume!J105</f>
        <v>163.55</v>
      </c>
      <c r="D105" s="182">
        <f>Volume!M105</f>
        <v>0.24517315353969085</v>
      </c>
      <c r="E105" s="175">
        <f>Volume!C105*100</f>
        <v>56.99999999999999</v>
      </c>
      <c r="F105" s="347">
        <f>'Open Int.'!D105*100</f>
        <v>5</v>
      </c>
      <c r="G105" s="176">
        <f>'Open Int.'!R105</f>
        <v>34.50905</v>
      </c>
      <c r="H105" s="176">
        <f>'Open Int.'!Z105</f>
        <v>1.6506400000000028</v>
      </c>
      <c r="I105" s="171">
        <f>'Open Int.'!O105</f>
        <v>0.9981042654028436</v>
      </c>
      <c r="J105" s="185">
        <f>IF(Volume!D105=0,0,Volume!F105/Volume!D105)</f>
        <v>0</v>
      </c>
      <c r="K105" s="187">
        <f>IF('Open Int.'!E105=0,0,'Open Int.'!H105/'Open Int.'!E105)</f>
        <v>0</v>
      </c>
    </row>
    <row r="106" spans="1:11" ht="15">
      <c r="A106" s="201" t="s">
        <v>179</v>
      </c>
      <c r="B106" s="287">
        <f>Margins!B106</f>
        <v>14000</v>
      </c>
      <c r="C106" s="287">
        <f>Volume!J106</f>
        <v>20.75</v>
      </c>
      <c r="D106" s="182">
        <f>Volume!M106</f>
        <v>2.722772277227726</v>
      </c>
      <c r="E106" s="175">
        <f>Volume!C106*100</f>
        <v>5</v>
      </c>
      <c r="F106" s="347">
        <f>'Open Int.'!D106*100</f>
        <v>-1</v>
      </c>
      <c r="G106" s="176">
        <f>'Open Int.'!R106</f>
        <v>91.1589</v>
      </c>
      <c r="H106" s="176">
        <f>'Open Int.'!Z106</f>
        <v>1.2284999999999968</v>
      </c>
      <c r="I106" s="171">
        <f>'Open Int.'!O106</f>
        <v>0.9850223072020395</v>
      </c>
      <c r="J106" s="185">
        <f>IF(Volume!D106=0,0,Volume!F106/Volume!D106)</f>
        <v>0.14545454545454545</v>
      </c>
      <c r="K106" s="187">
        <f>IF('Open Int.'!E106=0,0,'Open Int.'!H106/'Open Int.'!E106)</f>
        <v>0.3328335832083958</v>
      </c>
    </row>
    <row r="107" spans="1:11" ht="15">
      <c r="A107" s="201" t="s">
        <v>202</v>
      </c>
      <c r="B107" s="287">
        <f>Margins!B107</f>
        <v>1150</v>
      </c>
      <c r="C107" s="287">
        <f>Volume!J107</f>
        <v>256.65</v>
      </c>
      <c r="D107" s="182">
        <f>Volume!M107</f>
        <v>-0.0584112149532843</v>
      </c>
      <c r="E107" s="175">
        <f>Volume!C107*100</f>
        <v>12</v>
      </c>
      <c r="F107" s="347">
        <f>'Open Int.'!D107*100</f>
        <v>5</v>
      </c>
      <c r="G107" s="176">
        <f>'Open Int.'!R107</f>
        <v>77.88942524999999</v>
      </c>
      <c r="H107" s="176">
        <f>'Open Int.'!Z107</f>
        <v>3.4983172499999853</v>
      </c>
      <c r="I107" s="171">
        <f>'Open Int.'!O107</f>
        <v>0.9367184539598332</v>
      </c>
      <c r="J107" s="185">
        <f>IF(Volume!D107=0,0,Volume!F107/Volume!D107)</f>
        <v>0.23076923076923078</v>
      </c>
      <c r="K107" s="187">
        <f>IF('Open Int.'!E107=0,0,'Open Int.'!H107/'Open Int.'!E107)</f>
        <v>0.06</v>
      </c>
    </row>
    <row r="108" spans="1:11" ht="15">
      <c r="A108" s="201" t="s">
        <v>171</v>
      </c>
      <c r="B108" s="287">
        <f>Margins!B108</f>
        <v>1100</v>
      </c>
      <c r="C108" s="287">
        <f>Volume!J108</f>
        <v>379.85</v>
      </c>
      <c r="D108" s="182">
        <f>Volume!M108</f>
        <v>6.654499508634015</v>
      </c>
      <c r="E108" s="175">
        <f>Volume!C108*100</f>
        <v>9</v>
      </c>
      <c r="F108" s="347">
        <f>'Open Int.'!D108*100</f>
        <v>14.000000000000002</v>
      </c>
      <c r="G108" s="176">
        <f>'Open Int.'!R108</f>
        <v>144.487343</v>
      </c>
      <c r="H108" s="176">
        <f>'Open Int.'!Z108</f>
        <v>25.704195000000013</v>
      </c>
      <c r="I108" s="171">
        <f>'Open Int.'!O108</f>
        <v>0.9919028340080972</v>
      </c>
      <c r="J108" s="185">
        <f>IF(Volume!D108=0,0,Volume!F108/Volume!D108)</f>
        <v>1</v>
      </c>
      <c r="K108" s="187">
        <f>IF('Open Int.'!E108=0,0,'Open Int.'!H108/'Open Int.'!E108)</f>
        <v>0.2631578947368421</v>
      </c>
    </row>
    <row r="109" spans="1:11" ht="15">
      <c r="A109" s="201" t="s">
        <v>147</v>
      </c>
      <c r="B109" s="287">
        <f>Margins!B109</f>
        <v>5900</v>
      </c>
      <c r="C109" s="287">
        <f>Volume!J109</f>
        <v>62.9</v>
      </c>
      <c r="D109" s="182">
        <f>Volume!M109</f>
        <v>-0.5533596837944686</v>
      </c>
      <c r="E109" s="175">
        <f>Volume!C109*100</f>
        <v>-71</v>
      </c>
      <c r="F109" s="347">
        <f>'Open Int.'!D109*100</f>
        <v>2</v>
      </c>
      <c r="G109" s="176">
        <f>'Open Int.'!R109</f>
        <v>32.212348</v>
      </c>
      <c r="H109" s="176">
        <f>'Open Int.'!Z109</f>
        <v>0.3805204999999994</v>
      </c>
      <c r="I109" s="171">
        <f>'Open Int.'!O109</f>
        <v>0.9861751152073732</v>
      </c>
      <c r="J109" s="185">
        <f>IF(Volume!D109=0,0,Volume!F109/Volume!D109)</f>
        <v>0</v>
      </c>
      <c r="K109" s="187">
        <f>IF('Open Int.'!E109=0,0,'Open Int.'!H109/'Open Int.'!E109)</f>
        <v>0.030303030303030304</v>
      </c>
    </row>
    <row r="110" spans="1:11" ht="15">
      <c r="A110" s="201" t="s">
        <v>148</v>
      </c>
      <c r="B110" s="287">
        <f>Margins!B110</f>
        <v>1045</v>
      </c>
      <c r="C110" s="287">
        <f>Volume!J110</f>
        <v>269.2</v>
      </c>
      <c r="D110" s="182">
        <f>Volume!M110</f>
        <v>-5.127753303964762</v>
      </c>
      <c r="E110" s="175">
        <f>Volume!C110*100</f>
        <v>-51</v>
      </c>
      <c r="F110" s="347">
        <f>'Open Int.'!D110*100</f>
        <v>9</v>
      </c>
      <c r="G110" s="176">
        <f>'Open Int.'!R110</f>
        <v>25.0650774</v>
      </c>
      <c r="H110" s="176">
        <f>'Open Int.'!Z110</f>
        <v>0.8987992749999982</v>
      </c>
      <c r="I110" s="171">
        <f>'Open Int.'!O110</f>
        <v>0.9921436588103255</v>
      </c>
      <c r="J110" s="185">
        <f>IF(Volume!D110=0,0,Volume!F110/Volume!D110)</f>
        <v>0</v>
      </c>
      <c r="K110" s="187">
        <f>IF('Open Int.'!E110=0,0,'Open Int.'!H110/'Open Int.'!E110)</f>
        <v>0</v>
      </c>
    </row>
    <row r="111" spans="1:11" ht="15">
      <c r="A111" s="201" t="s">
        <v>122</v>
      </c>
      <c r="B111" s="287">
        <f>Margins!B111</f>
        <v>1625</v>
      </c>
      <c r="C111" s="287">
        <f>Volume!J111</f>
        <v>154.9</v>
      </c>
      <c r="D111" s="182">
        <f>Volume!M111</f>
        <v>2.5148908007941837</v>
      </c>
      <c r="E111" s="175">
        <f>Volume!C111*100</f>
        <v>-3</v>
      </c>
      <c r="F111" s="347">
        <f>'Open Int.'!D111*100</f>
        <v>-5</v>
      </c>
      <c r="G111" s="176">
        <f>'Open Int.'!R111</f>
        <v>145.66602375</v>
      </c>
      <c r="H111" s="176">
        <f>'Open Int.'!Z111</f>
        <v>-0.797095000000013</v>
      </c>
      <c r="I111" s="171">
        <f>'Open Int.'!O111</f>
        <v>0.9882495247969587</v>
      </c>
      <c r="J111" s="185">
        <f>IF(Volume!D111=0,0,Volume!F111/Volume!D111)</f>
        <v>0.13358778625954199</v>
      </c>
      <c r="K111" s="187">
        <f>IF('Open Int.'!E111=0,0,'Open Int.'!H111/'Open Int.'!E111)</f>
        <v>0.10885045778229908</v>
      </c>
    </row>
    <row r="112" spans="1:11" ht="15">
      <c r="A112" s="201" t="s">
        <v>36</v>
      </c>
      <c r="B112" s="287">
        <f>Margins!B112</f>
        <v>225</v>
      </c>
      <c r="C112" s="287">
        <f>Volume!J112</f>
        <v>883.1</v>
      </c>
      <c r="D112" s="182">
        <f>Volume!M112</f>
        <v>-0.6077658975801887</v>
      </c>
      <c r="E112" s="175">
        <f>Volume!C112*100</f>
        <v>24</v>
      </c>
      <c r="F112" s="347">
        <f>'Open Int.'!D112*100</f>
        <v>5</v>
      </c>
      <c r="G112" s="176">
        <f>'Open Int.'!R112</f>
        <v>652.52259</v>
      </c>
      <c r="H112" s="176">
        <f>'Open Int.'!Z112</f>
        <v>27.476167500000088</v>
      </c>
      <c r="I112" s="171">
        <f>'Open Int.'!O112</f>
        <v>0.9890986601705237</v>
      </c>
      <c r="J112" s="185">
        <f>IF(Volume!D112=0,0,Volume!F112/Volume!D112)</f>
        <v>0.06976744186046512</v>
      </c>
      <c r="K112" s="187">
        <f>IF('Open Int.'!E112=0,0,'Open Int.'!H112/'Open Int.'!E112)</f>
        <v>0.08932461873638345</v>
      </c>
    </row>
    <row r="113" spans="1:11" ht="15">
      <c r="A113" s="201" t="s">
        <v>172</v>
      </c>
      <c r="B113" s="287">
        <f>Margins!B113</f>
        <v>1050</v>
      </c>
      <c r="C113" s="287">
        <f>Volume!J113</f>
        <v>262.05</v>
      </c>
      <c r="D113" s="182">
        <f>Volume!M113</f>
        <v>1.5894553207986135</v>
      </c>
      <c r="E113" s="175">
        <f>Volume!C113*100</f>
        <v>47</v>
      </c>
      <c r="F113" s="347">
        <f>'Open Int.'!D113*100</f>
        <v>0</v>
      </c>
      <c r="G113" s="176">
        <f>'Open Int.'!R113</f>
        <v>205.67649375</v>
      </c>
      <c r="H113" s="176">
        <f>'Open Int.'!Z113</f>
        <v>2.7304619999999886</v>
      </c>
      <c r="I113" s="171">
        <f>'Open Int.'!O113</f>
        <v>0.9961204013377927</v>
      </c>
      <c r="J113" s="185">
        <f>IF(Volume!D113=0,0,Volume!F113/Volume!D113)</f>
        <v>0</v>
      </c>
      <c r="K113" s="187">
        <f>IF('Open Int.'!E113=0,0,'Open Int.'!H113/'Open Int.'!E113)</f>
        <v>0.034482758620689655</v>
      </c>
    </row>
    <row r="114" spans="1:11" ht="15">
      <c r="A114" s="201" t="s">
        <v>80</v>
      </c>
      <c r="B114" s="287">
        <f>Margins!B114</f>
        <v>1200</v>
      </c>
      <c r="C114" s="287">
        <f>Volume!J114</f>
        <v>192.05</v>
      </c>
      <c r="D114" s="182">
        <f>Volume!M114</f>
        <v>-1.6389244558258587</v>
      </c>
      <c r="E114" s="175">
        <f>Volume!C114*100</f>
        <v>7.000000000000001</v>
      </c>
      <c r="F114" s="347">
        <f>'Open Int.'!D114*100</f>
        <v>3</v>
      </c>
      <c r="G114" s="176">
        <f>'Open Int.'!R114</f>
        <v>35.813484</v>
      </c>
      <c r="H114" s="176">
        <f>'Open Int.'!Z114</f>
        <v>0.5513340000000042</v>
      </c>
      <c r="I114" s="171">
        <f>'Open Int.'!O114</f>
        <v>0.9961389961389961</v>
      </c>
      <c r="J114" s="185">
        <f>IF(Volume!D114=0,0,Volume!F114/Volume!D114)</f>
        <v>0</v>
      </c>
      <c r="K114" s="187">
        <f>IF('Open Int.'!E114=0,0,'Open Int.'!H114/'Open Int.'!E114)</f>
        <v>0</v>
      </c>
    </row>
    <row r="115" spans="1:11" ht="15">
      <c r="A115" s="201" t="s">
        <v>274</v>
      </c>
      <c r="B115" s="287">
        <f>Margins!B115</f>
        <v>700</v>
      </c>
      <c r="C115" s="287">
        <f>Volume!J115</f>
        <v>311.65</v>
      </c>
      <c r="D115" s="182">
        <f>Volume!M115</f>
        <v>0</v>
      </c>
      <c r="E115" s="175">
        <f>Volume!C115*100</f>
        <v>-62</v>
      </c>
      <c r="F115" s="347">
        <f>'Open Int.'!D115*100</f>
        <v>-3</v>
      </c>
      <c r="G115" s="176">
        <f>'Open Int.'!R115</f>
        <v>189.53306399999997</v>
      </c>
      <c r="H115" s="176">
        <f>'Open Int.'!Z115</f>
        <v>-5.366613000000001</v>
      </c>
      <c r="I115" s="171">
        <f>'Open Int.'!O115</f>
        <v>0.9955110497237569</v>
      </c>
      <c r="J115" s="185">
        <f>IF(Volume!D115=0,0,Volume!F115/Volume!D115)</f>
        <v>0</v>
      </c>
      <c r="K115" s="187">
        <f>IF('Open Int.'!E115=0,0,'Open Int.'!H115/'Open Int.'!E115)</f>
        <v>0.05907172995780591</v>
      </c>
    </row>
    <row r="116" spans="1:11" ht="15">
      <c r="A116" s="201" t="s">
        <v>224</v>
      </c>
      <c r="B116" s="287">
        <f>Margins!B116</f>
        <v>650</v>
      </c>
      <c r="C116" s="287">
        <f>Volume!J116</f>
        <v>468.35</v>
      </c>
      <c r="D116" s="182">
        <f>Volume!M116</f>
        <v>1.0354870024808567</v>
      </c>
      <c r="E116" s="175">
        <f>Volume!C116*100</f>
        <v>-2</v>
      </c>
      <c r="F116" s="347">
        <f>'Open Int.'!D116*100</f>
        <v>6</v>
      </c>
      <c r="G116" s="176">
        <f>'Open Int.'!R116</f>
        <v>41.37169725</v>
      </c>
      <c r="H116" s="176">
        <f>'Open Int.'!Z116</f>
        <v>2.593421999999997</v>
      </c>
      <c r="I116" s="171">
        <f>'Open Int.'!O116</f>
        <v>0.9963208241353937</v>
      </c>
      <c r="J116" s="185">
        <f>IF(Volume!D116=0,0,Volume!F116/Volume!D116)</f>
        <v>0</v>
      </c>
      <c r="K116" s="187">
        <f>IF('Open Int.'!E116=0,0,'Open Int.'!H116/'Open Int.'!E116)</f>
        <v>0</v>
      </c>
    </row>
    <row r="117" spans="1:11" ht="15">
      <c r="A117" s="201" t="s">
        <v>393</v>
      </c>
      <c r="B117" s="287">
        <f>Margins!B117</f>
        <v>2400</v>
      </c>
      <c r="C117" s="287">
        <f>Volume!J117</f>
        <v>137.3</v>
      </c>
      <c r="D117" s="182">
        <f>Volume!M117</f>
        <v>3.5444947209653224</v>
      </c>
      <c r="E117" s="175">
        <f>Volume!C117*100</f>
        <v>-10</v>
      </c>
      <c r="F117" s="347">
        <f>'Open Int.'!D117*100</f>
        <v>-17</v>
      </c>
      <c r="G117" s="176">
        <f>'Open Int.'!R117</f>
        <v>95.46194400000002</v>
      </c>
      <c r="H117" s="176">
        <f>'Open Int.'!Z117</f>
        <v>-9.111719999999977</v>
      </c>
      <c r="I117" s="171">
        <f>'Open Int.'!O117</f>
        <v>0.9872281670693821</v>
      </c>
      <c r="J117" s="185">
        <f>IF(Volume!D117=0,0,Volume!F117/Volume!D117)</f>
        <v>0.16115107913669063</v>
      </c>
      <c r="K117" s="187">
        <f>IF('Open Int.'!E117=0,0,'Open Int.'!H117/'Open Int.'!E117)</f>
        <v>0.30606060606060603</v>
      </c>
    </row>
    <row r="118" spans="1:11" ht="15">
      <c r="A118" s="201" t="s">
        <v>81</v>
      </c>
      <c r="B118" s="287">
        <f>Margins!B118</f>
        <v>600</v>
      </c>
      <c r="C118" s="287">
        <f>Volume!J118</f>
        <v>511.9</v>
      </c>
      <c r="D118" s="182">
        <f>Volume!M118</f>
        <v>1.0063141278610825</v>
      </c>
      <c r="E118" s="175">
        <f>Volume!C118*100</f>
        <v>18</v>
      </c>
      <c r="F118" s="347">
        <f>'Open Int.'!D118*100</f>
        <v>1</v>
      </c>
      <c r="G118" s="176">
        <f>'Open Int.'!R118</f>
        <v>260.639004</v>
      </c>
      <c r="H118" s="176">
        <f>'Open Int.'!Z118</f>
        <v>5.515884</v>
      </c>
      <c r="I118" s="171">
        <f>'Open Int.'!O118</f>
        <v>0.994343624793778</v>
      </c>
      <c r="J118" s="185">
        <f>IF(Volume!D118=0,0,Volume!F118/Volume!D118)</f>
        <v>0</v>
      </c>
      <c r="K118" s="187">
        <f>IF('Open Int.'!E118=0,0,'Open Int.'!H118/'Open Int.'!E118)</f>
        <v>0</v>
      </c>
    </row>
    <row r="119" spans="1:11" ht="15">
      <c r="A119" s="201" t="s">
        <v>225</v>
      </c>
      <c r="B119" s="287">
        <f>Margins!B119</f>
        <v>1400</v>
      </c>
      <c r="C119" s="287">
        <f>Volume!J119</f>
        <v>164.85</v>
      </c>
      <c r="D119" s="182">
        <f>Volume!M119</f>
        <v>0.4570383912248629</v>
      </c>
      <c r="E119" s="175">
        <f>Volume!C119*100</f>
        <v>-14.000000000000002</v>
      </c>
      <c r="F119" s="347">
        <f>'Open Int.'!D119*100</f>
        <v>1</v>
      </c>
      <c r="G119" s="176">
        <f>'Open Int.'!R119</f>
        <v>95.916324</v>
      </c>
      <c r="H119" s="176">
        <f>'Open Int.'!Z119</f>
        <v>1.8377940000000024</v>
      </c>
      <c r="I119" s="171">
        <f>'Open Int.'!O119</f>
        <v>0.9903753609239654</v>
      </c>
      <c r="J119" s="185">
        <f>IF(Volume!D119=0,0,Volume!F119/Volume!D119)</f>
        <v>0.08</v>
      </c>
      <c r="K119" s="187">
        <f>IF('Open Int.'!E119=0,0,'Open Int.'!H119/'Open Int.'!E119)</f>
        <v>0.0749063670411985</v>
      </c>
    </row>
    <row r="120" spans="1:11" ht="15">
      <c r="A120" s="201" t="s">
        <v>297</v>
      </c>
      <c r="B120" s="287">
        <f>Margins!B120</f>
        <v>1100</v>
      </c>
      <c r="C120" s="287">
        <f>Volume!J120</f>
        <v>469.55</v>
      </c>
      <c r="D120" s="182">
        <f>Volume!M120</f>
        <v>1.098072989557546</v>
      </c>
      <c r="E120" s="175">
        <f>Volume!C120*100</f>
        <v>4</v>
      </c>
      <c r="F120" s="347">
        <f>'Open Int.'!D120*100</f>
        <v>0</v>
      </c>
      <c r="G120" s="176">
        <f>'Open Int.'!R120</f>
        <v>251.8994885</v>
      </c>
      <c r="H120" s="176">
        <f>'Open Int.'!Z120</f>
        <v>2.0718334999999968</v>
      </c>
      <c r="I120" s="171">
        <f>'Open Int.'!O120</f>
        <v>0.9932335452122206</v>
      </c>
      <c r="J120" s="185">
        <f>IF(Volume!D120=0,0,Volume!F120/Volume!D120)</f>
        <v>0</v>
      </c>
      <c r="K120" s="187">
        <f>IF('Open Int.'!E120=0,0,'Open Int.'!H120/'Open Int.'!E120)</f>
        <v>0.06896551724137931</v>
      </c>
    </row>
    <row r="121" spans="1:11" ht="15">
      <c r="A121" s="201" t="s">
        <v>226</v>
      </c>
      <c r="B121" s="287">
        <f>Margins!B121</f>
        <v>1500</v>
      </c>
      <c r="C121" s="287">
        <f>Volume!J121</f>
        <v>179.45</v>
      </c>
      <c r="D121" s="182">
        <f>Volume!M121</f>
        <v>0.16745743790119058</v>
      </c>
      <c r="E121" s="175">
        <f>Volume!C121*100</f>
        <v>32</v>
      </c>
      <c r="F121" s="347">
        <f>'Open Int.'!D121*100</f>
        <v>1</v>
      </c>
      <c r="G121" s="176">
        <f>'Open Int.'!R121</f>
        <v>155.6639025</v>
      </c>
      <c r="H121" s="176">
        <f>'Open Int.'!Z121</f>
        <v>2.114437500000008</v>
      </c>
      <c r="I121" s="171">
        <f>'Open Int.'!O121</f>
        <v>0.9956769842642227</v>
      </c>
      <c r="J121" s="185">
        <f>IF(Volume!D121=0,0,Volume!F121/Volume!D121)</f>
        <v>0</v>
      </c>
      <c r="K121" s="187">
        <f>IF('Open Int.'!E121=0,0,'Open Int.'!H121/'Open Int.'!E121)</f>
        <v>0</v>
      </c>
    </row>
    <row r="122" spans="1:11" ht="15">
      <c r="A122" s="201" t="s">
        <v>227</v>
      </c>
      <c r="B122" s="287">
        <f>Margins!B122</f>
        <v>800</v>
      </c>
      <c r="C122" s="287">
        <f>Volume!J122</f>
        <v>390.6</v>
      </c>
      <c r="D122" s="182">
        <f>Volume!M122</f>
        <v>1.073877603829741</v>
      </c>
      <c r="E122" s="175">
        <f>Volume!C122*100</f>
        <v>32</v>
      </c>
      <c r="F122" s="347">
        <f>'Open Int.'!D122*100</f>
        <v>-3</v>
      </c>
      <c r="G122" s="176">
        <f>'Open Int.'!R122</f>
        <v>155.990016</v>
      </c>
      <c r="H122" s="176">
        <f>'Open Int.'!Z122</f>
        <v>-2.2071559999999977</v>
      </c>
      <c r="I122" s="171">
        <f>'Open Int.'!O122</f>
        <v>0.9879807692307693</v>
      </c>
      <c r="J122" s="185">
        <f>IF(Volume!D122=0,0,Volume!F122/Volume!D122)</f>
        <v>0.1</v>
      </c>
      <c r="K122" s="187">
        <f>IF('Open Int.'!E122=0,0,'Open Int.'!H122/'Open Int.'!E122)</f>
        <v>0.08520179372197309</v>
      </c>
    </row>
    <row r="123" spans="1:11" ht="15">
      <c r="A123" s="201" t="s">
        <v>234</v>
      </c>
      <c r="B123" s="287">
        <f>Margins!B123</f>
        <v>700</v>
      </c>
      <c r="C123" s="287">
        <f>Volume!J123</f>
        <v>478.05</v>
      </c>
      <c r="D123" s="182">
        <f>Volume!M123</f>
        <v>2.983627746660927</v>
      </c>
      <c r="E123" s="175">
        <f>Volume!C123*100</f>
        <v>158</v>
      </c>
      <c r="F123" s="347">
        <f>'Open Int.'!D123*100</f>
        <v>7.000000000000001</v>
      </c>
      <c r="G123" s="176">
        <f>'Open Int.'!R123</f>
        <v>773.5088025</v>
      </c>
      <c r="H123" s="176">
        <f>'Open Int.'!Z123</f>
        <v>66.01694050000003</v>
      </c>
      <c r="I123" s="171">
        <f>'Open Int.'!O123</f>
        <v>0.9872809863724854</v>
      </c>
      <c r="J123" s="185">
        <f>IF(Volume!D123=0,0,Volume!F123/Volume!D123)</f>
        <v>0.1781437125748503</v>
      </c>
      <c r="K123" s="187">
        <f>IF('Open Int.'!E123=0,0,'Open Int.'!H123/'Open Int.'!E123)</f>
        <v>0.1703056768558952</v>
      </c>
    </row>
    <row r="124" spans="1:11" ht="15">
      <c r="A124" s="201" t="s">
        <v>98</v>
      </c>
      <c r="B124" s="287">
        <f>Margins!B124</f>
        <v>550</v>
      </c>
      <c r="C124" s="287">
        <f>Volume!J124</f>
        <v>508.95</v>
      </c>
      <c r="D124" s="182">
        <f>Volume!M124</f>
        <v>-1.2035329515675024</v>
      </c>
      <c r="E124" s="175">
        <f>Volume!C124*100</f>
        <v>-40</v>
      </c>
      <c r="F124" s="347">
        <f>'Open Int.'!D124*100</f>
        <v>5</v>
      </c>
      <c r="G124" s="176">
        <f>'Open Int.'!R124</f>
        <v>229.984326</v>
      </c>
      <c r="H124" s="176">
        <f>'Open Int.'!Z124</f>
        <v>8.078312000000011</v>
      </c>
      <c r="I124" s="171">
        <f>'Open Int.'!O124</f>
        <v>0.9924537487828627</v>
      </c>
      <c r="J124" s="185">
        <f>IF(Volume!D124=0,0,Volume!F124/Volume!D124)</f>
        <v>0.03571428571428571</v>
      </c>
      <c r="K124" s="187">
        <f>IF('Open Int.'!E124=0,0,'Open Int.'!H124/'Open Int.'!E124)</f>
        <v>0.07655502392344497</v>
      </c>
    </row>
    <row r="125" spans="1:11" ht="15">
      <c r="A125" s="201" t="s">
        <v>149</v>
      </c>
      <c r="B125" s="287">
        <f>Margins!B125</f>
        <v>550</v>
      </c>
      <c r="C125" s="287">
        <f>Volume!J125</f>
        <v>789.3</v>
      </c>
      <c r="D125" s="182">
        <f>Volume!M125</f>
        <v>1.1923076923076865</v>
      </c>
      <c r="E125" s="175">
        <f>Volume!C125*100</f>
        <v>-28.999999999999996</v>
      </c>
      <c r="F125" s="347">
        <f>'Open Int.'!D125*100</f>
        <v>3</v>
      </c>
      <c r="G125" s="176">
        <f>'Open Int.'!R125</f>
        <v>453.4331175</v>
      </c>
      <c r="H125" s="176">
        <f>'Open Int.'!Z125</f>
        <v>17.998117499999978</v>
      </c>
      <c r="I125" s="171">
        <f>'Open Int.'!O125</f>
        <v>0.9898516036381043</v>
      </c>
      <c r="J125" s="185">
        <f>IF(Volume!D125=0,0,Volume!F125/Volume!D125)</f>
        <v>0.4253731343283582</v>
      </c>
      <c r="K125" s="187">
        <f>IF('Open Int.'!E125=0,0,'Open Int.'!H125/'Open Int.'!E125)</f>
        <v>0.5347043701799485</v>
      </c>
    </row>
    <row r="126" spans="1:11" ht="15">
      <c r="A126" s="201" t="s">
        <v>203</v>
      </c>
      <c r="B126" s="287">
        <f>Margins!B126</f>
        <v>150</v>
      </c>
      <c r="C126" s="287">
        <f>Volume!J126</f>
        <v>1589.1</v>
      </c>
      <c r="D126" s="182">
        <f>Volume!M126</f>
        <v>0.4869103326166573</v>
      </c>
      <c r="E126" s="175">
        <f>Volume!C126*100</f>
        <v>34</v>
      </c>
      <c r="F126" s="347">
        <f>'Open Int.'!D126*100</f>
        <v>-1</v>
      </c>
      <c r="G126" s="176">
        <f>'Open Int.'!R126</f>
        <v>1605.4121115</v>
      </c>
      <c r="H126" s="176">
        <f>'Open Int.'!Z126</f>
        <v>13.946500499999956</v>
      </c>
      <c r="I126" s="171">
        <f>'Open Int.'!O126</f>
        <v>0.9943579159923387</v>
      </c>
      <c r="J126" s="185">
        <f>IF(Volume!D126=0,0,Volume!F126/Volume!D126)</f>
        <v>0.37059073523161923</v>
      </c>
      <c r="K126" s="187">
        <f>IF('Open Int.'!E126=0,0,'Open Int.'!H126/'Open Int.'!E126)</f>
        <v>0.26967040284097216</v>
      </c>
    </row>
    <row r="127" spans="1:11" ht="15">
      <c r="A127" s="201" t="s">
        <v>298</v>
      </c>
      <c r="B127" s="287">
        <f>Margins!B127</f>
        <v>1000</v>
      </c>
      <c r="C127" s="287">
        <f>Volume!J127</f>
        <v>526.8</v>
      </c>
      <c r="D127" s="182">
        <f>Volume!M127</f>
        <v>10.835261939827465</v>
      </c>
      <c r="E127" s="175">
        <f>Volume!C127*100</f>
        <v>1248</v>
      </c>
      <c r="F127" s="347">
        <f>'Open Int.'!D127*100</f>
        <v>50</v>
      </c>
      <c r="G127" s="176">
        <f>'Open Int.'!R127</f>
        <v>53.89164</v>
      </c>
      <c r="H127" s="176">
        <f>'Open Int.'!Z127</f>
        <v>21.47618</v>
      </c>
      <c r="I127" s="171">
        <f>'Open Int.'!O127</f>
        <v>0.9521016617790812</v>
      </c>
      <c r="J127" s="185">
        <f>IF(Volume!D127=0,0,Volume!F127/Volume!D127)</f>
        <v>0</v>
      </c>
      <c r="K127" s="187">
        <f>IF('Open Int.'!E127=0,0,'Open Int.'!H127/'Open Int.'!E127)</f>
        <v>1</v>
      </c>
    </row>
    <row r="128" spans="1:11" ht="15">
      <c r="A128" s="201" t="s">
        <v>216</v>
      </c>
      <c r="B128" s="287">
        <f>Margins!B128</f>
        <v>3350</v>
      </c>
      <c r="C128" s="287">
        <f>Volume!J128</f>
        <v>86.35</v>
      </c>
      <c r="D128" s="182">
        <f>Volume!M128</f>
        <v>7.735495945102917</v>
      </c>
      <c r="E128" s="175">
        <f>Volume!C128*100</f>
        <v>294</v>
      </c>
      <c r="F128" s="347">
        <f>'Open Int.'!D128*100</f>
        <v>4</v>
      </c>
      <c r="G128" s="176">
        <f>'Open Int.'!R128</f>
        <v>641.6642595</v>
      </c>
      <c r="H128" s="176">
        <f>'Open Int.'!Z128</f>
        <v>85.05857700000001</v>
      </c>
      <c r="I128" s="171">
        <f>'Open Int.'!O128</f>
        <v>0.8890541880804256</v>
      </c>
      <c r="J128" s="185">
        <f>IF(Volume!D128=0,0,Volume!F128/Volume!D128)</f>
        <v>0.15956307560505462</v>
      </c>
      <c r="K128" s="187">
        <f>IF('Open Int.'!E128=0,0,'Open Int.'!H128/'Open Int.'!E128)</f>
        <v>0.3120567375886525</v>
      </c>
    </row>
    <row r="129" spans="1:11" ht="15">
      <c r="A129" s="201" t="s">
        <v>235</v>
      </c>
      <c r="B129" s="287">
        <f>Margins!B129</f>
        <v>2700</v>
      </c>
      <c r="C129" s="287">
        <f>Volume!J129</f>
        <v>135.1</v>
      </c>
      <c r="D129" s="182">
        <f>Volume!M129</f>
        <v>0.48345109706210915</v>
      </c>
      <c r="E129" s="175">
        <f>Volume!C129*100</f>
        <v>-26</v>
      </c>
      <c r="F129" s="347">
        <f>'Open Int.'!D129*100</f>
        <v>0</v>
      </c>
      <c r="G129" s="176">
        <f>'Open Int.'!R129</f>
        <v>418.610052</v>
      </c>
      <c r="H129" s="176">
        <f>'Open Int.'!Z129</f>
        <v>7.241454000000033</v>
      </c>
      <c r="I129" s="171">
        <f>'Open Int.'!O129</f>
        <v>0.990327640292785</v>
      </c>
      <c r="J129" s="185">
        <f>IF(Volume!D129=0,0,Volume!F129/Volume!D129)</f>
        <v>0.4225941422594142</v>
      </c>
      <c r="K129" s="187">
        <f>IF('Open Int.'!E129=0,0,'Open Int.'!H129/'Open Int.'!E129)</f>
        <v>0.5245514636449481</v>
      </c>
    </row>
    <row r="130" spans="1:11" ht="15">
      <c r="A130" s="201" t="s">
        <v>204</v>
      </c>
      <c r="B130" s="287">
        <f>Margins!B130</f>
        <v>600</v>
      </c>
      <c r="C130" s="287">
        <f>Volume!J130</f>
        <v>453.85</v>
      </c>
      <c r="D130" s="182">
        <f>Volume!M130</f>
        <v>-0.5478251342171578</v>
      </c>
      <c r="E130" s="175">
        <f>Volume!C130*100</f>
        <v>107</v>
      </c>
      <c r="F130" s="347">
        <f>'Open Int.'!D130*100</f>
        <v>4</v>
      </c>
      <c r="G130" s="176">
        <f>'Open Int.'!R130</f>
        <v>593.989803</v>
      </c>
      <c r="H130" s="176">
        <f>'Open Int.'!Z130</f>
        <v>24.191193</v>
      </c>
      <c r="I130" s="171">
        <f>'Open Int.'!O130</f>
        <v>0.9923440150369046</v>
      </c>
      <c r="J130" s="185">
        <f>IF(Volume!D130=0,0,Volume!F130/Volume!D130)</f>
        <v>0.08296943231441048</v>
      </c>
      <c r="K130" s="187">
        <f>IF('Open Int.'!E130=0,0,'Open Int.'!H130/'Open Int.'!E130)</f>
        <v>0.16952789699570817</v>
      </c>
    </row>
    <row r="131" spans="1:11" ht="15">
      <c r="A131" s="201" t="s">
        <v>205</v>
      </c>
      <c r="B131" s="287">
        <f>Margins!B131</f>
        <v>250</v>
      </c>
      <c r="C131" s="287">
        <f>Volume!J131</f>
        <v>1153</v>
      </c>
      <c r="D131" s="182">
        <f>Volume!M131</f>
        <v>2.64399537078252</v>
      </c>
      <c r="E131" s="175">
        <f>Volume!C131*100</f>
        <v>7.000000000000001</v>
      </c>
      <c r="F131" s="347">
        <f>'Open Int.'!D131*100</f>
        <v>-2</v>
      </c>
      <c r="G131" s="176">
        <f>'Open Int.'!R131</f>
        <v>813.470325</v>
      </c>
      <c r="H131" s="176">
        <f>'Open Int.'!Z131</f>
        <v>17.050624999999968</v>
      </c>
      <c r="I131" s="171">
        <f>'Open Int.'!O131</f>
        <v>0.9852592041387619</v>
      </c>
      <c r="J131" s="185">
        <f>IF(Volume!D131=0,0,Volume!F131/Volume!D131)</f>
        <v>0.41448692152917505</v>
      </c>
      <c r="K131" s="187">
        <f>IF('Open Int.'!E131=0,0,'Open Int.'!H131/'Open Int.'!E131)</f>
        <v>0.3599389933909507</v>
      </c>
    </row>
    <row r="132" spans="1:11" ht="15">
      <c r="A132" s="201" t="s">
        <v>37</v>
      </c>
      <c r="B132" s="287">
        <f>Margins!B132</f>
        <v>1600</v>
      </c>
      <c r="C132" s="287">
        <f>Volume!J132</f>
        <v>222.85</v>
      </c>
      <c r="D132" s="182">
        <f>Volume!M132</f>
        <v>-1.2627381479840472</v>
      </c>
      <c r="E132" s="175">
        <f>Volume!C132*100</f>
        <v>-43</v>
      </c>
      <c r="F132" s="347">
        <f>'Open Int.'!D132*100</f>
        <v>7.000000000000001</v>
      </c>
      <c r="G132" s="176">
        <f>'Open Int.'!R132</f>
        <v>49.704464</v>
      </c>
      <c r="H132" s="176">
        <f>'Open Int.'!Z132</f>
        <v>2.397744000000003</v>
      </c>
      <c r="I132" s="171">
        <f>'Open Int.'!O132</f>
        <v>0.9949784791965567</v>
      </c>
      <c r="J132" s="185">
        <f>IF(Volume!D132=0,0,Volume!F132/Volume!D132)</f>
        <v>0.125</v>
      </c>
      <c r="K132" s="187">
        <f>IF('Open Int.'!E132=0,0,'Open Int.'!H132/'Open Int.'!E132)</f>
        <v>0.10416666666666667</v>
      </c>
    </row>
    <row r="133" spans="1:11" ht="15">
      <c r="A133" s="201" t="s">
        <v>299</v>
      </c>
      <c r="B133" s="287">
        <f>Margins!B133</f>
        <v>150</v>
      </c>
      <c r="C133" s="287">
        <f>Volume!J133</f>
        <v>1692.4</v>
      </c>
      <c r="D133" s="182">
        <f>Volume!M133</f>
        <v>-0.21226415094339085</v>
      </c>
      <c r="E133" s="175">
        <f>Volume!C133*100</f>
        <v>-26</v>
      </c>
      <c r="F133" s="347">
        <f>'Open Int.'!D133*100</f>
        <v>1</v>
      </c>
      <c r="G133" s="176">
        <f>'Open Int.'!R133</f>
        <v>294.452214</v>
      </c>
      <c r="H133" s="176">
        <f>'Open Int.'!Z133</f>
        <v>1.3325340000000097</v>
      </c>
      <c r="I133" s="171">
        <f>'Open Int.'!O133</f>
        <v>0.9086990257780844</v>
      </c>
      <c r="J133" s="185">
        <f>IF(Volume!D133=0,0,Volume!F133/Volume!D133)</f>
        <v>0</v>
      </c>
      <c r="K133" s="187">
        <f>IF('Open Int.'!E133=0,0,'Open Int.'!H133/'Open Int.'!E133)</f>
        <v>0.03265940902021773</v>
      </c>
    </row>
    <row r="134" spans="1:11" ht="15">
      <c r="A134" s="201" t="s">
        <v>228</v>
      </c>
      <c r="B134" s="287">
        <f>Margins!B134</f>
        <v>188</v>
      </c>
      <c r="C134" s="287">
        <f>Volume!J134</f>
        <v>1224.9</v>
      </c>
      <c r="D134" s="182">
        <f>Volume!M134</f>
        <v>1.252324860508377</v>
      </c>
      <c r="E134" s="175">
        <f>Volume!C134*100</f>
        <v>-14.000000000000002</v>
      </c>
      <c r="F134" s="347">
        <f>'Open Int.'!D134*100</f>
        <v>-2</v>
      </c>
      <c r="G134" s="176">
        <f>'Open Int.'!R134</f>
        <v>167.64471360000002</v>
      </c>
      <c r="H134" s="176">
        <f>'Open Int.'!Z134</f>
        <v>-0.769422899999995</v>
      </c>
      <c r="I134" s="171">
        <f>'Open Int.'!O134</f>
        <v>0.9932692307692308</v>
      </c>
      <c r="J134" s="185">
        <f>IF(Volume!D134=0,0,Volume!F134/Volume!D134)</f>
        <v>0</v>
      </c>
      <c r="K134" s="187">
        <f>IF('Open Int.'!E134=0,0,'Open Int.'!H134/'Open Int.'!E134)</f>
        <v>0.14754098360655737</v>
      </c>
    </row>
    <row r="135" spans="1:11" ht="15">
      <c r="A135" s="201" t="s">
        <v>276</v>
      </c>
      <c r="B135" s="287">
        <f>Margins!B135</f>
        <v>350</v>
      </c>
      <c r="C135" s="287">
        <f>Volume!J135</f>
        <v>863.75</v>
      </c>
      <c r="D135" s="182">
        <f>Volume!M135</f>
        <v>0.08110769943804479</v>
      </c>
      <c r="E135" s="175">
        <f>Volume!C135*100</f>
        <v>-36</v>
      </c>
      <c r="F135" s="347">
        <f>'Open Int.'!D135*100</f>
        <v>2</v>
      </c>
      <c r="G135" s="176">
        <f>'Open Int.'!R135</f>
        <v>58.4672375</v>
      </c>
      <c r="H135" s="176">
        <f>'Open Int.'!Z135</f>
        <v>0.9535855000000026</v>
      </c>
      <c r="I135" s="171">
        <f>'Open Int.'!O135</f>
        <v>0.9901758014477766</v>
      </c>
      <c r="J135" s="185">
        <f>IF(Volume!D135=0,0,Volume!F135/Volume!D135)</f>
        <v>0</v>
      </c>
      <c r="K135" s="187">
        <f>IF('Open Int.'!E135=0,0,'Open Int.'!H135/'Open Int.'!E135)</f>
        <v>0.2222222222222222</v>
      </c>
    </row>
    <row r="136" spans="1:11" ht="15">
      <c r="A136" s="201" t="s">
        <v>180</v>
      </c>
      <c r="B136" s="287">
        <f>Margins!B136</f>
        <v>1500</v>
      </c>
      <c r="C136" s="287">
        <f>Volume!J136</f>
        <v>155.7</v>
      </c>
      <c r="D136" s="182">
        <f>Volume!M136</f>
        <v>-0.2562459961563137</v>
      </c>
      <c r="E136" s="175">
        <f>Volume!C136*100</f>
        <v>-52</v>
      </c>
      <c r="F136" s="347">
        <f>'Open Int.'!D136*100</f>
        <v>0</v>
      </c>
      <c r="G136" s="176">
        <f>'Open Int.'!R136</f>
        <v>101.92121999999999</v>
      </c>
      <c r="H136" s="176">
        <f>'Open Int.'!Z136</f>
        <v>0.1127999999999929</v>
      </c>
      <c r="I136" s="171">
        <f>'Open Int.'!O136</f>
        <v>0.9896883593033914</v>
      </c>
      <c r="J136" s="185">
        <f>IF(Volume!D136=0,0,Volume!F136/Volume!D136)</f>
        <v>0.03225806451612903</v>
      </c>
      <c r="K136" s="187">
        <f>IF('Open Int.'!E136=0,0,'Open Int.'!H136/'Open Int.'!E136)</f>
        <v>0.16666666666666666</v>
      </c>
    </row>
    <row r="137" spans="1:11" ht="15">
      <c r="A137" s="201" t="s">
        <v>181</v>
      </c>
      <c r="B137" s="287">
        <f>Margins!B137</f>
        <v>850</v>
      </c>
      <c r="C137" s="287">
        <f>Volume!J137</f>
        <v>319</v>
      </c>
      <c r="D137" s="182">
        <f>Volume!M137</f>
        <v>0.8855154965211929</v>
      </c>
      <c r="E137" s="175">
        <f>Volume!C137*100</f>
        <v>-48</v>
      </c>
      <c r="F137" s="347">
        <f>'Open Int.'!D137*100</f>
        <v>4</v>
      </c>
      <c r="G137" s="176">
        <f>'Open Int.'!R137</f>
        <v>12.608475</v>
      </c>
      <c r="H137" s="176">
        <f>'Open Int.'!Z137</f>
        <v>0.5675790000000003</v>
      </c>
      <c r="I137" s="171">
        <f>'Open Int.'!O137</f>
        <v>0.9763440860215054</v>
      </c>
      <c r="J137" s="185">
        <f>IF(Volume!D137=0,0,Volume!F137/Volume!D137)</f>
        <v>0</v>
      </c>
      <c r="K137" s="187">
        <f>IF('Open Int.'!E137=0,0,'Open Int.'!H137/'Open Int.'!E137)</f>
        <v>0</v>
      </c>
    </row>
    <row r="138" spans="1:11" ht="15">
      <c r="A138" s="201" t="s">
        <v>150</v>
      </c>
      <c r="B138" s="287">
        <f>Margins!B138</f>
        <v>438</v>
      </c>
      <c r="C138" s="287">
        <f>Volume!J138</f>
        <v>549.65</v>
      </c>
      <c r="D138" s="182">
        <f>Volume!M138</f>
        <v>-0.7851985559566828</v>
      </c>
      <c r="E138" s="175">
        <f>Volume!C138*100</f>
        <v>-62</v>
      </c>
      <c r="F138" s="347">
        <f>'Open Int.'!D138*100</f>
        <v>-1</v>
      </c>
      <c r="G138" s="176">
        <f>'Open Int.'!R138</f>
        <v>194.5233336</v>
      </c>
      <c r="H138" s="176">
        <f>'Open Int.'!Z138</f>
        <v>-2.898333600000001</v>
      </c>
      <c r="I138" s="171">
        <f>'Open Int.'!O138</f>
        <v>0.9972772277227723</v>
      </c>
      <c r="J138" s="185">
        <f>IF(Volume!D138=0,0,Volume!F138/Volume!D138)</f>
        <v>0.1</v>
      </c>
      <c r="K138" s="187">
        <f>IF('Open Int.'!E138=0,0,'Open Int.'!H138/'Open Int.'!E138)</f>
        <v>0.07100591715976332</v>
      </c>
    </row>
    <row r="139" spans="1:11" ht="15">
      <c r="A139" s="201" t="s">
        <v>151</v>
      </c>
      <c r="B139" s="287">
        <f>Margins!B139</f>
        <v>225</v>
      </c>
      <c r="C139" s="287">
        <f>Volume!J139</f>
        <v>977.4</v>
      </c>
      <c r="D139" s="182">
        <f>Volume!M139</f>
        <v>-1.7145155613655858</v>
      </c>
      <c r="E139" s="175">
        <f>Volume!C139*100</f>
        <v>14.000000000000002</v>
      </c>
      <c r="F139" s="347">
        <f>'Open Int.'!D139*100</f>
        <v>7.000000000000001</v>
      </c>
      <c r="G139" s="176">
        <f>'Open Int.'!R139</f>
        <v>111.3429645</v>
      </c>
      <c r="H139" s="176">
        <f>'Open Int.'!Z139</f>
        <v>5.889000374999995</v>
      </c>
      <c r="I139" s="171">
        <f>'Open Int.'!O139</f>
        <v>0.9954572387912305</v>
      </c>
      <c r="J139" s="185">
        <f>IF(Volume!D139=0,0,Volume!F139/Volume!D139)</f>
        <v>0</v>
      </c>
      <c r="K139" s="187">
        <f>IF('Open Int.'!E139=0,0,'Open Int.'!H139/'Open Int.'!E139)</f>
        <v>0</v>
      </c>
    </row>
    <row r="140" spans="1:11" ht="15">
      <c r="A140" s="201" t="s">
        <v>214</v>
      </c>
      <c r="B140" s="287">
        <f>Margins!B140</f>
        <v>125</v>
      </c>
      <c r="C140" s="287">
        <f>Volume!J140</f>
        <v>1604.55</v>
      </c>
      <c r="D140" s="182">
        <f>Volume!M140</f>
        <v>-0.7791485019942576</v>
      </c>
      <c r="E140" s="175">
        <f>Volume!C140*100</f>
        <v>8</v>
      </c>
      <c r="F140" s="347">
        <f>'Open Int.'!D140*100</f>
        <v>3</v>
      </c>
      <c r="G140" s="176">
        <f>'Open Int.'!R140</f>
        <v>56.861240625</v>
      </c>
      <c r="H140" s="176">
        <f>'Open Int.'!Z140</f>
        <v>1.4334243750000013</v>
      </c>
      <c r="I140" s="171">
        <f>'Open Int.'!O140</f>
        <v>0.9985890652557319</v>
      </c>
      <c r="J140" s="185">
        <f>IF(Volume!D140=0,0,Volume!F140/Volume!D140)</f>
        <v>0</v>
      </c>
      <c r="K140" s="187">
        <f>IF('Open Int.'!E140=0,0,'Open Int.'!H140/'Open Int.'!E140)</f>
        <v>0</v>
      </c>
    </row>
    <row r="141" spans="1:11" ht="15">
      <c r="A141" s="201" t="s">
        <v>229</v>
      </c>
      <c r="B141" s="287">
        <f>Margins!B141</f>
        <v>200</v>
      </c>
      <c r="C141" s="287">
        <f>Volume!J141</f>
        <v>1233</v>
      </c>
      <c r="D141" s="182">
        <f>Volume!M141</f>
        <v>-1.8233935822915908</v>
      </c>
      <c r="E141" s="175">
        <f>Volume!C141*100</f>
        <v>56.00000000000001</v>
      </c>
      <c r="F141" s="347">
        <f>'Open Int.'!D141*100</f>
        <v>3</v>
      </c>
      <c r="G141" s="176">
        <f>'Open Int.'!R141</f>
        <v>191.68218</v>
      </c>
      <c r="H141" s="176">
        <f>'Open Int.'!Z141</f>
        <v>2.895291999999955</v>
      </c>
      <c r="I141" s="171">
        <f>'Open Int.'!O141</f>
        <v>0.9940820789913805</v>
      </c>
      <c r="J141" s="185">
        <f>IF(Volume!D141=0,0,Volume!F141/Volume!D141)</f>
        <v>0</v>
      </c>
      <c r="K141" s="187">
        <f>IF('Open Int.'!E141=0,0,'Open Int.'!H141/'Open Int.'!E141)</f>
        <v>0.09090909090909091</v>
      </c>
    </row>
    <row r="142" spans="1:11" ht="15">
      <c r="A142" s="201" t="s">
        <v>91</v>
      </c>
      <c r="B142" s="287">
        <f>Margins!B142</f>
        <v>3800</v>
      </c>
      <c r="C142" s="287">
        <f>Volume!J142</f>
        <v>78.5</v>
      </c>
      <c r="D142" s="182">
        <f>Volume!M142</f>
        <v>0</v>
      </c>
      <c r="E142" s="175">
        <f>Volume!C142*100</f>
        <v>-48</v>
      </c>
      <c r="F142" s="347">
        <f>'Open Int.'!D142*100</f>
        <v>-2</v>
      </c>
      <c r="G142" s="176">
        <f>'Open Int.'!R142</f>
        <v>58.25799</v>
      </c>
      <c r="H142" s="176">
        <f>'Open Int.'!Z142</f>
        <v>2.893509999999999</v>
      </c>
      <c r="I142" s="171">
        <f>'Open Int.'!O142</f>
        <v>0.9723502304147466</v>
      </c>
      <c r="J142" s="185">
        <f>IF(Volume!D142=0,0,Volume!F142/Volume!D142)</f>
        <v>0.061224489795918366</v>
      </c>
      <c r="K142" s="187">
        <f>IF('Open Int.'!E142=0,0,'Open Int.'!H142/'Open Int.'!E142)</f>
        <v>0.13778705636743216</v>
      </c>
    </row>
    <row r="143" spans="1:14" ht="15">
      <c r="A143" s="201" t="s">
        <v>152</v>
      </c>
      <c r="B143" s="287">
        <f>Margins!B143</f>
        <v>1350</v>
      </c>
      <c r="C143" s="287">
        <f>Volume!J143</f>
        <v>230.3</v>
      </c>
      <c r="D143" s="182">
        <f>Volume!M143</f>
        <v>-1.9791444988295288</v>
      </c>
      <c r="E143" s="175">
        <f>Volume!C143*100</f>
        <v>-49</v>
      </c>
      <c r="F143" s="347">
        <f>'Open Int.'!D143*100</f>
        <v>5</v>
      </c>
      <c r="G143" s="176">
        <f>'Open Int.'!R143</f>
        <v>37.122057</v>
      </c>
      <c r="H143" s="176">
        <f>'Open Int.'!Z143</f>
        <v>0.20201399999999836</v>
      </c>
      <c r="I143" s="171">
        <f>'Open Int.'!O143</f>
        <v>0.9790619765494137</v>
      </c>
      <c r="J143" s="185">
        <f>IF(Volume!D143=0,0,Volume!F143/Volume!D143)</f>
        <v>0.05</v>
      </c>
      <c r="K143" s="187">
        <f>IF('Open Int.'!E143=0,0,'Open Int.'!H143/'Open Int.'!E143)</f>
        <v>0.29</v>
      </c>
      <c r="N143" s="96"/>
    </row>
    <row r="144" spans="1:14" ht="15">
      <c r="A144" s="201" t="s">
        <v>208</v>
      </c>
      <c r="B144" s="287">
        <f>Margins!B144</f>
        <v>412</v>
      </c>
      <c r="C144" s="287">
        <f>Volume!J144</f>
        <v>716.1</v>
      </c>
      <c r="D144" s="182">
        <f>Volume!M144</f>
        <v>0.17486185913128627</v>
      </c>
      <c r="E144" s="175">
        <f>Volume!C144*100</f>
        <v>36</v>
      </c>
      <c r="F144" s="347">
        <f>'Open Int.'!D144*100</f>
        <v>0</v>
      </c>
      <c r="G144" s="176">
        <f>'Open Int.'!R144</f>
        <v>380.65183464</v>
      </c>
      <c r="H144" s="176">
        <f>'Open Int.'!Z144</f>
        <v>2.4610140199999933</v>
      </c>
      <c r="I144" s="171">
        <f>'Open Int.'!O144</f>
        <v>0.9633390172066346</v>
      </c>
      <c r="J144" s="185">
        <f>IF(Volume!D144=0,0,Volume!F144/Volume!D144)</f>
        <v>0.11475409836065574</v>
      </c>
      <c r="K144" s="187">
        <f>IF('Open Int.'!E144=0,0,'Open Int.'!H144/'Open Int.'!E144)</f>
        <v>0.19154228855721392</v>
      </c>
      <c r="N144" s="96"/>
    </row>
    <row r="145" spans="1:14" ht="15">
      <c r="A145" s="177" t="s">
        <v>230</v>
      </c>
      <c r="B145" s="287">
        <f>Margins!B145</f>
        <v>400</v>
      </c>
      <c r="C145" s="287">
        <f>Volume!J145</f>
        <v>571.85</v>
      </c>
      <c r="D145" s="182">
        <f>Volume!M145</f>
        <v>-0.4526068413264901</v>
      </c>
      <c r="E145" s="175">
        <f>Volume!C145*100</f>
        <v>-13</v>
      </c>
      <c r="F145" s="347">
        <f>'Open Int.'!D145*100</f>
        <v>-2</v>
      </c>
      <c r="G145" s="176">
        <f>'Open Int.'!R145</f>
        <v>66.311726</v>
      </c>
      <c r="H145" s="176">
        <f>'Open Int.'!Z145</f>
        <v>-1.3125280000000004</v>
      </c>
      <c r="I145" s="171">
        <f>'Open Int.'!O145</f>
        <v>0.9692997585374267</v>
      </c>
      <c r="J145" s="185">
        <f>IF(Volume!D145=0,0,Volume!F145/Volume!D145)</f>
        <v>0</v>
      </c>
      <c r="K145" s="187">
        <f>IF('Open Int.'!E145=0,0,'Open Int.'!H145/'Open Int.'!E145)</f>
        <v>0</v>
      </c>
      <c r="N145" s="96"/>
    </row>
    <row r="146" spans="1:14" ht="15">
      <c r="A146" s="177" t="s">
        <v>185</v>
      </c>
      <c r="B146" s="287">
        <f>Margins!B146</f>
        <v>675</v>
      </c>
      <c r="C146" s="287">
        <f>Volume!J146</f>
        <v>569.6</v>
      </c>
      <c r="D146" s="182">
        <f>Volume!M146</f>
        <v>-1.1797362942401033</v>
      </c>
      <c r="E146" s="175">
        <f>Volume!C146*100</f>
        <v>-28.000000000000004</v>
      </c>
      <c r="F146" s="347">
        <f>'Open Int.'!D146*100</f>
        <v>-1</v>
      </c>
      <c r="G146" s="176">
        <f>'Open Int.'!R146</f>
        <v>727.82064</v>
      </c>
      <c r="H146" s="176">
        <f>'Open Int.'!Z146</f>
        <v>-1.4910750000000235</v>
      </c>
      <c r="I146" s="171">
        <f>'Open Int.'!O146</f>
        <v>0.9792921288959324</v>
      </c>
      <c r="J146" s="185">
        <f>IF(Volume!D146=0,0,Volume!F146/Volume!D146)</f>
        <v>0.46038677479725515</v>
      </c>
      <c r="K146" s="187">
        <f>IF('Open Int.'!E146=0,0,'Open Int.'!H146/'Open Int.'!E146)</f>
        <v>0.35718232044198894</v>
      </c>
      <c r="N146" s="96"/>
    </row>
    <row r="147" spans="1:14" ht="15">
      <c r="A147" s="177" t="s">
        <v>206</v>
      </c>
      <c r="B147" s="287">
        <f>Margins!B147</f>
        <v>550</v>
      </c>
      <c r="C147" s="287">
        <f>Volume!J147</f>
        <v>779.8</v>
      </c>
      <c r="D147" s="182">
        <f>Volume!M147</f>
        <v>0.3991245010943619</v>
      </c>
      <c r="E147" s="175">
        <f>Volume!C147*100</f>
        <v>-12</v>
      </c>
      <c r="F147" s="347">
        <f>'Open Int.'!D147*100</f>
        <v>2</v>
      </c>
      <c r="G147" s="176">
        <f>'Open Int.'!R147</f>
        <v>118.759641</v>
      </c>
      <c r="H147" s="176">
        <f>'Open Int.'!Z147</f>
        <v>2.650757999999996</v>
      </c>
      <c r="I147" s="171">
        <f>'Open Int.'!O147</f>
        <v>0.9989165763813651</v>
      </c>
      <c r="J147" s="185">
        <f>IF(Volume!D147=0,0,Volume!F147/Volume!D147)</f>
        <v>0</v>
      </c>
      <c r="K147" s="187">
        <f>IF('Open Int.'!E147=0,0,'Open Int.'!H147/'Open Int.'!E147)</f>
        <v>0</v>
      </c>
      <c r="N147" s="96"/>
    </row>
    <row r="148" spans="1:14" ht="15">
      <c r="A148" s="177" t="s">
        <v>118</v>
      </c>
      <c r="B148" s="287">
        <f>Margins!B148</f>
        <v>250</v>
      </c>
      <c r="C148" s="287">
        <f>Volume!J148</f>
        <v>1252.55</v>
      </c>
      <c r="D148" s="182">
        <f>Volume!M148</f>
        <v>1.8581767910872495</v>
      </c>
      <c r="E148" s="175">
        <f>Volume!C148*100</f>
        <v>36</v>
      </c>
      <c r="F148" s="347">
        <f>'Open Int.'!D148*100</f>
        <v>-4</v>
      </c>
      <c r="G148" s="176">
        <f>'Open Int.'!R148</f>
        <v>445.50072125</v>
      </c>
      <c r="H148" s="176">
        <f>'Open Int.'!Z148</f>
        <v>-6.229573749999986</v>
      </c>
      <c r="I148" s="171">
        <f>'Open Int.'!O148</f>
        <v>0.9875588669431363</v>
      </c>
      <c r="J148" s="185">
        <f>IF(Volume!D148=0,0,Volume!F148/Volume!D148)</f>
        <v>0.042328042328042326</v>
      </c>
      <c r="K148" s="187">
        <f>IF('Open Int.'!E148=0,0,'Open Int.'!H148/'Open Int.'!E148)</f>
        <v>0.24968632371392724</v>
      </c>
      <c r="N148" s="96"/>
    </row>
    <row r="149" spans="1:14" ht="15">
      <c r="A149" s="177" t="s">
        <v>231</v>
      </c>
      <c r="B149" s="287">
        <f>Margins!B149</f>
        <v>206</v>
      </c>
      <c r="C149" s="287">
        <f>Volume!J149</f>
        <v>997.8</v>
      </c>
      <c r="D149" s="182">
        <f>Volume!M149</f>
        <v>-0.0200400801603252</v>
      </c>
      <c r="E149" s="175">
        <f>Volume!C149*100</f>
        <v>-35</v>
      </c>
      <c r="F149" s="347">
        <f>'Open Int.'!D149*100</f>
        <v>0</v>
      </c>
      <c r="G149" s="176">
        <f>'Open Int.'!R149</f>
        <v>102.38286108</v>
      </c>
      <c r="H149" s="176">
        <f>'Open Int.'!Z149</f>
        <v>0.2673014800000004</v>
      </c>
      <c r="I149" s="171">
        <f>'Open Int.'!O149</f>
        <v>0.9949809275245934</v>
      </c>
      <c r="J149" s="185">
        <f>IF(Volume!D149=0,0,Volume!F149/Volume!D149)</f>
        <v>0</v>
      </c>
      <c r="K149" s="187">
        <f>IF('Open Int.'!E149=0,0,'Open Int.'!H149/'Open Int.'!E149)</f>
        <v>0</v>
      </c>
      <c r="N149" s="96"/>
    </row>
    <row r="150" spans="1:14" ht="15">
      <c r="A150" s="177" t="s">
        <v>300</v>
      </c>
      <c r="B150" s="287">
        <f>Margins!B150</f>
        <v>7700</v>
      </c>
      <c r="C150" s="287">
        <f>Volume!J150</f>
        <v>52.55</v>
      </c>
      <c r="D150" s="182">
        <f>Volume!M150</f>
        <v>7.5742067553735835</v>
      </c>
      <c r="E150" s="175">
        <f>Volume!C150*100</f>
        <v>840</v>
      </c>
      <c r="F150" s="347">
        <f>'Open Int.'!D150*100</f>
        <v>8</v>
      </c>
      <c r="G150" s="176">
        <f>'Open Int.'!R150</f>
        <v>16.9542065</v>
      </c>
      <c r="H150" s="176">
        <f>'Open Int.'!Z150</f>
        <v>2.3973950000000013</v>
      </c>
      <c r="I150" s="171">
        <f>'Open Int.'!O150</f>
        <v>0.9976133651551312</v>
      </c>
      <c r="J150" s="185">
        <f>IF(Volume!D150=0,0,Volume!F150/Volume!D150)</f>
        <v>0</v>
      </c>
      <c r="K150" s="187">
        <f>IF('Open Int.'!E150=0,0,'Open Int.'!H150/'Open Int.'!E150)</f>
        <v>0</v>
      </c>
      <c r="N150" s="96"/>
    </row>
    <row r="151" spans="1:14" ht="15">
      <c r="A151" s="177" t="s">
        <v>301</v>
      </c>
      <c r="B151" s="287">
        <f>Margins!B151</f>
        <v>10450</v>
      </c>
      <c r="C151" s="287">
        <f>Volume!J151</f>
        <v>28.1</v>
      </c>
      <c r="D151" s="182">
        <f>Volume!M151</f>
        <v>-0.8818342151675485</v>
      </c>
      <c r="E151" s="175">
        <f>Volume!C151*100</f>
        <v>6</v>
      </c>
      <c r="F151" s="347">
        <f>'Open Int.'!D151*100</f>
        <v>2</v>
      </c>
      <c r="G151" s="176">
        <f>'Open Int.'!R151</f>
        <v>298.9012455</v>
      </c>
      <c r="H151" s="176">
        <f>'Open Int.'!Z151</f>
        <v>5.635946250000018</v>
      </c>
      <c r="I151" s="171">
        <f>'Open Int.'!O151</f>
        <v>0.9832007073386384</v>
      </c>
      <c r="J151" s="185">
        <f>IF(Volume!D151=0,0,Volume!F151/Volume!D151)</f>
        <v>0.0972972972972973</v>
      </c>
      <c r="K151" s="187">
        <f>IF('Open Int.'!E151=0,0,'Open Int.'!H151/'Open Int.'!E151)</f>
        <v>0.2144588045234249</v>
      </c>
      <c r="N151" s="96"/>
    </row>
    <row r="152" spans="1:14" ht="15">
      <c r="A152" s="177" t="s">
        <v>173</v>
      </c>
      <c r="B152" s="287">
        <f>Margins!B152</f>
        <v>2950</v>
      </c>
      <c r="C152" s="287">
        <f>Volume!J152</f>
        <v>62.9</v>
      </c>
      <c r="D152" s="182">
        <f>Volume!M152</f>
        <v>2.1933387489845675</v>
      </c>
      <c r="E152" s="175">
        <f>Volume!C152*100</f>
        <v>196</v>
      </c>
      <c r="F152" s="347">
        <f>'Open Int.'!D152*100</f>
        <v>0</v>
      </c>
      <c r="G152" s="176">
        <f>'Open Int.'!R152</f>
        <v>53.0872855</v>
      </c>
      <c r="H152" s="176">
        <f>'Open Int.'!Z152</f>
        <v>1.5570099999999982</v>
      </c>
      <c r="I152" s="171">
        <f>'Open Int.'!O152</f>
        <v>0.9835721775602936</v>
      </c>
      <c r="J152" s="185">
        <f>IF(Volume!D152=0,0,Volume!F152/Volume!D152)</f>
        <v>0</v>
      </c>
      <c r="K152" s="187">
        <f>IF('Open Int.'!E152=0,0,'Open Int.'!H152/'Open Int.'!E152)</f>
        <v>0.06072874493927125</v>
      </c>
      <c r="N152" s="96"/>
    </row>
    <row r="153" spans="1:14" ht="15">
      <c r="A153" s="177" t="s">
        <v>302</v>
      </c>
      <c r="B153" s="287">
        <f>Margins!B153</f>
        <v>200</v>
      </c>
      <c r="C153" s="287">
        <f>Volume!J153</f>
        <v>800.15</v>
      </c>
      <c r="D153" s="182">
        <f>Volume!M153</f>
        <v>-0.25554724507604937</v>
      </c>
      <c r="E153" s="175">
        <f>Volume!C153*100</f>
        <v>63</v>
      </c>
      <c r="F153" s="347">
        <f>'Open Int.'!D153*100</f>
        <v>3</v>
      </c>
      <c r="G153" s="176">
        <f>'Open Int.'!R153</f>
        <v>61.659559</v>
      </c>
      <c r="H153" s="176">
        <f>'Open Int.'!Z153</f>
        <v>1.6710430000000045</v>
      </c>
      <c r="I153" s="171">
        <f>'Open Int.'!O153</f>
        <v>0.9997404619776797</v>
      </c>
      <c r="J153" s="185">
        <f>IF(Volume!D153=0,0,Volume!F153/Volume!D153)</f>
        <v>0</v>
      </c>
      <c r="K153" s="187">
        <f>IF('Open Int.'!E153=0,0,'Open Int.'!H153/'Open Int.'!E153)</f>
        <v>0</v>
      </c>
      <c r="N153" s="96"/>
    </row>
    <row r="154" spans="1:14" ht="15">
      <c r="A154" s="177" t="s">
        <v>82</v>
      </c>
      <c r="B154" s="287">
        <f>Margins!B154</f>
        <v>2100</v>
      </c>
      <c r="C154" s="287">
        <f>Volume!J154</f>
        <v>113.3</v>
      </c>
      <c r="D154" s="182">
        <f>Volume!M154</f>
        <v>-0.13221683561040606</v>
      </c>
      <c r="E154" s="175">
        <f>Volume!C154*100</f>
        <v>-44</v>
      </c>
      <c r="F154" s="347">
        <f>'Open Int.'!D154*100</f>
        <v>0</v>
      </c>
      <c r="G154" s="176">
        <f>'Open Int.'!R154</f>
        <v>96.290271</v>
      </c>
      <c r="H154" s="176">
        <f>'Open Int.'!Z154</f>
        <v>-0.008358000000001198</v>
      </c>
      <c r="I154" s="171">
        <f>'Open Int.'!O154</f>
        <v>0.9822090437361009</v>
      </c>
      <c r="J154" s="185">
        <f>IF(Volume!D154=0,0,Volume!F154/Volume!D154)</f>
        <v>0.09523809523809523</v>
      </c>
      <c r="K154" s="187">
        <f>IF('Open Int.'!E154=0,0,'Open Int.'!H154/'Open Int.'!E154)</f>
        <v>0.06451612903225806</v>
      </c>
      <c r="N154" s="96"/>
    </row>
    <row r="155" spans="1:14" ht="15">
      <c r="A155" s="177" t="s">
        <v>153</v>
      </c>
      <c r="B155" s="287">
        <f>Margins!B155</f>
        <v>450</v>
      </c>
      <c r="C155" s="287">
        <f>Volume!J155</f>
        <v>520.45</v>
      </c>
      <c r="D155" s="182">
        <f>Volume!M155</f>
        <v>-0.5921115461751331</v>
      </c>
      <c r="E155" s="175">
        <f>Volume!C155*100</f>
        <v>-55.00000000000001</v>
      </c>
      <c r="F155" s="347">
        <f>'Open Int.'!D155*100</f>
        <v>1</v>
      </c>
      <c r="G155" s="176">
        <f>'Open Int.'!R155</f>
        <v>92.74419000000002</v>
      </c>
      <c r="H155" s="176">
        <f>'Open Int.'!Z155</f>
        <v>-0.01054574999997726</v>
      </c>
      <c r="I155" s="171">
        <f>'Open Int.'!O155</f>
        <v>0.9916666666666667</v>
      </c>
      <c r="J155" s="185">
        <f>IF(Volume!D155=0,0,Volume!F155/Volume!D155)</f>
        <v>0</v>
      </c>
      <c r="K155" s="187">
        <f>IF('Open Int.'!E155=0,0,'Open Int.'!H155/'Open Int.'!E155)</f>
        <v>0.041666666666666664</v>
      </c>
      <c r="N155" s="96"/>
    </row>
    <row r="156" spans="1:14" ht="15">
      <c r="A156" s="177" t="s">
        <v>154</v>
      </c>
      <c r="B156" s="287">
        <f>Margins!B156</f>
        <v>6900</v>
      </c>
      <c r="C156" s="287">
        <f>Volume!J156</f>
        <v>48.35</v>
      </c>
      <c r="D156" s="182">
        <f>Volume!M156</f>
        <v>0.3112033195020717</v>
      </c>
      <c r="E156" s="175">
        <f>Volume!C156*100</f>
        <v>-31</v>
      </c>
      <c r="F156" s="347">
        <f>'Open Int.'!D156*100</f>
        <v>1</v>
      </c>
      <c r="G156" s="176">
        <f>'Open Int.'!R156</f>
        <v>33.4615845</v>
      </c>
      <c r="H156" s="176">
        <f>'Open Int.'!Z156</f>
        <v>0.2701004999999981</v>
      </c>
      <c r="I156" s="171">
        <f>'Open Int.'!O156</f>
        <v>0.9391824526420738</v>
      </c>
      <c r="J156" s="185">
        <f>IF(Volume!D156=0,0,Volume!F156/Volume!D156)</f>
        <v>0</v>
      </c>
      <c r="K156" s="187">
        <f>IF('Open Int.'!E156=0,0,'Open Int.'!H156/'Open Int.'!E156)</f>
        <v>0.021739130434782608</v>
      </c>
      <c r="N156" s="96"/>
    </row>
    <row r="157" spans="1:14" ht="15">
      <c r="A157" s="177" t="s">
        <v>303</v>
      </c>
      <c r="B157" s="287">
        <f>Margins!B157</f>
        <v>3600</v>
      </c>
      <c r="C157" s="287">
        <f>Volume!J157</f>
        <v>93.15</v>
      </c>
      <c r="D157" s="182">
        <f>Volume!M157</f>
        <v>0.3231017770597861</v>
      </c>
      <c r="E157" s="175">
        <f>Volume!C157*100</f>
        <v>0</v>
      </c>
      <c r="F157" s="347">
        <f>'Open Int.'!D157*100</f>
        <v>-2</v>
      </c>
      <c r="G157" s="176">
        <f>'Open Int.'!R157</f>
        <v>57.0078</v>
      </c>
      <c r="H157" s="176">
        <f>'Open Int.'!Z157</f>
        <v>-0.7857539999999972</v>
      </c>
      <c r="I157" s="171">
        <f>'Open Int.'!O157</f>
        <v>0.991764705882353</v>
      </c>
      <c r="J157" s="185">
        <f>IF(Volume!D157=0,0,Volume!F157/Volume!D157)</f>
        <v>0</v>
      </c>
      <c r="K157" s="187">
        <f>IF('Open Int.'!E157=0,0,'Open Int.'!H157/'Open Int.'!E157)</f>
        <v>0</v>
      </c>
      <c r="N157" s="96"/>
    </row>
    <row r="158" spans="1:14" ht="15">
      <c r="A158" s="177" t="s">
        <v>155</v>
      </c>
      <c r="B158" s="287">
        <f>Margins!B158</f>
        <v>525</v>
      </c>
      <c r="C158" s="287">
        <f>Volume!J158</f>
        <v>451.55</v>
      </c>
      <c r="D158" s="182">
        <f>Volume!M158</f>
        <v>-0.5943863511282309</v>
      </c>
      <c r="E158" s="175">
        <f>Volume!C158*100</f>
        <v>-35</v>
      </c>
      <c r="F158" s="347">
        <f>'Open Int.'!D158*100</f>
        <v>5</v>
      </c>
      <c r="G158" s="176">
        <f>'Open Int.'!R158</f>
        <v>67.397224125</v>
      </c>
      <c r="H158" s="176">
        <f>'Open Int.'!Z158</f>
        <v>3.007286624999992</v>
      </c>
      <c r="I158" s="171">
        <f>'Open Int.'!O158</f>
        <v>0.9975378121702427</v>
      </c>
      <c r="J158" s="185">
        <f>IF(Volume!D158=0,0,Volume!F158/Volume!D158)</f>
        <v>0</v>
      </c>
      <c r="K158" s="187">
        <f>IF('Open Int.'!E158=0,0,'Open Int.'!H158/'Open Int.'!E158)</f>
        <v>0</v>
      </c>
      <c r="N158" s="96"/>
    </row>
    <row r="159" spans="1:14" ht="15">
      <c r="A159" s="177" t="s">
        <v>38</v>
      </c>
      <c r="B159" s="287">
        <f>Margins!B159</f>
        <v>600</v>
      </c>
      <c r="C159" s="287">
        <f>Volume!J159</f>
        <v>545.8</v>
      </c>
      <c r="D159" s="182">
        <f>Volume!M159</f>
        <v>-1.257349615558579</v>
      </c>
      <c r="E159" s="175">
        <f>Volume!C159*100</f>
        <v>52</v>
      </c>
      <c r="F159" s="347">
        <f>'Open Int.'!D159*100</f>
        <v>3</v>
      </c>
      <c r="G159" s="176">
        <f>'Open Int.'!R159</f>
        <v>276.098388</v>
      </c>
      <c r="H159" s="176">
        <f>'Open Int.'!Z159</f>
        <v>5.836802999999975</v>
      </c>
      <c r="I159" s="171">
        <f>'Open Int.'!O159</f>
        <v>0.9816154667299253</v>
      </c>
      <c r="J159" s="185">
        <f>IF(Volume!D159=0,0,Volume!F159/Volume!D159)</f>
        <v>0.25</v>
      </c>
      <c r="K159" s="187">
        <f>IF('Open Int.'!E159=0,0,'Open Int.'!H159/'Open Int.'!E159)</f>
        <v>0.25742574257425743</v>
      </c>
      <c r="N159" s="96"/>
    </row>
    <row r="160" spans="1:14" ht="15">
      <c r="A160" s="177" t="s">
        <v>156</v>
      </c>
      <c r="B160" s="287">
        <f>Margins!B160</f>
        <v>600</v>
      </c>
      <c r="C160" s="287">
        <f>Volume!J160</f>
        <v>399.45</v>
      </c>
      <c r="D160" s="182">
        <f>Volume!M160</f>
        <v>-2.454212454212457</v>
      </c>
      <c r="E160" s="175">
        <f>Volume!C160*100</f>
        <v>65</v>
      </c>
      <c r="F160" s="347">
        <f>'Open Int.'!D160*100</f>
        <v>4</v>
      </c>
      <c r="G160" s="176">
        <f>'Open Int.'!R160</f>
        <v>21.833937</v>
      </c>
      <c r="H160" s="176">
        <f>'Open Int.'!Z160</f>
        <v>0.23690699999999865</v>
      </c>
      <c r="I160" s="171">
        <f>'Open Int.'!O160</f>
        <v>0.986827661909989</v>
      </c>
      <c r="J160" s="185">
        <f>IF(Volume!D160=0,0,Volume!F160/Volume!D160)</f>
        <v>0</v>
      </c>
      <c r="K160" s="187">
        <f>IF('Open Int.'!E160=0,0,'Open Int.'!H160/'Open Int.'!E160)</f>
        <v>0</v>
      </c>
      <c r="N160" s="96"/>
    </row>
    <row r="161" spans="1:14" ht="15">
      <c r="A161" s="177" t="s">
        <v>395</v>
      </c>
      <c r="B161" s="287">
        <f>Margins!B161</f>
        <v>700</v>
      </c>
      <c r="C161" s="287">
        <f>Volume!J161</f>
        <v>282.3</v>
      </c>
      <c r="D161" s="182">
        <f>Volume!M161</f>
        <v>1.4920007190365034</v>
      </c>
      <c r="E161" s="175">
        <f>Volume!C161*100</f>
        <v>-7.000000000000001</v>
      </c>
      <c r="F161" s="347">
        <f>'Open Int.'!D161*100</f>
        <v>-6</v>
      </c>
      <c r="G161" s="176">
        <f>'Open Int.'!R161</f>
        <v>58.532082</v>
      </c>
      <c r="H161" s="176">
        <f>'Open Int.'!Z161</f>
        <v>-3.0141684999999967</v>
      </c>
      <c r="I161" s="171">
        <f>'Open Int.'!O161</f>
        <v>0.9983119513841998</v>
      </c>
      <c r="J161" s="185">
        <f>IF(Volume!D161=0,0,Volume!F161/Volume!D161)</f>
        <v>0</v>
      </c>
      <c r="K161" s="187">
        <f>IF('Open Int.'!E161=0,0,'Open Int.'!H161/'Open Int.'!E161)</f>
        <v>1</v>
      </c>
      <c r="N161" s="96"/>
    </row>
    <row r="162" spans="6:9" ht="15" hidden="1">
      <c r="F162" s="10"/>
      <c r="G162" s="174">
        <f>'Open Int.'!R162</f>
        <v>53170.191956475</v>
      </c>
      <c r="H162" s="131">
        <f>'Open Int.'!Z162</f>
        <v>1515.6017638500018</v>
      </c>
      <c r="I162" s="100"/>
    </row>
    <row r="163" spans="6:9" ht="15">
      <c r="F163" s="10"/>
      <c r="I163" s="100"/>
    </row>
    <row r="164" spans="6:9" ht="15">
      <c r="F164" s="10"/>
      <c r="I164" s="100"/>
    </row>
    <row r="165" spans="6:9" ht="15">
      <c r="F165" s="10"/>
      <c r="I165" s="100"/>
    </row>
    <row r="166" spans="1:8" ht="15.75">
      <c r="A166" s="13"/>
      <c r="B166" s="13"/>
      <c r="C166" s="13"/>
      <c r="D166" s="14"/>
      <c r="E166" s="15"/>
      <c r="F166" s="8"/>
      <c r="G166" s="73"/>
      <c r="H166" s="73"/>
    </row>
    <row r="167" spans="2:10" ht="15.75" thickBot="1">
      <c r="B167" s="40" t="s">
        <v>53</v>
      </c>
      <c r="C167" s="41"/>
      <c r="D167" s="16"/>
      <c r="E167" s="11"/>
      <c r="F167" s="11"/>
      <c r="G167" s="12"/>
      <c r="H167" s="17"/>
      <c r="I167" s="17"/>
      <c r="J167" s="7"/>
    </row>
    <row r="168" spans="1:11" ht="15.75" thickBot="1">
      <c r="A168" s="29"/>
      <c r="B168" s="130" t="s">
        <v>182</v>
      </c>
      <c r="C168" s="130" t="s">
        <v>74</v>
      </c>
      <c r="D168" s="253" t="s">
        <v>9</v>
      </c>
      <c r="E168" s="130" t="s">
        <v>84</v>
      </c>
      <c r="F168" s="130" t="s">
        <v>49</v>
      </c>
      <c r="G168" s="18"/>
      <c r="I168" s="11"/>
      <c r="K168" s="12"/>
    </row>
    <row r="169" spans="1:11" ht="15">
      <c r="A169" s="192" t="s">
        <v>60</v>
      </c>
      <c r="B169" s="236">
        <f>'Open Int.'!$V$4</f>
        <v>94.896915</v>
      </c>
      <c r="C169" s="236">
        <f>'Open Int.'!$V$5</f>
        <v>22.75816725</v>
      </c>
      <c r="D169" s="236">
        <f>'Open Int.'!$V$6</f>
        <v>14676.85724625</v>
      </c>
      <c r="E169" s="250">
        <f>F169-(D169+C169+B169)</f>
        <v>24083.680764374978</v>
      </c>
      <c r="F169" s="250">
        <f>'Open Int.'!$V$162</f>
        <v>38878.19309287498</v>
      </c>
      <c r="G169" s="19"/>
      <c r="H169" s="42" t="s">
        <v>59</v>
      </c>
      <c r="I169" s="43"/>
      <c r="J169" s="65">
        <f>F172</f>
        <v>53170.19195647497</v>
      </c>
      <c r="K169" s="17"/>
    </row>
    <row r="170" spans="1:11" ht="15">
      <c r="A170" s="202" t="s">
        <v>61</v>
      </c>
      <c r="B170" s="237">
        <f>'Open Int.'!$W$4</f>
        <v>0.02841225</v>
      </c>
      <c r="C170" s="237">
        <f>'Open Int.'!$W$5</f>
        <v>0</v>
      </c>
      <c r="D170" s="237">
        <f>'Open Int.'!$W$6</f>
        <v>5456.00491075</v>
      </c>
      <c r="E170" s="252">
        <f>F170-(D170+C170+B170)</f>
        <v>2079.413926325001</v>
      </c>
      <c r="F170" s="237">
        <f>'Open Int.'!$W$162</f>
        <v>7535.4472493250005</v>
      </c>
      <c r="G170" s="20"/>
      <c r="H170" s="42" t="s">
        <v>66</v>
      </c>
      <c r="I170" s="43"/>
      <c r="J170" s="65">
        <f>'Open Int.'!$Z$162</f>
        <v>1515.6017638500018</v>
      </c>
      <c r="K170" s="132">
        <f>J170/(J169-J170)</f>
        <v>0.029341085820218032</v>
      </c>
    </row>
    <row r="171" spans="1:11" ht="15.75" thickBot="1">
      <c r="A171" s="204" t="s">
        <v>62</v>
      </c>
      <c r="B171" s="237">
        <f>'Open Int.'!$X$4</f>
        <v>0</v>
      </c>
      <c r="C171" s="237">
        <f>'Open Int.'!$X$5</f>
        <v>0</v>
      </c>
      <c r="D171" s="237">
        <f>'Open Int.'!$X$6</f>
        <v>6243.4302415</v>
      </c>
      <c r="E171" s="252">
        <f>F171-(D171+C171+B171)</f>
        <v>513.1213727749937</v>
      </c>
      <c r="F171" s="237">
        <f>'Open Int.'!$X$162</f>
        <v>6756.551614274994</v>
      </c>
      <c r="G171" s="19"/>
      <c r="H171" s="348"/>
      <c r="I171" s="348"/>
      <c r="J171" s="349"/>
      <c r="K171" s="350"/>
    </row>
    <row r="172" spans="1:10" ht="15.75" thickBot="1">
      <c r="A172" s="201" t="s">
        <v>11</v>
      </c>
      <c r="B172" s="30">
        <f>SUM(B169:B171)</f>
        <v>94.92532725000001</v>
      </c>
      <c r="C172" s="30">
        <f>SUM(C169:C171)</f>
        <v>22.75816725</v>
      </c>
      <c r="D172" s="254">
        <f>SUM(D169:D171)</f>
        <v>26376.2923985</v>
      </c>
      <c r="E172" s="254">
        <f>SUM(E169:E171)</f>
        <v>26676.21606347497</v>
      </c>
      <c r="F172" s="30">
        <f>SUM(F169:F171)</f>
        <v>53170.19195647497</v>
      </c>
      <c r="G172" s="22"/>
      <c r="H172" s="44" t="s">
        <v>67</v>
      </c>
      <c r="I172" s="45"/>
      <c r="J172" s="21">
        <f>Volume!P163</f>
        <v>0.25201292705793604</v>
      </c>
    </row>
    <row r="173" spans="1:11" ht="15">
      <c r="A173" s="192" t="s">
        <v>54</v>
      </c>
      <c r="B173" s="237">
        <f>'Open Int.'!$S$4</f>
        <v>94.215021</v>
      </c>
      <c r="C173" s="237">
        <f>'Open Int.'!$S$5</f>
        <v>22.49384475</v>
      </c>
      <c r="D173" s="237">
        <f>'Open Int.'!$S$6</f>
        <v>24784.40134</v>
      </c>
      <c r="E173" s="252">
        <f>F173-(D173+C173+B173)</f>
        <v>26203.159686620016</v>
      </c>
      <c r="F173" s="237">
        <f>'Open Int.'!$S$162</f>
        <v>51104.269892370015</v>
      </c>
      <c r="G173" s="20"/>
      <c r="H173" s="44" t="s">
        <v>68</v>
      </c>
      <c r="I173" s="45"/>
      <c r="J173" s="23">
        <f>'Open Int.'!E163</f>
        <v>0.3309375119233839</v>
      </c>
      <c r="K173" s="12"/>
    </row>
    <row r="174" spans="1:10" ht="15.75" thickBot="1">
      <c r="A174" s="204" t="s">
        <v>65</v>
      </c>
      <c r="B174" s="251">
        <f>B172-B173</f>
        <v>0.7103062500000163</v>
      </c>
      <c r="C174" s="251">
        <f>C172-C173</f>
        <v>0.2643224999999987</v>
      </c>
      <c r="D174" s="255">
        <f>D172-D173</f>
        <v>1591.8910585000012</v>
      </c>
      <c r="E174" s="251">
        <f>E172-E173</f>
        <v>473.0563768549546</v>
      </c>
      <c r="F174" s="251">
        <f>F172-F173</f>
        <v>2065.922064104954</v>
      </c>
      <c r="G174" s="20"/>
      <c r="J174" s="66"/>
    </row>
    <row r="175" ht="15">
      <c r="G175" s="90"/>
    </row>
    <row r="176" spans="4:9" ht="15">
      <c r="D176" s="50"/>
      <c r="E176" s="26"/>
      <c r="I176" s="24"/>
    </row>
    <row r="177" spans="3:8" ht="15">
      <c r="C177" s="50"/>
      <c r="D177" s="50"/>
      <c r="E177" s="98"/>
      <c r="F177" s="266"/>
      <c r="H177" s="26"/>
    </row>
    <row r="178" spans="4:7" ht="15">
      <c r="D178" s="50"/>
      <c r="E178" s="26"/>
      <c r="F178" s="26"/>
      <c r="G178" s="26"/>
    </row>
    <row r="179" spans="4:5" ht="15">
      <c r="D179" s="50"/>
      <c r="E179" s="26"/>
    </row>
    <row r="182" ht="15">
      <c r="A182" s="7" t="s">
        <v>120</v>
      </c>
    </row>
    <row r="183" ht="15">
      <c r="A183" s="7" t="s">
        <v>115</v>
      </c>
    </row>
    <row r="197" ht="15">
      <c r="G197"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6"/>
  <sheetViews>
    <sheetView workbookViewId="0" topLeftCell="A1">
      <selection activeCell="C67" sqref="C67"/>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2">
        <f ca="1">NOW()</f>
        <v>39216.40773587963</v>
      </c>
    </row>
    <row r="2" spans="1:3" ht="13.5">
      <c r="A2" s="94" t="s">
        <v>128</v>
      </c>
      <c r="B2" s="94" t="s">
        <v>129</v>
      </c>
      <c r="C2" s="95" t="s">
        <v>130</v>
      </c>
    </row>
    <row r="3" spans="1:3" ht="13.5">
      <c r="A3" s="25" t="s">
        <v>394</v>
      </c>
      <c r="B3" s="92">
        <v>39233</v>
      </c>
      <c r="C3" s="93">
        <f>B3-D1</f>
        <v>16.59226412037242</v>
      </c>
    </row>
    <row r="4" spans="1:3" ht="13.5">
      <c r="A4" s="25" t="s">
        <v>400</v>
      </c>
      <c r="B4" s="92">
        <v>39261</v>
      </c>
      <c r="C4" s="93">
        <f>B4-D1</f>
        <v>44.59226412037242</v>
      </c>
    </row>
    <row r="5" spans="1:3" ht="13.5">
      <c r="A5" s="25" t="s">
        <v>410</v>
      </c>
      <c r="B5" s="92">
        <v>39289</v>
      </c>
      <c r="C5" s="93">
        <f>B5-D1</f>
        <v>72.59226412037242</v>
      </c>
    </row>
    <row r="6" spans="1:3" ht="13.5">
      <c r="A6" s="51"/>
      <c r="B6" s="97"/>
      <c r="C6" s="93"/>
    </row>
    <row r="7" spans="1:3" ht="13.5">
      <c r="A7" s="437" t="s">
        <v>131</v>
      </c>
      <c r="B7" s="437"/>
      <c r="C7" s="437"/>
    </row>
    <row r="8" spans="1:3" ht="13.5">
      <c r="A8" s="91" t="s">
        <v>114</v>
      </c>
      <c r="B8" s="91" t="s">
        <v>116</v>
      </c>
      <c r="C8" s="91" t="s">
        <v>125</v>
      </c>
    </row>
    <row r="9" spans="1:8" ht="14.25">
      <c r="A9" s="382" t="s">
        <v>156</v>
      </c>
      <c r="B9" s="383">
        <v>39360</v>
      </c>
      <c r="C9" s="382" t="s">
        <v>407</v>
      </c>
      <c r="D9"/>
      <c r="E9"/>
      <c r="G9"/>
      <c r="H9"/>
    </row>
    <row r="10" spans="1:8" ht="14.25">
      <c r="A10" s="382" t="s">
        <v>134</v>
      </c>
      <c r="B10" s="379" t="s">
        <v>401</v>
      </c>
      <c r="C10" s="382" t="s">
        <v>402</v>
      </c>
      <c r="D10" s="376"/>
      <c r="E10"/>
      <c r="G10"/>
      <c r="H10"/>
    </row>
    <row r="11" spans="1:8" ht="14.25">
      <c r="A11" s="382" t="s">
        <v>153</v>
      </c>
      <c r="B11" s="379" t="s">
        <v>403</v>
      </c>
      <c r="C11" s="382" t="s">
        <v>404</v>
      </c>
      <c r="D11"/>
      <c r="E11" s="376"/>
      <c r="G11"/>
      <c r="H11"/>
    </row>
    <row r="12" spans="1:8" ht="14.25">
      <c r="A12" s="378" t="s">
        <v>411</v>
      </c>
      <c r="B12" s="379" t="s">
        <v>403</v>
      </c>
      <c r="C12" s="382" t="s">
        <v>412</v>
      </c>
      <c r="D12" s="376"/>
      <c r="E12"/>
      <c r="G12"/>
      <c r="H12"/>
    </row>
    <row r="13" spans="1:8" ht="14.25">
      <c r="A13" s="382" t="s">
        <v>227</v>
      </c>
      <c r="B13" s="379" t="s">
        <v>406</v>
      </c>
      <c r="C13" s="382" t="s">
        <v>407</v>
      </c>
      <c r="D13" t="s">
        <v>399</v>
      </c>
      <c r="E13"/>
      <c r="G13"/>
      <c r="H13"/>
    </row>
    <row r="14" spans="1:8" ht="15">
      <c r="A14" s="377" t="s">
        <v>290</v>
      </c>
      <c r="B14" s="379" t="s">
        <v>415</v>
      </c>
      <c r="C14" s="382" t="s">
        <v>416</v>
      </c>
      <c r="D14"/>
      <c r="E14"/>
      <c r="G14"/>
      <c r="H14"/>
    </row>
    <row r="15" spans="1:8" ht="14.25">
      <c r="A15" s="382" t="s">
        <v>149</v>
      </c>
      <c r="B15" s="379" t="s">
        <v>408</v>
      </c>
      <c r="C15" s="382" t="s">
        <v>409</v>
      </c>
      <c r="D15"/>
      <c r="E15" s="376"/>
      <c r="G15"/>
      <c r="H15"/>
    </row>
    <row r="16" spans="1:9" ht="14.25">
      <c r="A16" s="378" t="s">
        <v>1</v>
      </c>
      <c r="B16" s="379" t="s">
        <v>413</v>
      </c>
      <c r="C16" s="378" t="s">
        <v>414</v>
      </c>
      <c r="D16" t="s">
        <v>399</v>
      </c>
      <c r="E16"/>
      <c r="F16"/>
      <c r="G16"/>
      <c r="H16"/>
      <c r="I16"/>
    </row>
    <row r="17" spans="1:8" ht="14.25">
      <c r="A17" s="382" t="s">
        <v>168</v>
      </c>
      <c r="B17" s="379" t="s">
        <v>413</v>
      </c>
      <c r="C17" s="382" t="s">
        <v>417</v>
      </c>
      <c r="D17" s="376"/>
      <c r="E17" s="376"/>
      <c r="G17"/>
      <c r="H17"/>
    </row>
    <row r="18" spans="1:8" ht="15">
      <c r="A18" s="377"/>
      <c r="B18" s="377"/>
      <c r="C18" s="377"/>
      <c r="D18" t="s">
        <v>399</v>
      </c>
      <c r="E18"/>
      <c r="G18"/>
      <c r="H18"/>
    </row>
    <row r="19" spans="1:8" ht="15">
      <c r="A19" s="377"/>
      <c r="B19" s="377"/>
      <c r="C19" s="377"/>
      <c r="D19" t="s">
        <v>399</v>
      </c>
      <c r="E19"/>
      <c r="G19"/>
      <c r="H19" s="376"/>
    </row>
    <row r="20" spans="1:8" ht="15">
      <c r="A20" s="377"/>
      <c r="B20" s="377"/>
      <c r="C20" s="377"/>
      <c r="D20" t="s">
        <v>399</v>
      </c>
      <c r="E20"/>
      <c r="G20"/>
      <c r="H20"/>
    </row>
    <row r="21" spans="1:8" ht="15">
      <c r="A21" s="377"/>
      <c r="B21" s="377"/>
      <c r="C21" s="377"/>
      <c r="D21" t="s">
        <v>399</v>
      </c>
      <c r="E21"/>
      <c r="G21"/>
      <c r="H21"/>
    </row>
    <row r="22" spans="4:8" ht="14.25">
      <c r="D22" t="s">
        <v>399</v>
      </c>
      <c r="E22"/>
      <c r="G22"/>
      <c r="H22"/>
    </row>
    <row r="23" spans="4:8" ht="14.25">
      <c r="D23" t="s">
        <v>399</v>
      </c>
      <c r="E23"/>
      <c r="G23"/>
      <c r="H23"/>
    </row>
    <row r="24" spans="4:8" ht="14.25">
      <c r="D24"/>
      <c r="E24" s="376"/>
      <c r="G24"/>
      <c r="H24"/>
    </row>
    <row r="166" ht="13.5">
      <c r="M166"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4"/>
  <sheetViews>
    <sheetView workbookViewId="0" topLeftCell="A1">
      <selection activeCell="G231" sqref="G231"/>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4" t="s">
        <v>237</v>
      </c>
      <c r="B1" s="395"/>
      <c r="C1" s="395"/>
      <c r="D1" s="395"/>
    </row>
    <row r="2" spans="1:4" ht="17.25" customHeight="1">
      <c r="A2" s="358" t="s">
        <v>238</v>
      </c>
      <c r="B2" s="358" t="s">
        <v>59</v>
      </c>
      <c r="C2" s="359" t="s">
        <v>70</v>
      </c>
      <c r="D2" s="363" t="s">
        <v>239</v>
      </c>
    </row>
    <row r="3" ht="17.25" customHeight="1">
      <c r="D3" s="357"/>
    </row>
    <row r="4" spans="1:4" ht="15" outlineLevel="1">
      <c r="A4" s="358" t="s">
        <v>240</v>
      </c>
      <c r="B4" s="358">
        <f>SUM(B5:B7)</f>
        <v>10694150</v>
      </c>
      <c r="C4" s="358">
        <f>SUM(C5:C7)</f>
        <v>63050</v>
      </c>
      <c r="D4" s="363">
        <f aca="true" t="shared" si="0" ref="D4:D14">C4/(B4-C4)</f>
        <v>0.0059307127202265055</v>
      </c>
    </row>
    <row r="5" spans="1:4" ht="14.25" outlineLevel="2">
      <c r="A5" s="360" t="s">
        <v>329</v>
      </c>
      <c r="B5" s="361">
        <f>VLOOKUP(A5,'Open Int.'!$A$4:$O$161,2,FALSE)</f>
        <v>918700</v>
      </c>
      <c r="C5" s="361">
        <f>VLOOKUP(A5,'Open Int.'!$A$4:$O$161,3,FALSE)</f>
        <v>-2500</v>
      </c>
      <c r="D5" s="362">
        <f t="shared" si="0"/>
        <v>-0.002713851498046027</v>
      </c>
    </row>
    <row r="6" spans="1:4" ht="14.25" outlineLevel="2">
      <c r="A6" s="360" t="s">
        <v>330</v>
      </c>
      <c r="B6" s="361">
        <f>VLOOKUP(A6,'Open Int.'!$A$4:$O$161,2,FALSE)</f>
        <v>2108400</v>
      </c>
      <c r="C6" s="361">
        <f>VLOOKUP(A6,'Open Int.'!$A$4:$O$161,3,FALSE)</f>
        <v>50800</v>
      </c>
      <c r="D6" s="362">
        <f t="shared" si="0"/>
        <v>0.02468895800933126</v>
      </c>
    </row>
    <row r="7" spans="1:4" ht="14.25" outlineLevel="2">
      <c r="A7" s="360" t="s">
        <v>331</v>
      </c>
      <c r="B7" s="361">
        <f>VLOOKUP(A7,'Open Int.'!$A$4:$O$161,2,FALSE)</f>
        <v>7667050</v>
      </c>
      <c r="C7" s="361">
        <f>VLOOKUP(A7,'Open Int.'!$A$4:$O$161,3,FALSE)</f>
        <v>14750</v>
      </c>
      <c r="D7" s="362">
        <f t="shared" si="0"/>
        <v>0.0019275250578257518</v>
      </c>
    </row>
    <row r="8" spans="1:4" ht="15">
      <c r="A8" s="358" t="s">
        <v>241</v>
      </c>
      <c r="B8" s="358">
        <f>SUM(B9:B13)</f>
        <v>40791330</v>
      </c>
      <c r="C8" s="358">
        <f>SUM(C9:C13)</f>
        <v>608612</v>
      </c>
      <c r="D8" s="363">
        <f t="shared" si="0"/>
        <v>0.01514611331169783</v>
      </c>
    </row>
    <row r="9" spans="1:4" ht="14.25" outlineLevel="2">
      <c r="A9" s="360" t="s">
        <v>332</v>
      </c>
      <c r="B9" s="361">
        <f>VLOOKUP(A9,'Open Int.'!$A$4:$O$161,2,FALSE)</f>
        <v>26787750</v>
      </c>
      <c r="C9" s="361">
        <f>VLOOKUP(A9,'Open Int.'!$A$4:$O$161,3,FALSE)</f>
        <v>57300</v>
      </c>
      <c r="D9" s="362">
        <f t="shared" si="0"/>
        <v>0.0021436227224008574</v>
      </c>
    </row>
    <row r="10" spans="1:4" ht="14.25" outlineLevel="2">
      <c r="A10" s="360" t="s">
        <v>333</v>
      </c>
      <c r="B10" s="361">
        <f>VLOOKUP(A10,'Open Int.'!$A$4:$O$161,2,FALSE)</f>
        <v>4015200</v>
      </c>
      <c r="C10" s="361">
        <f>VLOOKUP(A10,'Open Int.'!$A$4:$O$161,3,FALSE)</f>
        <v>84000</v>
      </c>
      <c r="D10" s="362">
        <f t="shared" si="0"/>
        <v>0.021367521367521368</v>
      </c>
    </row>
    <row r="11" spans="1:4" ht="14.25" outlineLevel="2">
      <c r="A11" s="360" t="s">
        <v>7</v>
      </c>
      <c r="B11" s="361">
        <f>VLOOKUP(A11,'Open Int.'!$A$4:$O$161,2,FALSE)</f>
        <v>2423304</v>
      </c>
      <c r="C11" s="361">
        <f>VLOOKUP(A11,'Open Int.'!$A$4:$O$161,3,FALSE)</f>
        <v>490152</v>
      </c>
      <c r="D11" s="362">
        <f t="shared" si="0"/>
        <v>0.2535506778566817</v>
      </c>
    </row>
    <row r="12" spans="1:4" ht="14.25" outlineLevel="2">
      <c r="A12" s="360" t="s">
        <v>44</v>
      </c>
      <c r="B12" s="361">
        <f>VLOOKUP(A12,'Open Int.'!$A$4:$O$161,2,FALSE)</f>
        <v>2446800</v>
      </c>
      <c r="C12" s="361">
        <f>VLOOKUP(A12,'Open Int.'!$A$4:$O$161,3,FALSE)</f>
        <v>-35200</v>
      </c>
      <c r="D12" s="362">
        <f t="shared" si="0"/>
        <v>-0.014182111200644642</v>
      </c>
    </row>
    <row r="13" spans="1:4" ht="14.25" outlineLevel="2">
      <c r="A13" s="360" t="s">
        <v>306</v>
      </c>
      <c r="B13" s="361">
        <f>VLOOKUP(A13,'Open Int.'!$A$4:$O$161,2,FALSE)</f>
        <v>5118276</v>
      </c>
      <c r="C13" s="361">
        <f>VLOOKUP(A13,'Open Int.'!$A$4:$O$161,3,FALSE)</f>
        <v>12360</v>
      </c>
      <c r="D13" s="362">
        <f t="shared" si="0"/>
        <v>0.002420721374969741</v>
      </c>
    </row>
    <row r="14" spans="1:4" ht="15">
      <c r="A14" s="358" t="s">
        <v>242</v>
      </c>
      <c r="B14" s="358">
        <f>B8+B4</f>
        <v>51485480</v>
      </c>
      <c r="C14" s="358">
        <f>C8+C4</f>
        <v>671662</v>
      </c>
      <c r="D14" s="363">
        <f t="shared" si="0"/>
        <v>0.013218097486789912</v>
      </c>
    </row>
    <row r="16" spans="1:4" ht="15" outlineLevel="1">
      <c r="A16" s="358" t="s">
        <v>243</v>
      </c>
      <c r="B16" s="358">
        <f>SUM(B17:B20)</f>
        <v>12701400</v>
      </c>
      <c r="C16" s="358">
        <f>SUM(C17:C20)</f>
        <v>352400</v>
      </c>
      <c r="D16" s="363">
        <f aca="true" t="shared" si="1" ref="D16:D21">C16/(B16-C16)</f>
        <v>0.028536723621345857</v>
      </c>
    </row>
    <row r="17" spans="1:4" ht="14.25" outlineLevel="1">
      <c r="A17" s="360" t="s">
        <v>180</v>
      </c>
      <c r="B17" s="361">
        <f>VLOOKUP(A17,'Open Int.'!$A$4:$O$161,2,FALSE)</f>
        <v>6094500</v>
      </c>
      <c r="C17" s="361">
        <f>VLOOKUP(A17,'Open Int.'!$A$4:$O$161,3,FALSE)</f>
        <v>15000</v>
      </c>
      <c r="D17" s="362">
        <f t="shared" si="1"/>
        <v>0.002467308166790032</v>
      </c>
    </row>
    <row r="18" spans="1:4" ht="14.25" outlineLevel="1">
      <c r="A18" s="360" t="s">
        <v>308</v>
      </c>
      <c r="B18" s="361">
        <f>VLOOKUP(A18,'Open Int.'!$A$4:$O$161,2,FALSE)</f>
        <v>1298400</v>
      </c>
      <c r="C18" s="361">
        <f>VLOOKUP(A18,'Open Int.'!$A$4:$O$161,3,FALSE)</f>
        <v>105000</v>
      </c>
      <c r="D18" s="362">
        <f t="shared" si="1"/>
        <v>0.08798391151332328</v>
      </c>
    </row>
    <row r="19" spans="1:4" ht="14.25" outlineLevel="1">
      <c r="A19" s="360" t="s">
        <v>334</v>
      </c>
      <c r="B19" s="361">
        <f>VLOOKUP(A19,'Open Int.'!$A$4:$O$161,2,FALSE)</f>
        <v>4653000</v>
      </c>
      <c r="C19" s="361">
        <f>VLOOKUP(A19,'Open Int.'!$A$4:$O$161,3,FALSE)</f>
        <v>259000</v>
      </c>
      <c r="D19" s="362">
        <f t="shared" si="1"/>
        <v>0.05894401456531634</v>
      </c>
    </row>
    <row r="20" spans="1:4" ht="14.25" outlineLevel="1">
      <c r="A20" s="360" t="s">
        <v>335</v>
      </c>
      <c r="B20" s="361">
        <f>VLOOKUP(A20,'Open Int.'!$A$4:$O$161,2,FALSE)</f>
        <v>655500</v>
      </c>
      <c r="C20" s="361">
        <f>VLOOKUP(A20,'Open Int.'!$A$4:$O$161,3,FALSE)</f>
        <v>-26600</v>
      </c>
      <c r="D20" s="362">
        <f t="shared" si="1"/>
        <v>-0.03899721448467967</v>
      </c>
    </row>
    <row r="21" spans="1:4" ht="15" outlineLevel="1">
      <c r="A21" s="358" t="s">
        <v>244</v>
      </c>
      <c r="B21" s="358">
        <f>SUM(B22:B35)</f>
        <v>56223150</v>
      </c>
      <c r="C21" s="358">
        <f>SUM(C22:C35)</f>
        <v>637950</v>
      </c>
      <c r="D21" s="363">
        <f t="shared" si="1"/>
        <v>0.011476975885667408</v>
      </c>
    </row>
    <row r="22" spans="1:4" ht="14.25" outlineLevel="2">
      <c r="A22" s="360" t="s">
        <v>135</v>
      </c>
      <c r="B22" s="361">
        <f>VLOOKUP(A22,'Open Int.'!$A$4:$O$161,2,FALSE)</f>
        <v>2472050</v>
      </c>
      <c r="C22" s="361">
        <f>VLOOKUP(A22,'Open Int.'!$A$4:$O$161,3,FALSE)</f>
        <v>34300</v>
      </c>
      <c r="D22" s="362">
        <f aca="true" t="shared" si="2" ref="D22:D35">C22/(B22-C22)</f>
        <v>0.01407035175879397</v>
      </c>
    </row>
    <row r="23" spans="1:4" ht="14.25" outlineLevel="2">
      <c r="A23" s="360" t="s">
        <v>336</v>
      </c>
      <c r="B23" s="361">
        <f>VLOOKUP(A23,'Open Int.'!$A$4:$O$161,2,FALSE)</f>
        <v>3033700</v>
      </c>
      <c r="C23" s="361">
        <f>VLOOKUP(A23,'Open Int.'!$A$4:$O$161,3,FALSE)</f>
        <v>347300</v>
      </c>
      <c r="D23" s="362">
        <f t="shared" si="2"/>
        <v>0.1292808219178082</v>
      </c>
    </row>
    <row r="24" spans="1:4" ht="14.25" outlineLevel="2">
      <c r="A24" s="360" t="s">
        <v>337</v>
      </c>
      <c r="B24" s="361">
        <f>VLOOKUP(A24,'Open Int.'!$A$4:$O$161,2,FALSE)</f>
        <v>5535600</v>
      </c>
      <c r="C24" s="361">
        <f>VLOOKUP(A24,'Open Int.'!$A$4:$O$161,3,FALSE)</f>
        <v>-70000</v>
      </c>
      <c r="D24" s="362">
        <f t="shared" si="2"/>
        <v>-0.012487512487512488</v>
      </c>
    </row>
    <row r="25" spans="1:4" ht="14.25" outlineLevel="2">
      <c r="A25" s="360" t="s">
        <v>338</v>
      </c>
      <c r="B25" s="361">
        <f>VLOOKUP(A25,'Open Int.'!$A$4:$O$161,2,FALSE)</f>
        <v>5280100</v>
      </c>
      <c r="C25" s="361">
        <f>VLOOKUP(A25,'Open Int.'!$A$4:$O$161,3,FALSE)</f>
        <v>258400</v>
      </c>
      <c r="D25" s="362">
        <f t="shared" si="2"/>
        <v>0.051456678017404466</v>
      </c>
    </row>
    <row r="26" spans="1:4" ht="14.25" outlineLevel="2">
      <c r="A26" s="360" t="s">
        <v>339</v>
      </c>
      <c r="B26" s="361">
        <f>VLOOKUP(A26,'Open Int.'!$A$4:$O$161,2,FALSE)</f>
        <v>2545600</v>
      </c>
      <c r="C26" s="361">
        <f>VLOOKUP(A26,'Open Int.'!$A$4:$O$161,3,FALSE)</f>
        <v>6400</v>
      </c>
      <c r="D26" s="362">
        <f t="shared" si="2"/>
        <v>0.002520478890989288</v>
      </c>
    </row>
    <row r="27" spans="1:4" ht="14.25" outlineLevel="2">
      <c r="A27" s="360" t="s">
        <v>340</v>
      </c>
      <c r="B27" s="361">
        <f>VLOOKUP(A27,'Open Int.'!$A$4:$O$161,2,FALSE)</f>
        <v>430800</v>
      </c>
      <c r="C27" s="361">
        <f>VLOOKUP(A27,'Open Int.'!$A$4:$O$161,3,FALSE)</f>
        <v>-4800</v>
      </c>
      <c r="D27" s="362">
        <f t="shared" si="2"/>
        <v>-0.011019283746556474</v>
      </c>
    </row>
    <row r="28" spans="1:4" ht="14.25" outlineLevel="2">
      <c r="A28" s="360" t="s">
        <v>396</v>
      </c>
      <c r="B28" s="361">
        <f>VLOOKUP(A28,'Open Int.'!$A$4:$O$161,2,FALSE)</f>
        <v>1823800</v>
      </c>
      <c r="C28" s="361">
        <f>VLOOKUP(A28,'Open Int.'!$A$4:$O$161,3,FALSE)</f>
        <v>182600</v>
      </c>
      <c r="D28" s="362">
        <f>C28/(B28-C28)</f>
        <v>0.11126005361930295</v>
      </c>
    </row>
    <row r="29" spans="1:4" ht="14.25" outlineLevel="2">
      <c r="A29" s="360" t="s">
        <v>143</v>
      </c>
      <c r="B29" s="361">
        <f>VLOOKUP(A29,'Open Int.'!$A$4:$O$161,2,FALSE)</f>
        <v>1469100</v>
      </c>
      <c r="C29" s="361">
        <f>VLOOKUP(A29,'Open Int.'!$A$4:$O$161,3,FALSE)</f>
        <v>-5900</v>
      </c>
      <c r="D29" s="362">
        <f t="shared" si="2"/>
        <v>-0.004</v>
      </c>
    </row>
    <row r="30" spans="1:4" ht="14.25" outlineLevel="2">
      <c r="A30" s="360" t="s">
        <v>341</v>
      </c>
      <c r="B30" s="361">
        <f>VLOOKUP(A30,'Open Int.'!$A$4:$O$161,2,FALSE)</f>
        <v>1854000</v>
      </c>
      <c r="C30" s="361">
        <f>VLOOKUP(A30,'Open Int.'!$A$4:$O$161,3,FALSE)</f>
        <v>58800</v>
      </c>
      <c r="D30" s="362">
        <f t="shared" si="2"/>
        <v>0.032754010695187165</v>
      </c>
    </row>
    <row r="31" spans="1:4" ht="14.25" outlineLevel="2">
      <c r="A31" s="360" t="s">
        <v>81</v>
      </c>
      <c r="B31" s="361">
        <f>VLOOKUP(A31,'Open Int.'!$A$4:$O$161,2,FALSE)</f>
        <v>5085000</v>
      </c>
      <c r="C31" s="361">
        <f>VLOOKUP(A31,'Open Int.'!$A$4:$O$161,3,FALSE)</f>
        <v>57000</v>
      </c>
      <c r="D31" s="362">
        <f t="shared" si="2"/>
        <v>0.011336515513126491</v>
      </c>
    </row>
    <row r="32" spans="1:4" ht="14.25" outlineLevel="2">
      <c r="A32" s="360" t="s">
        <v>205</v>
      </c>
      <c r="B32" s="361">
        <f>VLOOKUP(A32,'Open Int.'!$A$4:$O$161,2,FALSE)</f>
        <v>6386500</v>
      </c>
      <c r="C32" s="361">
        <f>VLOOKUP(A32,'Open Int.'!$A$4:$O$161,3,FALSE)</f>
        <v>-124750</v>
      </c>
      <c r="D32" s="362">
        <f t="shared" si="2"/>
        <v>-0.019159147629103476</v>
      </c>
    </row>
    <row r="33" spans="1:4" ht="14.25" outlineLevel="2">
      <c r="A33" s="360" t="s">
        <v>342</v>
      </c>
      <c r="B33" s="361">
        <f>VLOOKUP(A33,'Open Int.'!$A$4:$O$161,2,FALSE)</f>
        <v>5350400</v>
      </c>
      <c r="C33" s="361">
        <f>VLOOKUP(A33,'Open Int.'!$A$4:$O$161,3,FALSE)</f>
        <v>-125400</v>
      </c>
      <c r="D33" s="362">
        <f t="shared" si="2"/>
        <v>-0.022900763358778626</v>
      </c>
    </row>
    <row r="34" spans="1:4" ht="14.25" outlineLevel="2">
      <c r="A34" s="360" t="s">
        <v>343</v>
      </c>
      <c r="B34" s="361">
        <f>VLOOKUP(A34,'Open Int.'!$A$4:$O$161,2,FALSE)</f>
        <v>8360100</v>
      </c>
      <c r="C34" s="361">
        <f>VLOOKUP(A34,'Open Int.'!$A$4:$O$161,3,FALSE)</f>
        <v>-10500</v>
      </c>
      <c r="D34" s="362">
        <f t="shared" si="2"/>
        <v>-0.001254390366281987</v>
      </c>
    </row>
    <row r="35" spans="1:4" ht="14.25" outlineLevel="2">
      <c r="A35" s="360" t="s">
        <v>344</v>
      </c>
      <c r="B35" s="361">
        <f>VLOOKUP(A35,'Open Int.'!$A$4:$O$161,2,FALSE)</f>
        <v>6596400</v>
      </c>
      <c r="C35" s="361">
        <f>VLOOKUP(A35,'Open Int.'!$A$4:$O$161,3,FALSE)</f>
        <v>34500</v>
      </c>
      <c r="D35" s="362">
        <f t="shared" si="2"/>
        <v>0.005257623554153523</v>
      </c>
    </row>
    <row r="36" spans="1:4" ht="15">
      <c r="A36" s="358" t="s">
        <v>245</v>
      </c>
      <c r="B36" s="358">
        <f>SUM(B37:B45)</f>
        <v>73785250</v>
      </c>
      <c r="C36" s="358">
        <f>SUM(C37:C45)</f>
        <v>2243750</v>
      </c>
      <c r="D36" s="363">
        <f>C36/(B36-C36)</f>
        <v>0.03136291523101976</v>
      </c>
    </row>
    <row r="37" spans="1:4" ht="14.25" outlineLevel="2">
      <c r="A37" s="360" t="s">
        <v>345</v>
      </c>
      <c r="B37" s="361">
        <f>VLOOKUP(A37,'Open Int.'!$A$4:$O$161,2,FALSE)</f>
        <v>283400</v>
      </c>
      <c r="C37" s="361">
        <f>VLOOKUP(A37,'Open Int.'!$A$4:$O$161,3,FALSE)</f>
        <v>39000</v>
      </c>
      <c r="D37" s="362">
        <f aca="true" t="shared" si="3" ref="D37:D45">C37/(B37-C37)</f>
        <v>0.1595744680851064</v>
      </c>
    </row>
    <row r="38" spans="1:4" ht="14.25" outlineLevel="2">
      <c r="A38" s="360" t="s">
        <v>319</v>
      </c>
      <c r="B38" s="361">
        <f>VLOOKUP(A38,'Open Int.'!$A$4:$O$161,2,FALSE)</f>
        <v>2703800</v>
      </c>
      <c r="C38" s="361">
        <f>VLOOKUP(A38,'Open Int.'!$A$4:$O$161,3,FALSE)</f>
        <v>-111650</v>
      </c>
      <c r="D38" s="362">
        <f t="shared" si="3"/>
        <v>-0.03965618284821254</v>
      </c>
    </row>
    <row r="39" spans="1:4" ht="14.25" outlineLevel="2">
      <c r="A39" s="360" t="s">
        <v>346</v>
      </c>
      <c r="B39" s="361">
        <f>VLOOKUP(A39,'Open Int.'!$A$4:$O$161,2,FALSE)</f>
        <v>1960400</v>
      </c>
      <c r="C39" s="361">
        <f>VLOOKUP(A39,'Open Int.'!$A$4:$O$161,3,FALSE)</f>
        <v>95800</v>
      </c>
      <c r="D39" s="362">
        <f t="shared" si="3"/>
        <v>0.05137831170224177</v>
      </c>
    </row>
    <row r="40" spans="1:4" ht="14.25" outlineLevel="2">
      <c r="A40" s="360" t="s">
        <v>305</v>
      </c>
      <c r="B40" s="361">
        <f>VLOOKUP(A40,'Open Int.'!$A$4:$O$161,2,FALSE)</f>
        <v>7959700</v>
      </c>
      <c r="C40" s="361">
        <f>VLOOKUP(A40,'Open Int.'!$A$4:$O$161,3,FALSE)</f>
        <v>-66500</v>
      </c>
      <c r="D40" s="362">
        <f t="shared" si="3"/>
        <v>-0.008285365428222571</v>
      </c>
    </row>
    <row r="41" spans="1:4" ht="14.25" outlineLevel="2">
      <c r="A41" s="360" t="s">
        <v>141</v>
      </c>
      <c r="B41" s="361">
        <f>VLOOKUP(A41,'Open Int.'!$A$4:$O$161,2,FALSE)</f>
        <v>42568800</v>
      </c>
      <c r="C41" s="361">
        <f>VLOOKUP(A41,'Open Int.'!$A$4:$O$161,3,FALSE)</f>
        <v>2246400</v>
      </c>
      <c r="D41" s="362">
        <f t="shared" si="3"/>
        <v>0.05571096958514374</v>
      </c>
    </row>
    <row r="42" spans="1:4" ht="14.25" outlineLevel="2">
      <c r="A42" s="360" t="s">
        <v>348</v>
      </c>
      <c r="B42" s="361">
        <f>VLOOKUP(A42,'Open Int.'!$A$4:$O$161,2,FALSE)</f>
        <v>13563550</v>
      </c>
      <c r="C42" s="361">
        <f>VLOOKUP(A42,'Open Int.'!$A$4:$O$161,3,FALSE)</f>
        <v>15400</v>
      </c>
      <c r="D42" s="362">
        <f t="shared" si="3"/>
        <v>0.0011366865586814436</v>
      </c>
    </row>
    <row r="43" spans="1:4" ht="14.25" outlineLevel="2">
      <c r="A43" s="360" t="s">
        <v>347</v>
      </c>
      <c r="B43" s="361">
        <f>VLOOKUP(A43,'Open Int.'!$A$4:$O$161,2,FALSE)</f>
        <v>266100</v>
      </c>
      <c r="C43" s="361">
        <f>VLOOKUP(A43,'Open Int.'!$A$4:$O$161,3,FALSE)</f>
        <v>-6300</v>
      </c>
      <c r="D43" s="362">
        <f t="shared" si="3"/>
        <v>-0.023127753303964757</v>
      </c>
    </row>
    <row r="44" spans="1:4" ht="14.25" outlineLevel="2">
      <c r="A44" s="360" t="s">
        <v>349</v>
      </c>
      <c r="B44" s="361">
        <f>VLOOKUP(A44,'Open Int.'!$A$4:$O$161,2,FALSE)</f>
        <v>2708750</v>
      </c>
      <c r="C44" s="361">
        <f>VLOOKUP(A44,'Open Int.'!$A$4:$O$161,3,FALSE)</f>
        <v>21250</v>
      </c>
      <c r="D44" s="362">
        <f t="shared" si="3"/>
        <v>0.007906976744186046</v>
      </c>
    </row>
    <row r="45" spans="1:4" ht="14.25" outlineLevel="2">
      <c r="A45" s="360" t="s">
        <v>350</v>
      </c>
      <c r="B45" s="361">
        <f>VLOOKUP(A45,'Open Int.'!$A$4:$O$161,2,FALSE)</f>
        <v>1770750</v>
      </c>
      <c r="C45" s="361">
        <f>VLOOKUP(A45,'Open Int.'!$A$4:$O$161,3,FALSE)</f>
        <v>10350</v>
      </c>
      <c r="D45" s="362">
        <f t="shared" si="3"/>
        <v>0.005879345603271984</v>
      </c>
    </row>
    <row r="46" spans="1:4" ht="15">
      <c r="A46" s="358" t="s">
        <v>246</v>
      </c>
      <c r="B46" s="358">
        <f>B36+B21</f>
        <v>130008400</v>
      </c>
      <c r="C46" s="358">
        <f>C36+C21</f>
        <v>2881700</v>
      </c>
      <c r="D46" s="363">
        <f>C46/(B46-C46)</f>
        <v>0.022667936790619122</v>
      </c>
    </row>
    <row r="48" spans="1:4" ht="15" outlineLevel="1">
      <c r="A48" s="358" t="s">
        <v>247</v>
      </c>
      <c r="B48" s="358">
        <f>SUM(B49:B53)</f>
        <v>12449720</v>
      </c>
      <c r="C48" s="358">
        <f>SUM(C49:C53)</f>
        <v>189484</v>
      </c>
      <c r="D48" s="363">
        <f aca="true" t="shared" si="4" ref="D48:D53">C48/(B48-C48)</f>
        <v>0.015455167420920771</v>
      </c>
    </row>
    <row r="49" spans="1:4" ht="14.25">
      <c r="A49" s="360" t="s">
        <v>210</v>
      </c>
      <c r="B49" s="361">
        <f>VLOOKUP(A49,'Open Int.'!$A$4:$O$161,2,FALSE)</f>
        <v>1488400</v>
      </c>
      <c r="C49" s="361">
        <f>VLOOKUP(A49,'Open Int.'!$A$4:$O$161,3,FALSE)</f>
        <v>40600</v>
      </c>
      <c r="D49" s="362">
        <f t="shared" si="4"/>
        <v>0.0280425473131648</v>
      </c>
    </row>
    <row r="50" spans="1:4" ht="14.25">
      <c r="A50" s="360" t="s">
        <v>351</v>
      </c>
      <c r="B50" s="361">
        <f>VLOOKUP(A50,'Open Int.'!$A$4:$O$161,2,FALSE)</f>
        <v>8664000</v>
      </c>
      <c r="C50" s="361">
        <f>VLOOKUP(A50,'Open Int.'!$A$4:$O$161,3,FALSE)</f>
        <v>103500</v>
      </c>
      <c r="D50" s="362">
        <f t="shared" si="4"/>
        <v>0.01209041527948134</v>
      </c>
    </row>
    <row r="51" spans="1:4" ht="14.25" outlineLevel="1">
      <c r="A51" s="360" t="s">
        <v>134</v>
      </c>
      <c r="B51" s="361">
        <f>VLOOKUP(A51,'Open Int.'!$A$4:$O$161,2,FALSE)</f>
        <v>255200</v>
      </c>
      <c r="C51" s="361">
        <f>VLOOKUP(A51,'Open Int.'!$A$4:$O$161,3,FALSE)</f>
        <v>14400</v>
      </c>
      <c r="D51" s="362">
        <f t="shared" si="4"/>
        <v>0.059800664451827246</v>
      </c>
    </row>
    <row r="52" spans="1:4" ht="14.25" outlineLevel="1">
      <c r="A52" s="360" t="s">
        <v>279</v>
      </c>
      <c r="B52" s="361">
        <f>VLOOKUP(A52,'Open Int.'!$A$4:$O$161,2,FALSE)</f>
        <v>699800</v>
      </c>
      <c r="C52" s="361">
        <f>VLOOKUP(A52,'Open Int.'!$A$4:$O$161,3,FALSE)</f>
        <v>55800</v>
      </c>
      <c r="D52" s="362">
        <f t="shared" si="4"/>
        <v>0.08664596273291926</v>
      </c>
    </row>
    <row r="53" spans="1:4" ht="14.25" outlineLevel="1">
      <c r="A53" s="360" t="s">
        <v>248</v>
      </c>
      <c r="B53" s="361">
        <f>VLOOKUP(A53,'Open Int.'!$A$4:$O$161,2,FALSE)</f>
        <v>1342320</v>
      </c>
      <c r="C53" s="361">
        <f>VLOOKUP(A53,'Open Int.'!$A$4:$O$161,3,FALSE)</f>
        <v>-24816</v>
      </c>
      <c r="D53" s="362">
        <f t="shared" si="4"/>
        <v>-0.018151815181518153</v>
      </c>
    </row>
    <row r="54" spans="1:4" ht="15" outlineLevel="1">
      <c r="A54" s="358" t="s">
        <v>249</v>
      </c>
      <c r="B54" s="358">
        <f>SUM(B55:B59)</f>
        <v>32336417</v>
      </c>
      <c r="C54" s="358">
        <f>SUM(C55:C59)</f>
        <v>-255176</v>
      </c>
      <c r="D54" s="363">
        <f aca="true" t="shared" si="5" ref="D54:D60">C54/(B54-C54)</f>
        <v>-0.007829503761905715</v>
      </c>
    </row>
    <row r="55" spans="1:4" ht="14.25">
      <c r="A55" s="360" t="s">
        <v>0</v>
      </c>
      <c r="B55" s="361">
        <f>VLOOKUP(A55,'Open Int.'!$A$4:$O$161,2,FALSE)</f>
        <v>2152125</v>
      </c>
      <c r="C55" s="361">
        <f>VLOOKUP(A55,'Open Int.'!$A$4:$O$161,3,FALSE)</f>
        <v>161250</v>
      </c>
      <c r="D55" s="362">
        <f t="shared" si="5"/>
        <v>0.08099453757769824</v>
      </c>
    </row>
    <row r="56" spans="1:4" ht="14.25">
      <c r="A56" s="360" t="s">
        <v>327</v>
      </c>
      <c r="B56" s="361">
        <f>VLOOKUP(A56,'Open Int.'!$A$4:$O$161,2,FALSE)</f>
        <v>770600</v>
      </c>
      <c r="C56" s="361">
        <f>VLOOKUP(A56,'Open Int.'!$A$4:$O$161,3,FALSE)</f>
        <v>22800</v>
      </c>
      <c r="D56" s="362">
        <f t="shared" si="5"/>
        <v>0.030489435677988768</v>
      </c>
    </row>
    <row r="57" spans="1:4" ht="14.25" outlineLevel="1">
      <c r="A57" s="360" t="s">
        <v>353</v>
      </c>
      <c r="B57" s="361">
        <f>VLOOKUP(A57,'Open Int.'!$A$4:$O$161,2,FALSE)</f>
        <v>12227850</v>
      </c>
      <c r="C57" s="361">
        <f>VLOOKUP(A57,'Open Int.'!$A$4:$O$161,3,FALSE)</f>
        <v>-203000</v>
      </c>
      <c r="D57" s="362">
        <f t="shared" si="5"/>
        <v>-0.016330339437769743</v>
      </c>
    </row>
    <row r="58" spans="1:4" ht="14.25" outlineLevel="1">
      <c r="A58" s="360" t="s">
        <v>352</v>
      </c>
      <c r="B58" s="361">
        <f>VLOOKUP(A58,'Open Int.'!$A$4:$O$161,2,FALSE)</f>
        <v>16568170</v>
      </c>
      <c r="C58" s="361">
        <f>VLOOKUP(A58,'Open Int.'!$A$4:$O$161,3,FALSE)</f>
        <v>-245378</v>
      </c>
      <c r="D58" s="362">
        <f t="shared" si="5"/>
        <v>-0.014594064262938435</v>
      </c>
    </row>
    <row r="59" spans="1:4" ht="14.25" outlineLevel="1">
      <c r="A59" s="360" t="s">
        <v>222</v>
      </c>
      <c r="B59" s="361">
        <f>VLOOKUP(A59,'Open Int.'!$A$4:$O$161,2,FALSE)</f>
        <v>617672</v>
      </c>
      <c r="C59" s="361">
        <f>VLOOKUP(A59,'Open Int.'!$A$4:$O$161,3,FALSE)</f>
        <v>9152</v>
      </c>
      <c r="D59" s="362">
        <f t="shared" si="5"/>
        <v>0.015039768618944323</v>
      </c>
    </row>
    <row r="60" spans="1:4" ht="15" outlineLevel="1">
      <c r="A60" s="358" t="s">
        <v>250</v>
      </c>
      <c r="B60" s="358">
        <f>SUM(B61:B66)</f>
        <v>31424264</v>
      </c>
      <c r="C60" s="358">
        <f>SUM(C61:C66)</f>
        <v>1509334</v>
      </c>
      <c r="D60" s="363">
        <f t="shared" si="5"/>
        <v>0.05045420463962309</v>
      </c>
    </row>
    <row r="61" spans="1:4" ht="14.25">
      <c r="A61" s="360" t="s">
        <v>251</v>
      </c>
      <c r="B61" s="361">
        <f>VLOOKUP(A61,'Open Int.'!$A$4:$O$161,2,FALSE)</f>
        <v>754950</v>
      </c>
      <c r="C61" s="361">
        <f>VLOOKUP(A61,'Open Int.'!$A$4:$O$161,3,FALSE)</f>
        <v>61950</v>
      </c>
      <c r="D61" s="362">
        <f aca="true" t="shared" si="6" ref="D61:D66">C61/(B61-C61)</f>
        <v>0.0893939393939394</v>
      </c>
    </row>
    <row r="62" spans="1:4" ht="14.25" outlineLevel="1">
      <c r="A62" s="360" t="s">
        <v>139</v>
      </c>
      <c r="B62" s="361">
        <f>VLOOKUP(A62,'Open Int.'!$A$4:$O$161,2,FALSE)</f>
        <v>5810400</v>
      </c>
      <c r="C62" s="361">
        <f>VLOOKUP(A62,'Open Int.'!$A$4:$O$161,3,FALSE)</f>
        <v>37800</v>
      </c>
      <c r="D62" s="362">
        <f t="shared" si="6"/>
        <v>0.006548175865294668</v>
      </c>
    </row>
    <row r="63" spans="1:4" ht="14.25" outlineLevel="1">
      <c r="A63" s="360" t="s">
        <v>354</v>
      </c>
      <c r="B63" s="361">
        <f>VLOOKUP(A63,'Open Int.'!$A$4:$O$161,2,FALSE)</f>
        <v>11074000</v>
      </c>
      <c r="C63" s="361">
        <f>VLOOKUP(A63,'Open Int.'!$A$4:$O$161,3,FALSE)</f>
        <v>1031000</v>
      </c>
      <c r="D63" s="362">
        <f t="shared" si="6"/>
        <v>0.10265856815692523</v>
      </c>
    </row>
    <row r="64" spans="1:4" ht="14.25" outlineLevel="1">
      <c r="A64" s="360" t="s">
        <v>6</v>
      </c>
      <c r="B64" s="361">
        <f>VLOOKUP(A64,'Open Int.'!$A$4:$O$161,2,FALSE)</f>
        <v>11245500</v>
      </c>
      <c r="C64" s="361">
        <f>VLOOKUP(A64,'Open Int.'!$A$4:$O$161,3,FALSE)</f>
        <v>348750</v>
      </c>
      <c r="D64" s="362">
        <f t="shared" si="6"/>
        <v>0.03200495560602932</v>
      </c>
    </row>
    <row r="65" spans="1:4" ht="14.25" outlineLevel="1">
      <c r="A65" s="360" t="s">
        <v>355</v>
      </c>
      <c r="B65" s="361">
        <f>VLOOKUP(A65,'Open Int.'!$A$4:$O$161,2,FALSE)</f>
        <v>1515800</v>
      </c>
      <c r="C65" s="361">
        <f>VLOOKUP(A65,'Open Int.'!$A$4:$O$161,3,FALSE)</f>
        <v>26950</v>
      </c>
      <c r="D65" s="362">
        <f t="shared" si="6"/>
        <v>0.01810121906169191</v>
      </c>
    </row>
    <row r="66" spans="1:4" ht="14.25" outlineLevel="1">
      <c r="A66" s="360" t="s">
        <v>252</v>
      </c>
      <c r="B66" s="361">
        <f>VLOOKUP(A66,'Open Int.'!$A$4:$O$161,2,FALSE)</f>
        <v>1023614</v>
      </c>
      <c r="C66" s="361">
        <f>VLOOKUP(A66,'Open Int.'!$A$4:$O$161,3,FALSE)</f>
        <v>2884</v>
      </c>
      <c r="D66" s="362">
        <f t="shared" si="6"/>
        <v>0.0028254288597376388</v>
      </c>
    </row>
    <row r="67" spans="1:4" ht="15" outlineLevel="1">
      <c r="A67" s="358" t="s">
        <v>253</v>
      </c>
      <c r="B67" s="358">
        <f>SUM(B68:B75)</f>
        <v>38833100</v>
      </c>
      <c r="C67" s="358">
        <f>SUM(C68:C75)</f>
        <v>1005250</v>
      </c>
      <c r="D67" s="363">
        <f>C67/(B67-C67)</f>
        <v>0.02657433610421951</v>
      </c>
    </row>
    <row r="68" spans="1:4" ht="14.25">
      <c r="A68" s="360" t="s">
        <v>356</v>
      </c>
      <c r="B68" s="361">
        <f>VLOOKUP(A68,'Open Int.'!$A$4:$O$161,2,FALSE)</f>
        <v>3363750</v>
      </c>
      <c r="C68" s="361">
        <f>VLOOKUP(A68,'Open Int.'!$A$4:$O$161,3,FALSE)</f>
        <v>380250</v>
      </c>
      <c r="D68" s="362">
        <f aca="true" t="shared" si="7" ref="D68:D75">C68/(B68-C68)</f>
        <v>0.12745098039215685</v>
      </c>
    </row>
    <row r="69" spans="1:4" ht="14.25" outlineLevel="1">
      <c r="A69" s="360" t="s">
        <v>357</v>
      </c>
      <c r="B69" s="361">
        <f>VLOOKUP(A69,'Open Int.'!$A$4:$O$161,2,FALSE)</f>
        <v>4541900</v>
      </c>
      <c r="C69" s="361">
        <f>VLOOKUP(A69,'Open Int.'!$A$4:$O$161,3,FALSE)</f>
        <v>125500</v>
      </c>
      <c r="D69" s="362">
        <f t="shared" si="7"/>
        <v>0.02841681007155149</v>
      </c>
    </row>
    <row r="70" spans="1:4" ht="14.25" outlineLevel="1">
      <c r="A70" s="360" t="s">
        <v>254</v>
      </c>
      <c r="B70" s="361">
        <f>VLOOKUP(A70,'Open Int.'!$A$4:$O$161,2,FALSE)</f>
        <v>882700</v>
      </c>
      <c r="C70" s="361">
        <f>VLOOKUP(A70,'Open Int.'!$A$4:$O$161,3,FALSE)</f>
        <v>46800</v>
      </c>
      <c r="D70" s="362">
        <f t="shared" si="7"/>
        <v>0.05598755832037325</v>
      </c>
    </row>
    <row r="71" spans="1:4" ht="14.25" outlineLevel="1">
      <c r="A71" s="360" t="s">
        <v>255</v>
      </c>
      <c r="B71" s="361">
        <f>VLOOKUP(A71,'Open Int.'!$A$4:$O$161,2,FALSE)</f>
        <v>5416600</v>
      </c>
      <c r="C71" s="361">
        <f>VLOOKUP(A71,'Open Int.'!$A$4:$O$161,3,FALSE)</f>
        <v>68600</v>
      </c>
      <c r="D71" s="362">
        <f t="shared" si="7"/>
        <v>0.012827225130890052</v>
      </c>
    </row>
    <row r="72" spans="1:4" ht="14.25" outlineLevel="1">
      <c r="A72" s="360" t="s">
        <v>358</v>
      </c>
      <c r="B72" s="361">
        <f>VLOOKUP(A72,'Open Int.'!$A$4:$O$161,2,FALSE)</f>
        <v>12106800</v>
      </c>
      <c r="C72" s="361">
        <f>VLOOKUP(A72,'Open Int.'!$A$4:$O$161,3,FALSE)</f>
        <v>480000</v>
      </c>
      <c r="D72" s="362">
        <f t="shared" si="7"/>
        <v>0.04128393023015791</v>
      </c>
    </row>
    <row r="73" spans="1:4" ht="14.25" outlineLevel="1">
      <c r="A73" s="360" t="s">
        <v>118</v>
      </c>
      <c r="B73" s="361">
        <f>VLOOKUP(A73,'Open Int.'!$A$4:$O$161,2,FALSE)</f>
        <v>3307750</v>
      </c>
      <c r="C73" s="361">
        <f>VLOOKUP(A73,'Open Int.'!$A$4:$O$161,3,FALSE)</f>
        <v>-135500</v>
      </c>
      <c r="D73" s="362">
        <f t="shared" si="7"/>
        <v>-0.03935235605895593</v>
      </c>
    </row>
    <row r="74" spans="1:4" ht="14.25" outlineLevel="1">
      <c r="A74" s="360" t="s">
        <v>256</v>
      </c>
      <c r="B74" s="361">
        <f>VLOOKUP(A74,'Open Int.'!$A$4:$O$161,2,FALSE)</f>
        <v>4982400</v>
      </c>
      <c r="C74" s="361">
        <f>VLOOKUP(A74,'Open Int.'!$A$4:$O$161,3,FALSE)</f>
        <v>162000</v>
      </c>
      <c r="D74" s="362">
        <f t="shared" si="7"/>
        <v>0.033607169529499624</v>
      </c>
    </row>
    <row r="75" spans="1:4" ht="14.25" outlineLevel="1">
      <c r="A75" s="360" t="s">
        <v>278</v>
      </c>
      <c r="B75" s="361">
        <f>VLOOKUP(A75,'Open Int.'!$A$4:$O$161,2,FALSE)</f>
        <v>4231200</v>
      </c>
      <c r="C75" s="361">
        <f>VLOOKUP(A75,'Open Int.'!$A$4:$O$161,3,FALSE)</f>
        <v>-122400</v>
      </c>
      <c r="D75" s="362">
        <f t="shared" si="7"/>
        <v>-0.028114663726571114</v>
      </c>
    </row>
    <row r="76" spans="1:4" ht="15" outlineLevel="1">
      <c r="A76" s="358" t="s">
        <v>257</v>
      </c>
      <c r="B76" s="358">
        <f>SUM(B77:B89)</f>
        <v>33280120</v>
      </c>
      <c r="C76" s="358">
        <f>SUM(C77:C89)</f>
        <v>739386</v>
      </c>
      <c r="D76" s="363">
        <f>C76/(B76-C76)</f>
        <v>0.02272185993100217</v>
      </c>
    </row>
    <row r="77" spans="1:4" ht="14.25">
      <c r="A77" s="360" t="s">
        <v>359</v>
      </c>
      <c r="B77" s="361">
        <f>VLOOKUP(A77,'Open Int.'!$A$4:$O$161,2,FALSE)</f>
        <v>745500</v>
      </c>
      <c r="C77" s="361">
        <f>VLOOKUP(A77,'Open Int.'!$A$4:$O$161,3,FALSE)</f>
        <v>24850</v>
      </c>
      <c r="D77" s="362">
        <f aca="true" t="shared" si="8" ref="D77:D89">C77/(B77-C77)</f>
        <v>0.034482758620689655</v>
      </c>
    </row>
    <row r="78" spans="1:4" ht="14.25" outlineLevel="1">
      <c r="A78" s="360" t="s">
        <v>258</v>
      </c>
      <c r="B78" s="361">
        <f>VLOOKUP(A78,'Open Int.'!$A$4:$O$161,2,FALSE)</f>
        <v>8441250</v>
      </c>
      <c r="C78" s="361">
        <f>VLOOKUP(A78,'Open Int.'!$A$4:$O$161,3,FALSE)</f>
        <v>408750</v>
      </c>
      <c r="D78" s="362">
        <f t="shared" si="8"/>
        <v>0.05088702147525677</v>
      </c>
    </row>
    <row r="79" spans="1:4" ht="14.25" outlineLevel="1">
      <c r="A79" s="360" t="s">
        <v>304</v>
      </c>
      <c r="B79" s="361">
        <f>VLOOKUP(A79,'Open Int.'!$A$4:$O$161,2,FALSE)</f>
        <v>2726800</v>
      </c>
      <c r="C79" s="361">
        <f>VLOOKUP(A79,'Open Int.'!$A$4:$O$161,3,FALSE)</f>
        <v>82000</v>
      </c>
      <c r="D79" s="362">
        <f t="shared" si="8"/>
        <v>0.031004234724742893</v>
      </c>
    </row>
    <row r="80" spans="1:4" ht="14.25" outlineLevel="1">
      <c r="A80" s="360" t="s">
        <v>360</v>
      </c>
      <c r="B80" s="361">
        <f>VLOOKUP(A80,'Open Int.'!$A$4:$O$161,2,FALSE)</f>
        <v>456940</v>
      </c>
      <c r="C80" s="361">
        <f>VLOOKUP(A80,'Open Int.'!$A$4:$O$161,3,FALSE)</f>
        <v>33356</v>
      </c>
      <c r="D80" s="362">
        <f t="shared" si="8"/>
        <v>0.07874707259953162</v>
      </c>
    </row>
    <row r="81" spans="1:4" ht="14.25" outlineLevel="1">
      <c r="A81" s="360" t="s">
        <v>320</v>
      </c>
      <c r="B81" s="361">
        <f>VLOOKUP(A81,'Open Int.'!$A$4:$O$161,2,FALSE)</f>
        <v>2778300</v>
      </c>
      <c r="C81" s="361">
        <f>VLOOKUP(A81,'Open Int.'!$A$4:$O$161,3,FALSE)</f>
        <v>94150</v>
      </c>
      <c r="D81" s="362">
        <f t="shared" si="8"/>
        <v>0.035076281131829444</v>
      </c>
    </row>
    <row r="82" spans="1:4" ht="14.25" outlineLevel="1">
      <c r="A82" s="360" t="s">
        <v>140</v>
      </c>
      <c r="B82" s="361">
        <f>VLOOKUP(A82,'Open Int.'!$A$4:$O$161,2,FALSE)</f>
        <v>506700</v>
      </c>
      <c r="C82" s="361">
        <f>VLOOKUP(A82,'Open Int.'!$A$4:$O$161,3,FALSE)</f>
        <v>11400</v>
      </c>
      <c r="D82" s="362">
        <f t="shared" si="8"/>
        <v>0.02301635372501514</v>
      </c>
    </row>
    <row r="83" spans="1:4" ht="14.25" outlineLevel="1">
      <c r="A83" s="360" t="s">
        <v>361</v>
      </c>
      <c r="B83" s="361">
        <f>VLOOKUP(A83,'Open Int.'!$A$4:$O$161,2,FALSE)</f>
        <v>3308750</v>
      </c>
      <c r="C83" s="361">
        <f>VLOOKUP(A83,'Open Int.'!$A$4:$O$161,3,FALSE)</f>
        <v>35000</v>
      </c>
      <c r="D83" s="362">
        <f t="shared" si="8"/>
        <v>0.010691103474608629</v>
      </c>
    </row>
    <row r="84" spans="1:4" ht="14.25" outlineLevel="1">
      <c r="A84" s="360" t="s">
        <v>362</v>
      </c>
      <c r="B84" s="361">
        <f>VLOOKUP(A84,'Open Int.'!$A$4:$O$161,2,FALSE)</f>
        <v>7722750</v>
      </c>
      <c r="C84" s="361">
        <f>VLOOKUP(A84,'Open Int.'!$A$4:$O$161,3,FALSE)</f>
        <v>-26250</v>
      </c>
      <c r="D84" s="362">
        <f t="shared" si="8"/>
        <v>-0.0033875338753387536</v>
      </c>
    </row>
    <row r="85" spans="1:4" ht="14.25" outlineLevel="1">
      <c r="A85" s="360" t="s">
        <v>363</v>
      </c>
      <c r="B85" s="361">
        <f>VLOOKUP(A85,'Open Int.'!$A$4:$O$161,2,FALSE)</f>
        <v>908105</v>
      </c>
      <c r="C85" s="361">
        <f>VLOOKUP(A85,'Open Int.'!$A$4:$O$161,3,FALSE)</f>
        <v>77330</v>
      </c>
      <c r="D85" s="362">
        <f t="shared" si="8"/>
        <v>0.0930817610062893</v>
      </c>
    </row>
    <row r="86" spans="1:4" ht="14.25" outlineLevel="1">
      <c r="A86" s="360" t="s">
        <v>23</v>
      </c>
      <c r="B86" s="361">
        <f>VLOOKUP(A86,'Open Int.'!$A$4:$O$161,2,FALSE)</f>
        <v>3606400</v>
      </c>
      <c r="C86" s="361">
        <f>VLOOKUP(A86,'Open Int.'!$A$4:$O$161,3,FALSE)</f>
        <v>-113600</v>
      </c>
      <c r="D86" s="362">
        <f t="shared" si="8"/>
        <v>-0.03053763440860215</v>
      </c>
    </row>
    <row r="87" spans="1:4" ht="14.25" outlineLevel="1">
      <c r="A87" s="360" t="s">
        <v>181</v>
      </c>
      <c r="B87" s="361">
        <f>VLOOKUP(A87,'Open Int.'!$A$4:$O$161,2,FALSE)</f>
        <v>395250</v>
      </c>
      <c r="C87" s="361">
        <f>VLOOKUP(A87,'Open Int.'!$A$4:$O$161,3,FALSE)</f>
        <v>14450</v>
      </c>
      <c r="D87" s="362">
        <f t="shared" si="8"/>
        <v>0.03794642857142857</v>
      </c>
    </row>
    <row r="88" spans="1:4" ht="14.25" outlineLevel="1">
      <c r="A88" s="360" t="s">
        <v>364</v>
      </c>
      <c r="B88" s="361">
        <f>VLOOKUP(A88,'Open Int.'!$A$4:$O$161,2,FALSE)</f>
        <v>1139175</v>
      </c>
      <c r="C88" s="361">
        <f>VLOOKUP(A88,'Open Int.'!$A$4:$O$161,3,FALSE)</f>
        <v>78750</v>
      </c>
      <c r="D88" s="362">
        <f t="shared" si="8"/>
        <v>0.07426267769997878</v>
      </c>
    </row>
    <row r="89" spans="1:4" ht="14.25" outlineLevel="1">
      <c r="A89" s="360" t="s">
        <v>365</v>
      </c>
      <c r="B89" s="361">
        <f>VLOOKUP(A89,'Open Int.'!$A$4:$O$161,2,FALSE)</f>
        <v>544200</v>
      </c>
      <c r="C89" s="361">
        <f>VLOOKUP(A89,'Open Int.'!$A$4:$O$161,3,FALSE)</f>
        <v>19200</v>
      </c>
      <c r="D89" s="362">
        <f t="shared" si="8"/>
        <v>0.036571428571428574</v>
      </c>
    </row>
    <row r="90" spans="1:4" ht="15" outlineLevel="1">
      <c r="A90" s="358" t="s">
        <v>259</v>
      </c>
      <c r="B90" s="358">
        <f>SUM(B91:B94)</f>
        <v>35651175</v>
      </c>
      <c r="C90" s="358">
        <f>SUM(C91:C94)</f>
        <v>-261550</v>
      </c>
      <c r="D90" s="363">
        <f aca="true" t="shared" si="9" ref="D90:D95">C90/(B90-C90)</f>
        <v>-0.007282933834734067</v>
      </c>
    </row>
    <row r="91" spans="1:4" ht="14.25">
      <c r="A91" s="360" t="s">
        <v>366</v>
      </c>
      <c r="B91" s="361">
        <f>VLOOKUP(A91,'Open Int.'!$A$4:$O$161,2,FALSE)</f>
        <v>7215900</v>
      </c>
      <c r="C91" s="361">
        <f>VLOOKUP(A91,'Open Int.'!$A$4:$O$161,3,FALSE)</f>
        <v>13400</v>
      </c>
      <c r="D91" s="362">
        <f t="shared" si="9"/>
        <v>0.0018604651162790699</v>
      </c>
    </row>
    <row r="92" spans="1:4" ht="14.25">
      <c r="A92" s="360" t="s">
        <v>314</v>
      </c>
      <c r="B92" s="361">
        <f>VLOOKUP(A92,'Open Int.'!$A$4:$O$161,2,FALSE)</f>
        <v>674700</v>
      </c>
      <c r="C92" s="361">
        <f>VLOOKUP(A92,'Open Int.'!$A$4:$O$161,3,FALSE)</f>
        <v>21600</v>
      </c>
      <c r="D92" s="362">
        <f t="shared" si="9"/>
        <v>0.03307303628847037</v>
      </c>
    </row>
    <row r="93" spans="1:4" ht="14.25" outlineLevel="1">
      <c r="A93" s="360" t="s">
        <v>367</v>
      </c>
      <c r="B93" s="361">
        <f>VLOOKUP(A93,'Open Int.'!$A$4:$O$161,2,FALSE)</f>
        <v>21199000</v>
      </c>
      <c r="C93" s="361">
        <f>VLOOKUP(A93,'Open Int.'!$A$4:$O$161,3,FALSE)</f>
        <v>-430000</v>
      </c>
      <c r="D93" s="362">
        <f t="shared" si="9"/>
        <v>-0.019880715705765408</v>
      </c>
    </row>
    <row r="94" spans="1:4" ht="14.25" outlineLevel="1">
      <c r="A94" s="360" t="s">
        <v>368</v>
      </c>
      <c r="B94" s="361">
        <f>VLOOKUP(A94,'Open Int.'!$A$4:$O$161,2,FALSE)</f>
        <v>6561575</v>
      </c>
      <c r="C94" s="361">
        <f>VLOOKUP(A94,'Open Int.'!$A$4:$O$161,3,FALSE)</f>
        <v>133450</v>
      </c>
      <c r="D94" s="362">
        <f t="shared" si="9"/>
        <v>0.020760330578512398</v>
      </c>
    </row>
    <row r="95" spans="1:4" ht="15" outlineLevel="1">
      <c r="A95" s="358" t="s">
        <v>260</v>
      </c>
      <c r="B95" s="358">
        <f>SUM(B96:B108)</f>
        <v>129424350</v>
      </c>
      <c r="C95" s="358">
        <f>SUM(C96:C108)</f>
        <v>2753425</v>
      </c>
      <c r="D95" s="363">
        <f t="shared" si="9"/>
        <v>0.021736835031401246</v>
      </c>
    </row>
    <row r="96" spans="1:4" ht="14.25">
      <c r="A96" s="360" t="s">
        <v>369</v>
      </c>
      <c r="B96" s="361">
        <f>VLOOKUP(A96,'Open Int.'!$A$4:$O$161,2,FALSE)</f>
        <v>3028500</v>
      </c>
      <c r="C96" s="361">
        <f>VLOOKUP(A96,'Open Int.'!$A$4:$O$161,3,FALSE)</f>
        <v>49500</v>
      </c>
      <c r="D96" s="362">
        <f aca="true" t="shared" si="10" ref="D96:D108">C96/(B96-C96)</f>
        <v>0.01661631419939577</v>
      </c>
    </row>
    <row r="97" spans="1:4" ht="14.25" outlineLevel="1">
      <c r="A97" s="360" t="s">
        <v>2</v>
      </c>
      <c r="B97" s="361">
        <f>VLOOKUP(A97,'Open Int.'!$A$4:$O$161,2,FALSE)</f>
        <v>1867800</v>
      </c>
      <c r="C97" s="361">
        <f>VLOOKUP(A97,'Open Int.'!$A$4:$O$161,3,FALSE)</f>
        <v>22000</v>
      </c>
      <c r="D97" s="362">
        <f t="shared" si="10"/>
        <v>0.011918951132300357</v>
      </c>
    </row>
    <row r="98" spans="1:4" ht="14.25" outlineLevel="1">
      <c r="A98" s="360" t="s">
        <v>391</v>
      </c>
      <c r="B98" s="361">
        <f>VLOOKUP(A98,'Open Int.'!$A$4:$O$161,2,FALSE)</f>
        <v>6515000</v>
      </c>
      <c r="C98" s="361">
        <f>VLOOKUP(A98,'Open Int.'!$A$4:$O$161,3,FALSE)</f>
        <v>-277500</v>
      </c>
      <c r="D98" s="362">
        <f t="shared" si="10"/>
        <v>-0.04085388295914612</v>
      </c>
    </row>
    <row r="99" spans="1:4" ht="14.25" outlineLevel="1">
      <c r="A99" s="360" t="s">
        <v>392</v>
      </c>
      <c r="B99" s="361">
        <f>VLOOKUP(A99,'Open Int.'!$A$4:$O$161,2,FALSE)</f>
        <v>97200</v>
      </c>
      <c r="C99" s="361">
        <f>VLOOKUP(A99,'Open Int.'!$A$4:$O$161,3,FALSE)</f>
        <v>-18000</v>
      </c>
      <c r="D99" s="362">
        <f>C99/(B99-C99)</f>
        <v>-0.15625</v>
      </c>
    </row>
    <row r="100" spans="1:4" ht="14.25" outlineLevel="1">
      <c r="A100" s="360" t="s">
        <v>370</v>
      </c>
      <c r="B100" s="361">
        <f>VLOOKUP(A100,'Open Int.'!$A$4:$O$161,2,FALSE)</f>
        <v>22368350</v>
      </c>
      <c r="C100" s="361">
        <f>VLOOKUP(A100,'Open Int.'!$A$4:$O$161,3,FALSE)</f>
        <v>84750</v>
      </c>
      <c r="D100" s="362">
        <f t="shared" si="10"/>
        <v>0.0038032454361054766</v>
      </c>
    </row>
    <row r="101" spans="1:4" ht="14.25" outlineLevel="1">
      <c r="A101" s="360" t="s">
        <v>89</v>
      </c>
      <c r="B101" s="361">
        <f>VLOOKUP(A101,'Open Int.'!$A$4:$O$161,2,FALSE)</f>
        <v>3958500</v>
      </c>
      <c r="C101" s="361">
        <f>VLOOKUP(A101,'Open Int.'!$A$4:$O$161,3,FALSE)</f>
        <v>37500</v>
      </c>
      <c r="D101" s="362">
        <f t="shared" si="10"/>
        <v>0.009563886763580718</v>
      </c>
    </row>
    <row r="102" spans="1:4" ht="14.25" outlineLevel="1">
      <c r="A102" s="360" t="s">
        <v>371</v>
      </c>
      <c r="B102" s="361">
        <f>VLOOKUP(A102,'Open Int.'!$A$4:$O$161,2,FALSE)</f>
        <v>2967900</v>
      </c>
      <c r="C102" s="361">
        <f>VLOOKUP(A102,'Open Int.'!$A$4:$O$161,3,FALSE)</f>
        <v>-31200</v>
      </c>
      <c r="D102" s="362">
        <f t="shared" si="10"/>
        <v>-0.010403120936280884</v>
      </c>
    </row>
    <row r="103" spans="1:4" ht="14.25" outlineLevel="1">
      <c r="A103" s="360" t="s">
        <v>36</v>
      </c>
      <c r="B103" s="361">
        <f>VLOOKUP(A103,'Open Int.'!$A$4:$O$161,2,FALSE)</f>
        <v>7276500</v>
      </c>
      <c r="C103" s="361">
        <f>VLOOKUP(A103,'Open Int.'!$A$4:$O$161,3,FALSE)</f>
        <v>330975</v>
      </c>
      <c r="D103" s="362">
        <f t="shared" si="10"/>
        <v>0.04765298519550358</v>
      </c>
    </row>
    <row r="104" spans="1:4" ht="14.25" outlineLevel="1">
      <c r="A104" s="360" t="s">
        <v>90</v>
      </c>
      <c r="B104" s="361">
        <f>VLOOKUP(A104,'Open Int.'!$A$4:$O$161,2,FALSE)</f>
        <v>1057800</v>
      </c>
      <c r="C104" s="361">
        <f>VLOOKUP(A104,'Open Int.'!$A$4:$O$161,3,FALSE)</f>
        <v>6000</v>
      </c>
      <c r="D104" s="362">
        <f t="shared" si="10"/>
        <v>0.005704506560182544</v>
      </c>
    </row>
    <row r="105" spans="1:4" ht="14.25" outlineLevel="1">
      <c r="A105" s="360" t="s">
        <v>35</v>
      </c>
      <c r="B105" s="361">
        <f>VLOOKUP(A105,'Open Int.'!$A$4:$O$161,2,FALSE)</f>
        <v>2300100</v>
      </c>
      <c r="C105" s="361">
        <f>VLOOKUP(A105,'Open Int.'!$A$4:$O$161,3,FALSE)</f>
        <v>-85800</v>
      </c>
      <c r="D105" s="362">
        <f t="shared" si="10"/>
        <v>-0.035961272475795295</v>
      </c>
    </row>
    <row r="106" spans="1:4" ht="14.25" outlineLevel="1">
      <c r="A106" s="360" t="s">
        <v>146</v>
      </c>
      <c r="B106" s="361">
        <f>VLOOKUP(A106,'Open Int.'!$A$4:$O$161,2,FALSE)</f>
        <v>10021400</v>
      </c>
      <c r="C106" s="361">
        <f>VLOOKUP(A106,'Open Int.'!$A$4:$O$161,3,FALSE)</f>
        <v>400500</v>
      </c>
      <c r="D106" s="362">
        <f t="shared" si="10"/>
        <v>0.041628122109158186</v>
      </c>
    </row>
    <row r="107" spans="1:4" ht="14.25" outlineLevel="1">
      <c r="A107" s="360" t="s">
        <v>261</v>
      </c>
      <c r="B107" s="361">
        <f>VLOOKUP(A107,'Open Int.'!$A$4:$O$161,2,FALSE)</f>
        <v>6670350</v>
      </c>
      <c r="C107" s="361">
        <f>VLOOKUP(A107,'Open Int.'!$A$4:$O$161,3,FALSE)</f>
        <v>-66750</v>
      </c>
      <c r="D107" s="362">
        <f t="shared" si="10"/>
        <v>-0.009907823841118582</v>
      </c>
    </row>
    <row r="108" spans="1:4" ht="14.25" outlineLevel="1">
      <c r="A108" s="360" t="s">
        <v>216</v>
      </c>
      <c r="B108" s="361">
        <f>VLOOKUP(A108,'Open Int.'!$A$4:$O$161,2,FALSE)</f>
        <v>61294950</v>
      </c>
      <c r="C108" s="361">
        <f>VLOOKUP(A108,'Open Int.'!$A$4:$O$161,3,FALSE)</f>
        <v>2301450</v>
      </c>
      <c r="D108" s="362">
        <f t="shared" si="10"/>
        <v>0.039011925042589435</v>
      </c>
    </row>
    <row r="109" spans="1:4" ht="15" outlineLevel="1">
      <c r="A109" s="358" t="s">
        <v>262</v>
      </c>
      <c r="B109" s="358">
        <f>SUM(B110:B120)</f>
        <v>86153227</v>
      </c>
      <c r="C109" s="358">
        <f>SUM(C110:C120)</f>
        <v>465344</v>
      </c>
      <c r="D109" s="363">
        <f>C109/(B109-C109)</f>
        <v>0.005430686156641307</v>
      </c>
    </row>
    <row r="110" spans="1:4" ht="14.25">
      <c r="A110" s="360" t="s">
        <v>5</v>
      </c>
      <c r="B110" s="361">
        <f>VLOOKUP(A110,'Open Int.'!$A$4:$O$161,2,FALSE)</f>
        <v>27166040</v>
      </c>
      <c r="C110" s="361">
        <f>VLOOKUP(A110,'Open Int.'!$A$4:$O$161,3,FALSE)</f>
        <v>448195</v>
      </c>
      <c r="D110" s="362">
        <f aca="true" t="shared" si="11" ref="D110:D120">C110/(B110-C110)</f>
        <v>0.016775117903408753</v>
      </c>
    </row>
    <row r="111" spans="1:4" ht="14.25" outlineLevel="1">
      <c r="A111" s="360" t="s">
        <v>372</v>
      </c>
      <c r="B111" s="361">
        <f>VLOOKUP(A111,'Open Int.'!$A$4:$O$161,2,FALSE)</f>
        <v>9006000</v>
      </c>
      <c r="C111" s="361">
        <f>VLOOKUP(A111,'Open Int.'!$A$4:$O$161,3,FALSE)</f>
        <v>-68000</v>
      </c>
      <c r="D111" s="362">
        <f t="shared" si="11"/>
        <v>-0.007493938726030417</v>
      </c>
    </row>
    <row r="112" spans="1:4" ht="14.25" outlineLevel="1">
      <c r="A112" s="360" t="s">
        <v>325</v>
      </c>
      <c r="B112" s="361">
        <f>VLOOKUP(A112,'Open Int.'!$A$4:$O$161,2,FALSE)</f>
        <v>1640250</v>
      </c>
      <c r="C112" s="361">
        <f>VLOOKUP(A112,'Open Int.'!$A$4:$O$161,3,FALSE)</f>
        <v>9000</v>
      </c>
      <c r="D112" s="362">
        <f t="shared" si="11"/>
        <v>0.005517241379310344</v>
      </c>
    </row>
    <row r="113" spans="1:4" ht="14.25" outlineLevel="1">
      <c r="A113" s="360" t="s">
        <v>318</v>
      </c>
      <c r="B113" s="361">
        <f>VLOOKUP(A113,'Open Int.'!$A$4:$O$161,2,FALSE)</f>
        <v>3271400</v>
      </c>
      <c r="C113" s="361">
        <f>VLOOKUP(A113,'Open Int.'!$A$4:$O$161,3,FALSE)</f>
        <v>-57200</v>
      </c>
      <c r="D113" s="362">
        <f t="shared" si="11"/>
        <v>-0.017184401850627893</v>
      </c>
    </row>
    <row r="114" spans="1:4" ht="14.25" outlineLevel="1">
      <c r="A114" s="360" t="s">
        <v>373</v>
      </c>
      <c r="B114" s="361">
        <f>VLOOKUP(A114,'Open Int.'!$A$4:$O$161,2,FALSE)</f>
        <v>175500</v>
      </c>
      <c r="C114" s="361">
        <f>VLOOKUP(A114,'Open Int.'!$A$4:$O$161,3,FALSE)</f>
        <v>2375</v>
      </c>
      <c r="D114" s="362">
        <f t="shared" si="11"/>
        <v>0.013718411552346571</v>
      </c>
    </row>
    <row r="115" spans="1:4" ht="14.25" outlineLevel="1">
      <c r="A115" s="360" t="s">
        <v>374</v>
      </c>
      <c r="B115" s="361">
        <f>VLOOKUP(A115,'Open Int.'!$A$4:$O$161,2,FALSE)</f>
        <v>1811400</v>
      </c>
      <c r="C115" s="361">
        <f>VLOOKUP(A115,'Open Int.'!$A$4:$O$161,3,FALSE)</f>
        <v>103200</v>
      </c>
      <c r="D115" s="362">
        <f t="shared" si="11"/>
        <v>0.06041447137337548</v>
      </c>
    </row>
    <row r="116" spans="1:4" ht="14.25" outlineLevel="1">
      <c r="A116" s="360" t="s">
        <v>375</v>
      </c>
      <c r="B116" s="361">
        <f>VLOOKUP(A116,'Open Int.'!$A$4:$O$161,2,FALSE)</f>
        <v>2973900</v>
      </c>
      <c r="C116" s="361">
        <f>VLOOKUP(A116,'Open Int.'!$A$4:$O$161,3,FALSE)</f>
        <v>129950</v>
      </c>
      <c r="D116" s="362">
        <f t="shared" si="11"/>
        <v>0.04569348968863728</v>
      </c>
    </row>
    <row r="117" spans="1:4" ht="14.25" outlineLevel="1">
      <c r="A117" s="360" t="s">
        <v>376</v>
      </c>
      <c r="B117" s="361">
        <f>VLOOKUP(A117,'Open Int.'!$A$4:$O$161,2,FALSE)</f>
        <v>4920600</v>
      </c>
      <c r="C117" s="361">
        <f>VLOOKUP(A117,'Open Int.'!$A$4:$O$161,3,FALSE)</f>
        <v>82600</v>
      </c>
      <c r="D117" s="362">
        <f t="shared" si="11"/>
        <v>0.01707317073170732</v>
      </c>
    </row>
    <row r="118" spans="1:4" ht="14.25" outlineLevel="1">
      <c r="A118" s="360" t="s">
        <v>235</v>
      </c>
      <c r="B118" s="361">
        <f>VLOOKUP(A118,'Open Int.'!$A$4:$O$161,2,FALSE)</f>
        <v>22266900</v>
      </c>
      <c r="C118" s="361">
        <f>VLOOKUP(A118,'Open Int.'!$A$4:$O$161,3,FALSE)</f>
        <v>-67500</v>
      </c>
      <c r="D118" s="362">
        <f t="shared" si="11"/>
        <v>-0.0030222437137330752</v>
      </c>
    </row>
    <row r="119" spans="1:4" ht="14.25" outlineLevel="1">
      <c r="A119" s="360" t="s">
        <v>377</v>
      </c>
      <c r="B119" s="361">
        <f>VLOOKUP(A119,'Open Int.'!$A$4:$O$161,2,FALSE)</f>
        <v>3459762</v>
      </c>
      <c r="C119" s="361">
        <f>VLOOKUP(A119,'Open Int.'!$A$4:$O$161,3,FALSE)</f>
        <v>-22776</v>
      </c>
      <c r="D119" s="362">
        <f t="shared" si="11"/>
        <v>-0.006540057854357942</v>
      </c>
    </row>
    <row r="120" spans="1:4" ht="14.25" outlineLevel="1">
      <c r="A120" s="360" t="s">
        <v>378</v>
      </c>
      <c r="B120" s="361">
        <f>VLOOKUP(A120,'Open Int.'!$A$4:$O$161,2,FALSE)</f>
        <v>9461475</v>
      </c>
      <c r="C120" s="361">
        <f>VLOOKUP(A120,'Open Int.'!$A$4:$O$161,3,FALSE)</f>
        <v>-94500</v>
      </c>
      <c r="D120" s="362">
        <f t="shared" si="11"/>
        <v>-0.009889100798191707</v>
      </c>
    </row>
    <row r="121" spans="1:4" ht="15" outlineLevel="1">
      <c r="A121" s="358" t="s">
        <v>263</v>
      </c>
      <c r="B121" s="358">
        <f>SUM(B122:B124)</f>
        <v>6203775</v>
      </c>
      <c r="C121" s="358">
        <f>SUM(C122:C124)</f>
        <v>337625</v>
      </c>
      <c r="D121" s="363">
        <f>C121/(B121-C121)</f>
        <v>0.05755478465433035</v>
      </c>
    </row>
    <row r="122" spans="1:4" ht="14.25">
      <c r="A122" s="360" t="s">
        <v>171</v>
      </c>
      <c r="B122" s="361">
        <f>VLOOKUP(A122,'Open Int.'!$A$4:$O$161,2,FALSE)</f>
        <v>3777400</v>
      </c>
      <c r="C122" s="361">
        <f>VLOOKUP(A122,'Open Int.'!$A$4:$O$161,3,FALSE)</f>
        <v>465300</v>
      </c>
      <c r="D122" s="362">
        <f>C122/(B122-C122)</f>
        <v>0.14048488874128195</v>
      </c>
    </row>
    <row r="123" spans="1:4" ht="14.25" outlineLevel="1">
      <c r="A123" s="360" t="s">
        <v>379</v>
      </c>
      <c r="B123" s="361">
        <f>VLOOKUP(A123,'Open Int.'!$A$4:$O$161,2,FALSE)</f>
        <v>354375</v>
      </c>
      <c r="C123" s="361">
        <f>VLOOKUP(A123,'Open Int.'!$A$4:$O$161,3,FALSE)</f>
        <v>11625</v>
      </c>
      <c r="D123" s="362">
        <f>C123/(B123-C123)</f>
        <v>0.03391684901531729</v>
      </c>
    </row>
    <row r="124" spans="1:4" ht="14.25" outlineLevel="1">
      <c r="A124" s="360" t="s">
        <v>395</v>
      </c>
      <c r="B124" s="361">
        <f>VLOOKUP(A124,'Open Int.'!$A$4:$O$161,2,FALSE)</f>
        <v>2072000</v>
      </c>
      <c r="C124" s="361">
        <f>VLOOKUP(A124,'Open Int.'!$A$4:$O$161,3,FALSE)</f>
        <v>-139300</v>
      </c>
      <c r="D124" s="362">
        <f>C124/(B124-C124)</f>
        <v>-0.0629946185501741</v>
      </c>
    </row>
    <row r="125" spans="1:4" ht="15" outlineLevel="1">
      <c r="A125" s="358" t="s">
        <v>264</v>
      </c>
      <c r="B125" s="358">
        <f>SUM(B126:B132)</f>
        <v>38121500</v>
      </c>
      <c r="C125" s="358">
        <f>SUM(C126:C132)</f>
        <v>1306875</v>
      </c>
      <c r="D125" s="363">
        <f>C125/(B125-C125)</f>
        <v>0.03549879972972698</v>
      </c>
    </row>
    <row r="126" spans="1:4" ht="14.25">
      <c r="A126" s="360" t="s">
        <v>34</v>
      </c>
      <c r="B126" s="361">
        <f>VLOOKUP(A126,'Open Int.'!$A$4:$O$161,2,FALSE)</f>
        <v>660550</v>
      </c>
      <c r="C126" s="361">
        <f>VLOOKUP(A126,'Open Int.'!$A$4:$O$161,3,FALSE)</f>
        <v>-275</v>
      </c>
      <c r="D126" s="362">
        <f aca="true" t="shared" si="12" ref="D126:D132">C126/(B126-C126)</f>
        <v>-0.0004161464835622139</v>
      </c>
    </row>
    <row r="127" spans="1:4" ht="14.25" outlineLevel="1">
      <c r="A127" s="360" t="s">
        <v>1</v>
      </c>
      <c r="B127" s="361">
        <f>VLOOKUP(A127,'Open Int.'!$A$4:$O$161,2,FALSE)</f>
        <v>1300050</v>
      </c>
      <c r="C127" s="361">
        <f>VLOOKUP(A127,'Open Int.'!$A$4:$O$161,3,FALSE)</f>
        <v>16500</v>
      </c>
      <c r="D127" s="362">
        <f t="shared" si="12"/>
        <v>0.012854972537104126</v>
      </c>
    </row>
    <row r="128" spans="1:4" ht="14.25" outlineLevel="1">
      <c r="A128" s="360" t="s">
        <v>160</v>
      </c>
      <c r="B128" s="361">
        <f>VLOOKUP(A128,'Open Int.'!$A$4:$O$161,2,FALSE)</f>
        <v>2412850</v>
      </c>
      <c r="C128" s="361">
        <f>VLOOKUP(A128,'Open Int.'!$A$4:$O$161,3,FALSE)</f>
        <v>-84150</v>
      </c>
      <c r="D128" s="362">
        <f t="shared" si="12"/>
        <v>-0.033700440528634364</v>
      </c>
    </row>
    <row r="129" spans="1:4" ht="14.25" outlineLevel="1">
      <c r="A129" s="360" t="s">
        <v>98</v>
      </c>
      <c r="B129" s="361">
        <f>VLOOKUP(A129,'Open Int.'!$A$4:$O$161,2,FALSE)</f>
        <v>4395050</v>
      </c>
      <c r="C129" s="361">
        <f>VLOOKUP(A129,'Open Int.'!$A$4:$O$161,3,FALSE)</f>
        <v>203500</v>
      </c>
      <c r="D129" s="362">
        <f t="shared" si="12"/>
        <v>0.04855005904736911</v>
      </c>
    </row>
    <row r="130" spans="1:4" ht="14.25" outlineLevel="1">
      <c r="A130" s="360" t="s">
        <v>380</v>
      </c>
      <c r="B130" s="361">
        <f>VLOOKUP(A130,'Open Int.'!$A$4:$O$161,2,FALSE)</f>
        <v>26650000</v>
      </c>
      <c r="C130" s="361">
        <f>VLOOKUP(A130,'Open Int.'!$A$4:$O$161,3,FALSE)</f>
        <v>1137500</v>
      </c>
      <c r="D130" s="362">
        <f t="shared" si="12"/>
        <v>0.044585987261146494</v>
      </c>
    </row>
    <row r="131" spans="1:4" ht="14.25" outlineLevel="1">
      <c r="A131" s="360" t="s">
        <v>265</v>
      </c>
      <c r="B131" s="361">
        <f>VLOOKUP(A131,'Open Int.'!$A$4:$O$161,2,FALSE)</f>
        <v>1552200</v>
      </c>
      <c r="C131" s="361">
        <f>VLOOKUP(A131,'Open Int.'!$A$4:$O$161,3,FALSE)</f>
        <v>51400</v>
      </c>
      <c r="D131" s="362">
        <f t="shared" si="12"/>
        <v>0.03424840085287847</v>
      </c>
    </row>
    <row r="132" spans="1:4" ht="14.25" outlineLevel="1">
      <c r="A132" s="360" t="s">
        <v>307</v>
      </c>
      <c r="B132" s="361">
        <f>VLOOKUP(A132,'Open Int.'!$A$4:$O$161,2,FALSE)</f>
        <v>1150800</v>
      </c>
      <c r="C132" s="361">
        <f>VLOOKUP(A132,'Open Int.'!$A$4:$O$161,3,FALSE)</f>
        <v>-17600</v>
      </c>
      <c r="D132" s="362">
        <f t="shared" si="12"/>
        <v>-0.015063334474495036</v>
      </c>
    </row>
    <row r="133" spans="1:4" ht="15" outlineLevel="1">
      <c r="A133" s="358" t="s">
        <v>266</v>
      </c>
      <c r="B133" s="358">
        <f>SUM(B134:B140)</f>
        <v>144895375</v>
      </c>
      <c r="C133" s="358">
        <f>SUM(C134:C140)</f>
        <v>3233125</v>
      </c>
      <c r="D133" s="363">
        <f>C133/(B133-C133)</f>
        <v>0.022822770356958188</v>
      </c>
    </row>
    <row r="134" spans="1:4" ht="14.25">
      <c r="A134" s="360" t="s">
        <v>381</v>
      </c>
      <c r="B134" s="361">
        <f>VLOOKUP(A134,'Open Int.'!$A$4:$O$161,2,FALSE)</f>
        <v>8841000</v>
      </c>
      <c r="C134" s="361">
        <f>VLOOKUP(A134,'Open Int.'!$A$4:$O$161,3,FALSE)</f>
        <v>38000</v>
      </c>
      <c r="D134" s="362">
        <f>C134/(B134-C134)</f>
        <v>0.004316710212427581</v>
      </c>
    </row>
    <row r="135" spans="1:4" ht="14.25" outlineLevel="1">
      <c r="A135" s="360" t="s">
        <v>8</v>
      </c>
      <c r="B135" s="361">
        <f>VLOOKUP(A135,'Open Int.'!$A$4:$O$161,2,FALSE)</f>
        <v>20208000</v>
      </c>
      <c r="C135" s="361">
        <f>VLOOKUP(A135,'Open Int.'!$A$4:$O$161,3,FALSE)</f>
        <v>-504000</v>
      </c>
      <c r="D135" s="362">
        <f aca="true" t="shared" si="13" ref="D135:D140">C135/(B135-C135)</f>
        <v>-0.02433371958285052</v>
      </c>
    </row>
    <row r="136" spans="1:4" ht="14.25" outlineLevel="1">
      <c r="A136" s="375" t="s">
        <v>288</v>
      </c>
      <c r="B136" s="361">
        <f>VLOOKUP(A136,'Open Int.'!$A$4:$O$161,2,FALSE)</f>
        <v>7402500</v>
      </c>
      <c r="C136" s="361">
        <f>VLOOKUP(A136,'Open Int.'!$A$4:$O$161,3,FALSE)</f>
        <v>48000</v>
      </c>
      <c r="D136" s="362">
        <f t="shared" si="13"/>
        <v>0.006526616357332245</v>
      </c>
    </row>
    <row r="137" spans="1:4" ht="14.25" outlineLevel="1">
      <c r="A137" s="375" t="s">
        <v>301</v>
      </c>
      <c r="B137" s="361">
        <f>VLOOKUP(A137,'Open Int.'!$A$4:$O$161,2,FALSE)</f>
        <v>74947400</v>
      </c>
      <c r="C137" s="361">
        <f>VLOOKUP(A137,'Open Int.'!$A$4:$O$161,3,FALSE)</f>
        <v>1139050</v>
      </c>
      <c r="D137" s="362">
        <f t="shared" si="13"/>
        <v>0.01543253574968144</v>
      </c>
    </row>
    <row r="138" spans="1:4" ht="14.25" outlineLevel="1">
      <c r="A138" s="360" t="s">
        <v>234</v>
      </c>
      <c r="B138" s="361">
        <f>VLOOKUP(A138,'Open Int.'!$A$4:$O$161,2,FALSE)</f>
        <v>14304500</v>
      </c>
      <c r="C138" s="361">
        <f>VLOOKUP(A138,'Open Int.'!$A$4:$O$161,3,FALSE)</f>
        <v>914200</v>
      </c>
      <c r="D138" s="362">
        <f t="shared" si="13"/>
        <v>0.0682733023158555</v>
      </c>
    </row>
    <row r="139" spans="1:4" ht="14.25" outlineLevel="1">
      <c r="A139" s="360" t="s">
        <v>398</v>
      </c>
      <c r="B139" s="361">
        <f>VLOOKUP(A139,'Open Int.'!$A$4:$O$161,2,FALSE)</f>
        <v>17712000</v>
      </c>
      <c r="C139" s="361">
        <f>VLOOKUP(A139,'Open Int.'!$A$4:$O$161,3,FALSE)</f>
        <v>1522800</v>
      </c>
      <c r="D139" s="362">
        <f t="shared" si="13"/>
        <v>0.09406270847231488</v>
      </c>
    </row>
    <row r="140" spans="1:4" ht="14.25" outlineLevel="1">
      <c r="A140" s="360" t="s">
        <v>155</v>
      </c>
      <c r="B140" s="361">
        <f>VLOOKUP(A140,'Open Int.'!$A$4:$O$161,2,FALSE)</f>
        <v>1479975</v>
      </c>
      <c r="C140" s="361">
        <f>VLOOKUP(A140,'Open Int.'!$A$4:$O$161,3,FALSE)</f>
        <v>75075</v>
      </c>
      <c r="D140" s="362">
        <f t="shared" si="13"/>
        <v>0.05343796711509716</v>
      </c>
    </row>
    <row r="141" spans="1:4" ht="15" outlineLevel="1">
      <c r="A141" s="358" t="s">
        <v>267</v>
      </c>
      <c r="B141" s="358">
        <f>SUM(B142:B146)</f>
        <v>45559550</v>
      </c>
      <c r="C141" s="358">
        <f>SUM(C142:C146)</f>
        <v>-25850</v>
      </c>
      <c r="D141" s="363">
        <f aca="true" t="shared" si="14" ref="D141:D157">C141/(B141-C141)</f>
        <v>-0.0005670675260061335</v>
      </c>
    </row>
    <row r="142" spans="1:4" ht="14.25">
      <c r="A142" s="360" t="s">
        <v>382</v>
      </c>
      <c r="B142" s="361">
        <f>VLOOKUP(A142,'Open Int.'!$A$4:$O$161,2,FALSE)</f>
        <v>6396300</v>
      </c>
      <c r="C142" s="361">
        <f>VLOOKUP(A142,'Open Int.'!$A$4:$O$161,3,FALSE)</f>
        <v>131100</v>
      </c>
      <c r="D142" s="362">
        <f t="shared" si="14"/>
        <v>0.02092511013215859</v>
      </c>
    </row>
    <row r="143" spans="1:4" ht="14.25">
      <c r="A143" s="360" t="s">
        <v>316</v>
      </c>
      <c r="B143" s="361">
        <f>VLOOKUP(A143,'Open Int.'!$A$4:$O$161,2,FALSE)</f>
        <v>2528400</v>
      </c>
      <c r="C143" s="361">
        <f>VLOOKUP(A143,'Open Int.'!$A$4:$O$161,3,FALSE)</f>
        <v>46200</v>
      </c>
      <c r="D143" s="362">
        <f t="shared" si="14"/>
        <v>0.018612521150592216</v>
      </c>
    </row>
    <row r="144" spans="1:4" ht="14.25" outlineLevel="1">
      <c r="A144" s="360" t="s">
        <v>166</v>
      </c>
      <c r="B144" s="361">
        <f>VLOOKUP(A144,'Open Int.'!$A$4:$O$161,2,FALSE)</f>
        <v>3711100</v>
      </c>
      <c r="C144" s="361">
        <f>VLOOKUP(A144,'Open Int.'!$A$4:$O$161,3,FALSE)</f>
        <v>14750</v>
      </c>
      <c r="D144" s="362">
        <f t="shared" si="14"/>
        <v>0.0039904229848363925</v>
      </c>
    </row>
    <row r="145" spans="1:4" ht="14.25" outlineLevel="1">
      <c r="A145" s="360" t="s">
        <v>383</v>
      </c>
      <c r="B145" s="361">
        <f>VLOOKUP(A145,'Open Int.'!$A$4:$O$161,2,FALSE)</f>
        <v>31486000</v>
      </c>
      <c r="C145" s="361">
        <f>VLOOKUP(A145,'Open Int.'!$A$4:$O$161,3,FALSE)</f>
        <v>-280000</v>
      </c>
      <c r="D145" s="362">
        <f t="shared" si="14"/>
        <v>-0.00881445570736007</v>
      </c>
    </row>
    <row r="146" spans="1:4" ht="14.25" outlineLevel="1">
      <c r="A146" s="360" t="s">
        <v>384</v>
      </c>
      <c r="B146" s="361">
        <f>VLOOKUP(A146,'Open Int.'!$A$4:$O$161,2,FALSE)</f>
        <v>1437750</v>
      </c>
      <c r="C146" s="361">
        <f>VLOOKUP(A146,'Open Int.'!$A$4:$O$161,3,FALSE)</f>
        <v>62100</v>
      </c>
      <c r="D146" s="362">
        <f t="shared" si="14"/>
        <v>0.045142296368989206</v>
      </c>
    </row>
    <row r="147" spans="1:4" ht="15" outlineLevel="1">
      <c r="A147" s="358" t="s">
        <v>268</v>
      </c>
      <c r="B147" s="358">
        <f>SUM(B148:B153)</f>
        <v>112108850</v>
      </c>
      <c r="C147" s="358">
        <f>SUM(C148:C153)</f>
        <v>-275025</v>
      </c>
      <c r="D147" s="363">
        <f t="shared" si="14"/>
        <v>-0.002447192713367465</v>
      </c>
    </row>
    <row r="148" spans="1:4" ht="14.25">
      <c r="A148" s="360" t="s">
        <v>4</v>
      </c>
      <c r="B148" s="361">
        <f>VLOOKUP(A148,'Open Int.'!$A$4:$O$161,2,FALSE)</f>
        <v>948600</v>
      </c>
      <c r="C148" s="361">
        <f>VLOOKUP(A148,'Open Int.'!$A$4:$O$161,3,FALSE)</f>
        <v>30000</v>
      </c>
      <c r="D148" s="362">
        <f t="shared" si="14"/>
        <v>0.032658393207054215</v>
      </c>
    </row>
    <row r="149" spans="1:4" ht="14.25" outlineLevel="1">
      <c r="A149" s="360" t="s">
        <v>184</v>
      </c>
      <c r="B149" s="361">
        <f>VLOOKUP(A149,'Open Int.'!$A$4:$O$161,2,FALSE)</f>
        <v>15611400</v>
      </c>
      <c r="C149" s="361">
        <f>VLOOKUP(A149,'Open Int.'!$A$4:$O$161,3,FALSE)</f>
        <v>651950</v>
      </c>
      <c r="D149" s="362">
        <f t="shared" si="14"/>
        <v>0.04358114770262276</v>
      </c>
    </row>
    <row r="150" spans="1:4" ht="14.25" outlineLevel="1">
      <c r="A150" s="360" t="s">
        <v>175</v>
      </c>
      <c r="B150" s="361">
        <f>VLOOKUP(A150,'Open Int.'!$A$4:$O$161,2,FALSE)</f>
        <v>81852750</v>
      </c>
      <c r="C150" s="361">
        <f>VLOOKUP(A150,'Open Int.'!$A$4:$O$161,3,FALSE)</f>
        <v>212625</v>
      </c>
      <c r="D150" s="362">
        <f t="shared" si="14"/>
        <v>0.0026044178643773513</v>
      </c>
    </row>
    <row r="151" spans="1:4" ht="14.25" outlineLevel="1">
      <c r="A151" s="360" t="s">
        <v>385</v>
      </c>
      <c r="B151" s="361">
        <f>VLOOKUP(A151,'Open Int.'!$A$4:$O$161,2,FALSE)</f>
        <v>2361300</v>
      </c>
      <c r="C151" s="361">
        <f>VLOOKUP(A151,'Open Int.'!$A$4:$O$161,3,FALSE)</f>
        <v>-71400</v>
      </c>
      <c r="D151" s="362">
        <f t="shared" si="14"/>
        <v>-0.029350104821802937</v>
      </c>
    </row>
    <row r="152" spans="1:4" ht="14.25" outlineLevel="1">
      <c r="A152" s="360" t="s">
        <v>393</v>
      </c>
      <c r="B152" s="361">
        <f>VLOOKUP(A152,'Open Int.'!$A$4:$O$161,2,FALSE)</f>
        <v>5918400</v>
      </c>
      <c r="C152" s="361">
        <f>VLOOKUP(A152,'Open Int.'!$A$4:$O$161,3,FALSE)</f>
        <v>-1245600</v>
      </c>
      <c r="D152" s="362">
        <f t="shared" si="14"/>
        <v>-0.17386934673366833</v>
      </c>
    </row>
    <row r="153" spans="1:4" ht="14.25" outlineLevel="1">
      <c r="A153" s="360" t="s">
        <v>386</v>
      </c>
      <c r="B153" s="361">
        <f>VLOOKUP(A153,'Open Int.'!$A$4:$O$161,2,FALSE)</f>
        <v>5416400</v>
      </c>
      <c r="C153" s="361">
        <f>VLOOKUP(A153,'Open Int.'!$A$4:$O$161,3,FALSE)</f>
        <v>147400</v>
      </c>
      <c r="D153" s="362">
        <f t="shared" si="14"/>
        <v>0.027974947807933193</v>
      </c>
    </row>
    <row r="154" spans="1:4" ht="15" outlineLevel="1">
      <c r="A154" s="358" t="s">
        <v>312</v>
      </c>
      <c r="B154" s="358">
        <f>SUM(B155:B156)</f>
        <v>2616400</v>
      </c>
      <c r="C154" s="358">
        <f>SUM(C155:C156)</f>
        <v>106000</v>
      </c>
      <c r="D154" s="363">
        <f t="shared" si="14"/>
        <v>0.04222434671765456</v>
      </c>
    </row>
    <row r="155" spans="1:4" ht="14.25">
      <c r="A155" s="360" t="s">
        <v>37</v>
      </c>
      <c r="B155" s="361">
        <f>VLOOKUP(A155,'Open Int.'!$A$4:$O$161,2,FALSE)</f>
        <v>2060800</v>
      </c>
      <c r="C155" s="361">
        <f>VLOOKUP(A155,'Open Int.'!$A$4:$O$161,3,FALSE)</f>
        <v>136000</v>
      </c>
      <c r="D155" s="362">
        <f t="shared" si="14"/>
        <v>0.07065669160432253</v>
      </c>
    </row>
    <row r="156" spans="1:4" ht="14.25">
      <c r="A156" s="360" t="s">
        <v>271</v>
      </c>
      <c r="B156" s="361">
        <f>VLOOKUP(A156,'Open Int.'!$A$4:$O$161,2,FALSE)</f>
        <v>555600</v>
      </c>
      <c r="C156" s="361">
        <f>VLOOKUP(A156,'Open Int.'!$A$4:$O$161,3,FALSE)</f>
        <v>-30000</v>
      </c>
      <c r="D156" s="362">
        <f t="shared" si="14"/>
        <v>-0.05122950819672131</v>
      </c>
    </row>
    <row r="157" spans="1:4" ht="15">
      <c r="A157" s="358" t="s">
        <v>269</v>
      </c>
      <c r="B157" s="358">
        <f>SUM(B158:B167)</f>
        <v>23944350</v>
      </c>
      <c r="C157" s="358">
        <f>SUM(C158:C167)</f>
        <v>37250</v>
      </c>
      <c r="D157" s="363">
        <f t="shared" si="14"/>
        <v>0.0015581145350126112</v>
      </c>
    </row>
    <row r="158" spans="1:4" ht="14.25">
      <c r="A158" s="360" t="s">
        <v>387</v>
      </c>
      <c r="B158" s="361">
        <f>VLOOKUP(A158,'Open Int.'!$A$4:$O$161,2,FALSE)</f>
        <v>5148500</v>
      </c>
      <c r="C158" s="361">
        <f>VLOOKUP(A158,'Open Int.'!$A$4:$O$161,3,FALSE)</f>
        <v>-82250</v>
      </c>
      <c r="D158" s="362">
        <f aca="true" t="shared" si="15" ref="D158:D165">C158/(B158-C158)</f>
        <v>-0.015724322515891603</v>
      </c>
    </row>
    <row r="159" spans="1:4" ht="14.25">
      <c r="A159" s="360" t="s">
        <v>328</v>
      </c>
      <c r="B159" s="361">
        <f>VLOOKUP(A159,'Open Int.'!$A$4:$O$161,2,FALSE)</f>
        <v>5932800</v>
      </c>
      <c r="C159" s="361">
        <f>VLOOKUP(A159,'Open Int.'!$A$4:$O$161,3,FALSE)</f>
        <v>-104400</v>
      </c>
      <c r="D159" s="362">
        <f t="shared" si="15"/>
        <v>-0.0172927847346452</v>
      </c>
    </row>
    <row r="160" spans="1:4" ht="14.25">
      <c r="A160" s="360" t="s">
        <v>315</v>
      </c>
      <c r="B160" s="361">
        <f>VLOOKUP(A160,'Open Int.'!$A$4:$O$161,2,FALSE)</f>
        <v>668000</v>
      </c>
      <c r="C160" s="361">
        <f>VLOOKUP(A160,'Open Int.'!$A$4:$O$161,3,FALSE)</f>
        <v>47000</v>
      </c>
      <c r="D160" s="362">
        <f t="shared" si="15"/>
        <v>0.07568438003220612</v>
      </c>
    </row>
    <row r="161" spans="1:4" ht="14.25">
      <c r="A161" s="360" t="s">
        <v>287</v>
      </c>
      <c r="B161" s="361">
        <f>VLOOKUP(A161,'Open Int.'!$A$4:$O$161,2,FALSE)</f>
        <v>1436000</v>
      </c>
      <c r="C161" s="361">
        <f>VLOOKUP(A161,'Open Int.'!$A$4:$O$161,3,FALSE)</f>
        <v>-204000</v>
      </c>
      <c r="D161" s="362">
        <f t="shared" si="15"/>
        <v>-0.12439024390243902</v>
      </c>
    </row>
    <row r="162" spans="1:4" ht="14.25">
      <c r="A162" s="360" t="s">
        <v>321</v>
      </c>
      <c r="B162" s="361">
        <f>VLOOKUP(A162,'Open Int.'!$A$4:$O$161,2,FALSE)</f>
        <v>580500</v>
      </c>
      <c r="C162" s="361">
        <f>VLOOKUP(A162,'Open Int.'!$A$4:$O$161,3,FALSE)</f>
        <v>107500</v>
      </c>
      <c r="D162" s="362">
        <f t="shared" si="15"/>
        <v>0.22727272727272727</v>
      </c>
    </row>
    <row r="163" spans="1:4" ht="14.25">
      <c r="A163" s="360" t="s">
        <v>317</v>
      </c>
      <c r="B163" s="361">
        <f>VLOOKUP(A163,'Open Int.'!$A$4:$O$161,2,FALSE)</f>
        <v>1437900</v>
      </c>
      <c r="C163" s="361">
        <f>VLOOKUP(A163,'Open Int.'!$A$4:$O$161,3,FALSE)</f>
        <v>249000</v>
      </c>
      <c r="D163" s="362">
        <f t="shared" si="15"/>
        <v>0.2094372949785516</v>
      </c>
    </row>
    <row r="164" spans="1:4" ht="14.25">
      <c r="A164" s="360" t="s">
        <v>323</v>
      </c>
      <c r="B164" s="361">
        <f>VLOOKUP(A164,'Open Int.'!$A$4:$O$161,2,FALSE)</f>
        <v>5296500</v>
      </c>
      <c r="C164" s="361">
        <f>VLOOKUP(A164,'Open Int.'!$A$4:$O$161,3,FALSE)</f>
        <v>-16500</v>
      </c>
      <c r="D164" s="362">
        <f t="shared" si="15"/>
        <v>-0.003105590062111801</v>
      </c>
    </row>
    <row r="165" spans="1:4" ht="14.25">
      <c r="A165" s="360" t="s">
        <v>388</v>
      </c>
      <c r="B165" s="361">
        <f>VLOOKUP(A165,'Open Int.'!$A$4:$O$161,2,FALSE)</f>
        <v>1659600</v>
      </c>
      <c r="C165" s="361">
        <f>VLOOKUP(A165,'Open Int.'!$A$4:$O$161,3,FALSE)</f>
        <v>18400</v>
      </c>
      <c r="D165" s="362">
        <f t="shared" si="15"/>
        <v>0.011211308798440166</v>
      </c>
    </row>
    <row r="166" spans="1:4" ht="14.25">
      <c r="A166" s="360" t="s">
        <v>405</v>
      </c>
      <c r="B166" s="361">
        <f>VLOOKUP(A166,'Open Int.'!$A$4:$O$161,2,FALSE)</f>
        <v>140250</v>
      </c>
      <c r="C166" s="361">
        <f>VLOOKUP(A166,'Open Int.'!$A$4:$O$161,3,FALSE)</f>
        <v>1500</v>
      </c>
      <c r="D166" s="362">
        <f>C166/(B166-C166)</f>
        <v>0.010810810810810811</v>
      </c>
    </row>
    <row r="167" spans="1:4" ht="14.25">
      <c r="A167" s="360" t="s">
        <v>313</v>
      </c>
      <c r="B167" s="361">
        <f>VLOOKUP(A167,'Open Int.'!$A$4:$O$161,2,FALSE)</f>
        <v>1644300</v>
      </c>
      <c r="C167" s="361">
        <f>VLOOKUP(A167,'Open Int.'!$A$4:$O$161,3,FALSE)</f>
        <v>21000</v>
      </c>
      <c r="D167" s="362">
        <f>C167/(B167-C167)</f>
        <v>0.0129366106080207</v>
      </c>
    </row>
    <row r="168" spans="1:4" ht="15">
      <c r="A168" s="358" t="s">
        <v>273</v>
      </c>
      <c r="B168" s="358">
        <f>SUM(B169:B175)</f>
        <v>29361300</v>
      </c>
      <c r="C168" s="358">
        <f>SUM(C169:C175)</f>
        <v>414850</v>
      </c>
      <c r="D168" s="363">
        <f>C168/(B168-C168)</f>
        <v>0.014331636521922377</v>
      </c>
    </row>
    <row r="169" spans="1:4" ht="14.25">
      <c r="A169" s="360" t="s">
        <v>389</v>
      </c>
      <c r="B169" s="361">
        <f>VLOOKUP(A169,'Open Int.'!$A$4:$O$161,2,FALSE)</f>
        <v>5982500</v>
      </c>
      <c r="C169" s="361">
        <f>VLOOKUP(A169,'Open Int.'!$A$4:$O$161,3,FALSE)</f>
        <v>72000</v>
      </c>
      <c r="D169" s="362">
        <f aca="true" t="shared" si="16" ref="D169:D175">C169/(B169-C169)</f>
        <v>0.012181710515184841</v>
      </c>
    </row>
    <row r="170" spans="1:4" ht="14.25">
      <c r="A170" s="360" t="s">
        <v>390</v>
      </c>
      <c r="B170" s="361">
        <f>VLOOKUP(A170,'Open Int.'!$A$4:$O$161,2,FALSE)</f>
        <v>2617000</v>
      </c>
      <c r="C170" s="361">
        <f>VLOOKUP(A170,'Open Int.'!$A$4:$O$161,3,FALSE)</f>
        <v>6000</v>
      </c>
      <c r="D170" s="362">
        <f t="shared" si="16"/>
        <v>0.002297970126388357</v>
      </c>
    </row>
    <row r="171" spans="1:4" ht="14.25">
      <c r="A171" s="360" t="s">
        <v>272</v>
      </c>
      <c r="B171" s="361">
        <f>VLOOKUP(A171,'Open Int.'!$A$4:$O$161,2,FALSE)</f>
        <v>3751050</v>
      </c>
      <c r="C171" s="361">
        <f>VLOOKUP(A171,'Open Int.'!$A$4:$O$161,3,FALSE)</f>
        <v>87550</v>
      </c>
      <c r="D171" s="362">
        <f t="shared" si="16"/>
        <v>0.023897911832946636</v>
      </c>
    </row>
    <row r="172" spans="1:4" ht="14.25">
      <c r="A172" s="360" t="s">
        <v>322</v>
      </c>
      <c r="B172" s="361">
        <f>VLOOKUP(A172,'Open Int.'!$A$4:$O$161,2,FALSE)</f>
        <v>2078000</v>
      </c>
      <c r="C172" s="361">
        <f>VLOOKUP(A172,'Open Int.'!$A$4:$O$161,3,FALSE)</f>
        <v>96000</v>
      </c>
      <c r="D172" s="362">
        <f t="shared" si="16"/>
        <v>0.04843592330978809</v>
      </c>
    </row>
    <row r="173" spans="1:4" ht="14.25">
      <c r="A173" s="360" t="s">
        <v>290</v>
      </c>
      <c r="B173" s="361">
        <f>VLOOKUP(A173,'Open Int.'!$A$4:$O$161,2,FALSE)</f>
        <v>8353800</v>
      </c>
      <c r="C173" s="361">
        <f>VLOOKUP(A173,'Open Int.'!$A$4:$O$161,3,FALSE)</f>
        <v>315000</v>
      </c>
      <c r="D173" s="362">
        <f t="shared" si="16"/>
        <v>0.03918495297805643</v>
      </c>
    </row>
    <row r="174" spans="1:4" ht="14.25">
      <c r="A174" s="360" t="s">
        <v>274</v>
      </c>
      <c r="B174" s="361">
        <f>VLOOKUP(A174,'Open Int.'!$A$4:$O$161,2,FALSE)</f>
        <v>5905900</v>
      </c>
      <c r="C174" s="361">
        <f>VLOOKUP(A174,'Open Int.'!$A$4:$O$161,3,FALSE)</f>
        <v>-172200</v>
      </c>
      <c r="D174" s="362">
        <f t="shared" si="16"/>
        <v>-0.028331221927905104</v>
      </c>
    </row>
    <row r="175" spans="1:4" ht="14.25">
      <c r="A175" s="360" t="s">
        <v>276</v>
      </c>
      <c r="B175" s="361">
        <f>VLOOKUP(A175,'Open Int.'!$A$4:$O$161,2,FALSE)</f>
        <v>673050</v>
      </c>
      <c r="C175" s="361">
        <f>VLOOKUP(A175,'Open Int.'!$A$4:$O$161,3,FALSE)</f>
        <v>10500</v>
      </c>
      <c r="D175" s="362">
        <f t="shared" si="16"/>
        <v>0.01584786053882726</v>
      </c>
    </row>
    <row r="176" spans="1:4" ht="15">
      <c r="A176" s="358" t="s">
        <v>309</v>
      </c>
      <c r="B176" s="358">
        <f>SUM(B177:B180)</f>
        <v>23320600</v>
      </c>
      <c r="C176" s="358">
        <f>SUM(C177:C180)</f>
        <v>-358900</v>
      </c>
      <c r="D176" s="363">
        <f aca="true" t="shared" si="17" ref="D176:D184">C176/(B176-C176)</f>
        <v>-0.015156570028927976</v>
      </c>
    </row>
    <row r="177" spans="1:4" ht="14.25">
      <c r="A177" s="360" t="s">
        <v>310</v>
      </c>
      <c r="B177" s="361">
        <f>VLOOKUP(A177,'Open Int.'!$A$4:$O$161,2,FALSE)</f>
        <v>7816600</v>
      </c>
      <c r="C177" s="361">
        <f>VLOOKUP(A177,'Open Int.'!$A$4:$O$161,3,FALSE)</f>
        <v>338200</v>
      </c>
      <c r="D177" s="362">
        <f t="shared" si="17"/>
        <v>0.04522357723577236</v>
      </c>
    </row>
    <row r="178" spans="1:4" ht="14.25">
      <c r="A178" s="360" t="s">
        <v>324</v>
      </c>
      <c r="B178" s="361">
        <f>VLOOKUP(A178,'Open Int.'!$A$4:$O$161,2,FALSE)</f>
        <v>1021000</v>
      </c>
      <c r="C178" s="361">
        <f>VLOOKUP(A178,'Open Int.'!$A$4:$O$161,3,FALSE)</f>
        <v>341000</v>
      </c>
      <c r="D178" s="362">
        <f t="shared" si="17"/>
        <v>0.5014705882352941</v>
      </c>
    </row>
    <row r="179" spans="1:4" ht="14.25">
      <c r="A179" s="360" t="s">
        <v>326</v>
      </c>
      <c r="B179" s="361">
        <f>VLOOKUP(A179,'Open Int.'!$A$4:$O$161,2,FALSE)</f>
        <v>3126200</v>
      </c>
      <c r="C179" s="361">
        <f>VLOOKUP(A179,'Open Int.'!$A$4:$O$161,3,FALSE)</f>
        <v>238700</v>
      </c>
      <c r="D179" s="362">
        <f>C179/(B179-C179)</f>
        <v>0.08266666666666667</v>
      </c>
    </row>
    <row r="180" spans="1:4" ht="14.25">
      <c r="A180" s="360" t="s">
        <v>311</v>
      </c>
      <c r="B180" s="361">
        <f>VLOOKUP(A180,'Open Int.'!$A$4:$O$161,2,FALSE)</f>
        <v>11356800</v>
      </c>
      <c r="C180" s="361">
        <f>VLOOKUP(A180,'Open Int.'!$A$4:$O$161,3,FALSE)</f>
        <v>-1276800</v>
      </c>
      <c r="D180" s="362">
        <f t="shared" si="17"/>
        <v>-0.10106382978723404</v>
      </c>
    </row>
    <row r="181" spans="1:4" ht="15">
      <c r="A181" s="358" t="s">
        <v>270</v>
      </c>
      <c r="B181" s="358">
        <f>SUM(B182:B184)</f>
        <v>36212300</v>
      </c>
      <c r="C181" s="358">
        <f>SUM(C182:C184)</f>
        <v>881350</v>
      </c>
      <c r="D181" s="363">
        <f t="shared" si="17"/>
        <v>0.024945550572515032</v>
      </c>
    </row>
    <row r="182" spans="1:4" ht="14.25">
      <c r="A182" s="360" t="s">
        <v>182</v>
      </c>
      <c r="B182" s="361">
        <f>VLOOKUP(A182,'Open Int.'!$A$4:$O$161,2,FALSE)</f>
        <v>167000</v>
      </c>
      <c r="C182" s="361">
        <f>VLOOKUP(A182,'Open Int.'!$A$4:$O$161,3,FALSE)</f>
        <v>11500</v>
      </c>
      <c r="D182" s="362">
        <f t="shared" si="17"/>
        <v>0.07395498392282958</v>
      </c>
    </row>
    <row r="183" spans="1:4" ht="14.25">
      <c r="A183" s="360" t="s">
        <v>74</v>
      </c>
      <c r="B183" s="361">
        <f>VLOOKUP(A183,'Open Int.'!$A$4:$O$161,2,FALSE)</f>
        <v>43050</v>
      </c>
      <c r="C183" s="361">
        <f>VLOOKUP(A183,'Open Int.'!$A$4:$O$161,3,FALSE)</f>
        <v>7550</v>
      </c>
      <c r="D183" s="362">
        <f t="shared" si="17"/>
        <v>0.21267605633802816</v>
      </c>
    </row>
    <row r="184" spans="1:4" ht="14.25">
      <c r="A184" s="360" t="s">
        <v>9</v>
      </c>
      <c r="B184" s="361">
        <f>VLOOKUP(A184,'Open Int.'!$A$4:$O$161,2,FALSE)</f>
        <v>36002250</v>
      </c>
      <c r="C184" s="361">
        <f>VLOOKUP(A184,'Open Int.'!$A$4:$O$161,3,FALSE)</f>
        <v>862300</v>
      </c>
      <c r="D184" s="362">
        <f t="shared" si="17"/>
        <v>0.02453902182558598</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3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I415" sqref="I415"/>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3" t="s">
        <v>10</v>
      </c>
      <c r="C2" s="404"/>
      <c r="D2" s="405"/>
      <c r="E2" s="401" t="s">
        <v>47</v>
      </c>
      <c r="F2" s="406"/>
      <c r="G2" s="385"/>
      <c r="H2" s="401" t="s">
        <v>48</v>
      </c>
      <c r="I2" s="406"/>
      <c r="J2" s="385"/>
      <c r="K2" s="401" t="s">
        <v>49</v>
      </c>
      <c r="L2" s="384"/>
      <c r="M2" s="407"/>
      <c r="N2" s="401" t="s">
        <v>51</v>
      </c>
      <c r="O2" s="402"/>
      <c r="P2" s="83"/>
      <c r="Q2" s="54"/>
      <c r="R2" s="400"/>
      <c r="S2" s="400"/>
      <c r="T2" s="55"/>
      <c r="U2" s="56"/>
      <c r="V2" s="56"/>
      <c r="W2" s="56"/>
      <c r="X2" s="56"/>
      <c r="Y2" s="85"/>
      <c r="Z2" s="396"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7"/>
      <c r="AA3" s="75"/>
    </row>
    <row r="4" spans="1:28" s="58" customFormat="1" ht="15">
      <c r="A4" s="101" t="s">
        <v>182</v>
      </c>
      <c r="B4" s="280">
        <v>167000</v>
      </c>
      <c r="C4" s="281">
        <v>11500</v>
      </c>
      <c r="D4" s="262">
        <v>0.07</v>
      </c>
      <c r="E4" s="280">
        <v>50</v>
      </c>
      <c r="F4" s="282">
        <v>0</v>
      </c>
      <c r="G4" s="262">
        <v>0</v>
      </c>
      <c r="H4" s="280">
        <v>0</v>
      </c>
      <c r="I4" s="282">
        <v>0</v>
      </c>
      <c r="J4" s="262">
        <v>0</v>
      </c>
      <c r="K4" s="280">
        <v>167050</v>
      </c>
      <c r="L4" s="282">
        <v>11500</v>
      </c>
      <c r="M4" s="351">
        <v>0.07</v>
      </c>
      <c r="N4" s="112">
        <v>165800</v>
      </c>
      <c r="O4" s="173">
        <f>N4/K4</f>
        <v>0.9925172104160431</v>
      </c>
      <c r="P4" s="108">
        <f>Volume!K4</f>
        <v>5644.95</v>
      </c>
      <c r="Q4" s="69">
        <f>Volume!J4</f>
        <v>5682.45</v>
      </c>
      <c r="R4" s="236">
        <f>Q4*K4/10000000</f>
        <v>94.92532725</v>
      </c>
      <c r="S4" s="103">
        <f>Q4*N4/10000000</f>
        <v>94.215021</v>
      </c>
      <c r="T4" s="109">
        <f>K4-L4</f>
        <v>155550</v>
      </c>
      <c r="U4" s="103">
        <f>L4/T4*100</f>
        <v>7.39312118289939</v>
      </c>
      <c r="V4" s="103">
        <f>Q4*B4/10000000</f>
        <v>94.896915</v>
      </c>
      <c r="W4" s="103">
        <f>Q4*E4/10000000</f>
        <v>0.02841225</v>
      </c>
      <c r="X4" s="103">
        <f>Q4*H4/10000000</f>
        <v>0</v>
      </c>
      <c r="Y4" s="103">
        <f>(T4*P4)/10000000</f>
        <v>87.80719725</v>
      </c>
      <c r="Z4" s="236">
        <f>R4-Y4</f>
        <v>7.118129999999994</v>
      </c>
      <c r="AA4" s="78"/>
      <c r="AB4" s="77"/>
    </row>
    <row r="5" spans="1:28" s="58" customFormat="1" ht="15">
      <c r="A5" s="193" t="s">
        <v>74</v>
      </c>
      <c r="B5" s="164">
        <v>43050</v>
      </c>
      <c r="C5" s="162">
        <v>7550</v>
      </c>
      <c r="D5" s="170">
        <v>0.21</v>
      </c>
      <c r="E5" s="164">
        <v>0</v>
      </c>
      <c r="F5" s="112">
        <v>0</v>
      </c>
      <c r="G5" s="170">
        <v>0</v>
      </c>
      <c r="H5" s="164">
        <v>0</v>
      </c>
      <c r="I5" s="112">
        <v>0</v>
      </c>
      <c r="J5" s="170">
        <v>0</v>
      </c>
      <c r="K5" s="164">
        <v>43050</v>
      </c>
      <c r="L5" s="112">
        <v>7550</v>
      </c>
      <c r="M5" s="127">
        <v>0.21</v>
      </c>
      <c r="N5" s="112">
        <v>42550</v>
      </c>
      <c r="O5" s="173">
        <f aca="true" t="shared" si="0" ref="O5:O68">N5/K5</f>
        <v>0.9883855981416957</v>
      </c>
      <c r="P5" s="108">
        <f>Volume!K5</f>
        <v>5246.1</v>
      </c>
      <c r="Q5" s="69">
        <f>Volume!J5</f>
        <v>5286.45</v>
      </c>
      <c r="R5" s="237">
        <f aca="true" t="shared" si="1" ref="R5:R68">Q5*K5/10000000</f>
        <v>22.75816725</v>
      </c>
      <c r="S5" s="103">
        <f aca="true" t="shared" si="2" ref="S5:S68">Q5*N5/10000000</f>
        <v>22.49384475</v>
      </c>
      <c r="T5" s="109">
        <f aca="true" t="shared" si="3" ref="T5:T68">K5-L5</f>
        <v>35500</v>
      </c>
      <c r="U5" s="103">
        <f aca="true" t="shared" si="4" ref="U5:U68">L5/T5*100</f>
        <v>21.267605633802816</v>
      </c>
      <c r="V5" s="103">
        <f aca="true" t="shared" si="5" ref="V5:V68">Q5*B5/10000000</f>
        <v>22.75816725</v>
      </c>
      <c r="W5" s="103">
        <f aca="true" t="shared" si="6" ref="W5:W68">Q5*E5/10000000</f>
        <v>0</v>
      </c>
      <c r="X5" s="103">
        <f aca="true" t="shared" si="7" ref="X5:X68">Q5*H5/10000000</f>
        <v>0</v>
      </c>
      <c r="Y5" s="103">
        <f aca="true" t="shared" si="8" ref="Y5:Y68">(T5*P5)/10000000</f>
        <v>18.623655</v>
      </c>
      <c r="Z5" s="237">
        <f aca="true" t="shared" si="9" ref="Z5:Z68">R5-Y5</f>
        <v>4.13451225</v>
      </c>
      <c r="AA5" s="78"/>
      <c r="AB5" s="77"/>
    </row>
    <row r="6" spans="1:28" s="58" customFormat="1" ht="15">
      <c r="A6" s="193" t="s">
        <v>9</v>
      </c>
      <c r="B6" s="164">
        <v>36002250</v>
      </c>
      <c r="C6" s="162">
        <v>862300</v>
      </c>
      <c r="D6" s="170">
        <v>0.02</v>
      </c>
      <c r="E6" s="164">
        <v>13383550</v>
      </c>
      <c r="F6" s="112">
        <v>356600</v>
      </c>
      <c r="G6" s="170">
        <v>0.03</v>
      </c>
      <c r="H6" s="164">
        <v>15315100</v>
      </c>
      <c r="I6" s="112">
        <v>461850</v>
      </c>
      <c r="J6" s="170">
        <v>0.03</v>
      </c>
      <c r="K6" s="164">
        <v>64700900</v>
      </c>
      <c r="L6" s="112">
        <v>1680750</v>
      </c>
      <c r="M6" s="127">
        <v>0.03</v>
      </c>
      <c r="N6" s="112">
        <v>60796000</v>
      </c>
      <c r="O6" s="173">
        <f t="shared" si="0"/>
        <v>0.9396468982657119</v>
      </c>
      <c r="P6" s="108">
        <f>Volume!K6</f>
        <v>4066.8</v>
      </c>
      <c r="Q6" s="69">
        <f>Volume!J6</f>
        <v>4076.65</v>
      </c>
      <c r="R6" s="237">
        <f t="shared" si="1"/>
        <v>26376.2923985</v>
      </c>
      <c r="S6" s="103">
        <f t="shared" si="2"/>
        <v>24784.40134</v>
      </c>
      <c r="T6" s="109">
        <f t="shared" si="3"/>
        <v>63020150</v>
      </c>
      <c r="U6" s="103">
        <f t="shared" si="4"/>
        <v>2.667004124871172</v>
      </c>
      <c r="V6" s="103">
        <f t="shared" si="5"/>
        <v>14676.85724625</v>
      </c>
      <c r="W6" s="103">
        <f t="shared" si="6"/>
        <v>5456.00491075</v>
      </c>
      <c r="X6" s="103">
        <f t="shared" si="7"/>
        <v>6243.4302415</v>
      </c>
      <c r="Y6" s="103">
        <f t="shared" si="8"/>
        <v>25629.034602</v>
      </c>
      <c r="Z6" s="237">
        <f t="shared" si="9"/>
        <v>747.2577965000019</v>
      </c>
      <c r="AA6" s="78"/>
      <c r="AB6" s="77"/>
    </row>
    <row r="7" spans="1:28" s="7" customFormat="1" ht="15">
      <c r="A7" s="193" t="s">
        <v>279</v>
      </c>
      <c r="B7" s="164">
        <v>699800</v>
      </c>
      <c r="C7" s="162">
        <v>55800</v>
      </c>
      <c r="D7" s="170">
        <v>0.09</v>
      </c>
      <c r="E7" s="164">
        <v>200</v>
      </c>
      <c r="F7" s="112">
        <v>0</v>
      </c>
      <c r="G7" s="170">
        <v>0</v>
      </c>
      <c r="H7" s="164">
        <v>0</v>
      </c>
      <c r="I7" s="112">
        <v>0</v>
      </c>
      <c r="J7" s="170">
        <v>0</v>
      </c>
      <c r="K7" s="164">
        <v>700000</v>
      </c>
      <c r="L7" s="112">
        <v>55800</v>
      </c>
      <c r="M7" s="127">
        <v>0.09</v>
      </c>
      <c r="N7" s="112">
        <v>694600</v>
      </c>
      <c r="O7" s="173">
        <f t="shared" si="0"/>
        <v>0.9922857142857143</v>
      </c>
      <c r="P7" s="108">
        <f>Volume!K7</f>
        <v>2355.4</v>
      </c>
      <c r="Q7" s="69">
        <f>Volume!J7</f>
        <v>2310.15</v>
      </c>
      <c r="R7" s="237">
        <f t="shared" si="1"/>
        <v>161.7105</v>
      </c>
      <c r="S7" s="103">
        <f t="shared" si="2"/>
        <v>160.463019</v>
      </c>
      <c r="T7" s="109">
        <f t="shared" si="3"/>
        <v>644200</v>
      </c>
      <c r="U7" s="103">
        <f t="shared" si="4"/>
        <v>8.661906240298043</v>
      </c>
      <c r="V7" s="103">
        <f t="shared" si="5"/>
        <v>161.664297</v>
      </c>
      <c r="W7" s="103">
        <f t="shared" si="6"/>
        <v>0.046203</v>
      </c>
      <c r="X7" s="103">
        <f t="shared" si="7"/>
        <v>0</v>
      </c>
      <c r="Y7" s="103">
        <f t="shared" si="8"/>
        <v>151.734868</v>
      </c>
      <c r="Z7" s="237">
        <f t="shared" si="9"/>
        <v>9.97563199999999</v>
      </c>
      <c r="AB7" s="77"/>
    </row>
    <row r="8" spans="1:28" s="58" customFormat="1" ht="15">
      <c r="A8" s="193" t="s">
        <v>134</v>
      </c>
      <c r="B8" s="164">
        <v>255200</v>
      </c>
      <c r="C8" s="162">
        <v>14400</v>
      </c>
      <c r="D8" s="170">
        <v>0.06</v>
      </c>
      <c r="E8" s="164">
        <v>200</v>
      </c>
      <c r="F8" s="112">
        <v>200</v>
      </c>
      <c r="G8" s="170">
        <v>0</v>
      </c>
      <c r="H8" s="164">
        <v>500</v>
      </c>
      <c r="I8" s="112">
        <v>100</v>
      </c>
      <c r="J8" s="170">
        <v>0.25</v>
      </c>
      <c r="K8" s="164">
        <v>255900</v>
      </c>
      <c r="L8" s="112">
        <v>14700</v>
      </c>
      <c r="M8" s="127">
        <v>0.06</v>
      </c>
      <c r="N8" s="112">
        <v>254200</v>
      </c>
      <c r="O8" s="173">
        <f t="shared" si="0"/>
        <v>0.9933567799921844</v>
      </c>
      <c r="P8" s="108">
        <f>Volume!K8</f>
        <v>4190.6</v>
      </c>
      <c r="Q8" s="69">
        <f>Volume!J8</f>
        <v>4230.95</v>
      </c>
      <c r="R8" s="237">
        <f t="shared" si="1"/>
        <v>108.2700105</v>
      </c>
      <c r="S8" s="103">
        <f t="shared" si="2"/>
        <v>107.550749</v>
      </c>
      <c r="T8" s="109">
        <f t="shared" si="3"/>
        <v>241200</v>
      </c>
      <c r="U8" s="103">
        <f t="shared" si="4"/>
        <v>6.0945273631840795</v>
      </c>
      <c r="V8" s="103">
        <f t="shared" si="5"/>
        <v>107.973844</v>
      </c>
      <c r="W8" s="103">
        <f t="shared" si="6"/>
        <v>0.084619</v>
      </c>
      <c r="X8" s="103">
        <f t="shared" si="7"/>
        <v>0.2115475</v>
      </c>
      <c r="Y8" s="103">
        <f t="shared" si="8"/>
        <v>101.07727200000001</v>
      </c>
      <c r="Z8" s="237">
        <f t="shared" si="9"/>
        <v>7.19273849999999</v>
      </c>
      <c r="AA8" s="78"/>
      <c r="AB8" s="77"/>
    </row>
    <row r="9" spans="1:28" s="7" customFormat="1" ht="15">
      <c r="A9" s="193" t="s">
        <v>0</v>
      </c>
      <c r="B9" s="164">
        <v>2152125</v>
      </c>
      <c r="C9" s="163">
        <v>161250</v>
      </c>
      <c r="D9" s="170">
        <v>0.08</v>
      </c>
      <c r="E9" s="164">
        <v>129375</v>
      </c>
      <c r="F9" s="112">
        <v>12000</v>
      </c>
      <c r="G9" s="170">
        <v>0.1</v>
      </c>
      <c r="H9" s="164">
        <v>38625</v>
      </c>
      <c r="I9" s="112">
        <v>-2250</v>
      </c>
      <c r="J9" s="170">
        <v>-0.06</v>
      </c>
      <c r="K9" s="164">
        <v>2320125</v>
      </c>
      <c r="L9" s="112">
        <v>171000</v>
      </c>
      <c r="M9" s="127">
        <v>0.08</v>
      </c>
      <c r="N9" s="112">
        <v>2285250</v>
      </c>
      <c r="O9" s="173">
        <f t="shared" si="0"/>
        <v>0.9849684823016002</v>
      </c>
      <c r="P9" s="108">
        <f>Volume!K9</f>
        <v>874.9</v>
      </c>
      <c r="Q9" s="69">
        <f>Volume!J9</f>
        <v>850.55</v>
      </c>
      <c r="R9" s="237">
        <f t="shared" si="1"/>
        <v>197.338231875</v>
      </c>
      <c r="S9" s="103">
        <f t="shared" si="2"/>
        <v>194.37193875</v>
      </c>
      <c r="T9" s="109">
        <f t="shared" si="3"/>
        <v>2149125</v>
      </c>
      <c r="U9" s="103">
        <f t="shared" si="4"/>
        <v>7.9567265747688</v>
      </c>
      <c r="V9" s="103">
        <f t="shared" si="5"/>
        <v>183.048991875</v>
      </c>
      <c r="W9" s="103">
        <f t="shared" si="6"/>
        <v>11.003990625</v>
      </c>
      <c r="X9" s="103">
        <f t="shared" si="7"/>
        <v>3.285249375</v>
      </c>
      <c r="Y9" s="103">
        <f t="shared" si="8"/>
        <v>188.02694625</v>
      </c>
      <c r="Z9" s="237">
        <f t="shared" si="9"/>
        <v>9.311285624999982</v>
      </c>
      <c r="AB9" s="77"/>
    </row>
    <row r="10" spans="1:28" s="7" customFormat="1" ht="15">
      <c r="A10" s="193" t="s">
        <v>135</v>
      </c>
      <c r="B10" s="283">
        <v>2472050</v>
      </c>
      <c r="C10" s="163">
        <v>34300</v>
      </c>
      <c r="D10" s="171">
        <v>0.01</v>
      </c>
      <c r="E10" s="172">
        <v>347900</v>
      </c>
      <c r="F10" s="167">
        <v>2450</v>
      </c>
      <c r="G10" s="171">
        <v>0.01</v>
      </c>
      <c r="H10" s="165">
        <v>0</v>
      </c>
      <c r="I10" s="168">
        <v>0</v>
      </c>
      <c r="J10" s="171">
        <v>0</v>
      </c>
      <c r="K10" s="164">
        <v>2819950</v>
      </c>
      <c r="L10" s="112">
        <v>36750</v>
      </c>
      <c r="M10" s="352">
        <v>0.01</v>
      </c>
      <c r="N10" s="112">
        <v>2668050</v>
      </c>
      <c r="O10" s="173">
        <f t="shared" si="0"/>
        <v>0.946133796698523</v>
      </c>
      <c r="P10" s="108">
        <f>Volume!K10</f>
        <v>80.2</v>
      </c>
      <c r="Q10" s="69">
        <f>Volume!J10</f>
        <v>79.85</v>
      </c>
      <c r="R10" s="237">
        <f t="shared" si="1"/>
        <v>22.517300749999997</v>
      </c>
      <c r="S10" s="103">
        <f t="shared" si="2"/>
        <v>21.304379249999997</v>
      </c>
      <c r="T10" s="109">
        <f t="shared" si="3"/>
        <v>2783200</v>
      </c>
      <c r="U10" s="103">
        <f t="shared" si="4"/>
        <v>1.3204225352112675</v>
      </c>
      <c r="V10" s="103">
        <f t="shared" si="5"/>
        <v>19.73931925</v>
      </c>
      <c r="W10" s="103">
        <f t="shared" si="6"/>
        <v>2.7779814999999997</v>
      </c>
      <c r="X10" s="103">
        <f t="shared" si="7"/>
        <v>0</v>
      </c>
      <c r="Y10" s="103">
        <f t="shared" si="8"/>
        <v>22.321264</v>
      </c>
      <c r="Z10" s="237">
        <f t="shared" si="9"/>
        <v>0.19603674999999754</v>
      </c>
      <c r="AB10" s="77"/>
    </row>
    <row r="11" spans="1:28" s="58" customFormat="1" ht="15">
      <c r="A11" s="193" t="s">
        <v>174</v>
      </c>
      <c r="B11" s="164">
        <v>7215900</v>
      </c>
      <c r="C11" s="162">
        <v>13400</v>
      </c>
      <c r="D11" s="170">
        <v>0</v>
      </c>
      <c r="E11" s="164">
        <v>683400</v>
      </c>
      <c r="F11" s="112">
        <v>13400</v>
      </c>
      <c r="G11" s="170">
        <v>0.02</v>
      </c>
      <c r="H11" s="164">
        <v>16750</v>
      </c>
      <c r="I11" s="112">
        <v>0</v>
      </c>
      <c r="J11" s="170">
        <v>0</v>
      </c>
      <c r="K11" s="164">
        <v>7916050</v>
      </c>
      <c r="L11" s="112">
        <v>26800</v>
      </c>
      <c r="M11" s="127">
        <v>0</v>
      </c>
      <c r="N11" s="112">
        <v>7855750</v>
      </c>
      <c r="O11" s="173">
        <f t="shared" si="0"/>
        <v>0.992382564536606</v>
      </c>
      <c r="P11" s="108">
        <f>Volume!K11</f>
        <v>64.65</v>
      </c>
      <c r="Q11" s="69">
        <f>Volume!J11</f>
        <v>63.5</v>
      </c>
      <c r="R11" s="237">
        <f t="shared" si="1"/>
        <v>50.2669175</v>
      </c>
      <c r="S11" s="103">
        <f t="shared" si="2"/>
        <v>49.8840125</v>
      </c>
      <c r="T11" s="109">
        <f t="shared" si="3"/>
        <v>7889250</v>
      </c>
      <c r="U11" s="103">
        <f t="shared" si="4"/>
        <v>0.3397027600849257</v>
      </c>
      <c r="V11" s="103">
        <f t="shared" si="5"/>
        <v>45.820965</v>
      </c>
      <c r="W11" s="103">
        <f t="shared" si="6"/>
        <v>4.33959</v>
      </c>
      <c r="X11" s="103">
        <f t="shared" si="7"/>
        <v>0.1063625</v>
      </c>
      <c r="Y11" s="103">
        <f t="shared" si="8"/>
        <v>51.00400125000001</v>
      </c>
      <c r="Z11" s="237">
        <f t="shared" si="9"/>
        <v>-0.7370837500000107</v>
      </c>
      <c r="AA11" s="78"/>
      <c r="AB11" s="77"/>
    </row>
    <row r="12" spans="1:28" s="58" customFormat="1" ht="15">
      <c r="A12" s="193" t="s">
        <v>280</v>
      </c>
      <c r="B12" s="164">
        <v>1298400</v>
      </c>
      <c r="C12" s="162">
        <v>105000</v>
      </c>
      <c r="D12" s="170">
        <v>0.09</v>
      </c>
      <c r="E12" s="164">
        <v>0</v>
      </c>
      <c r="F12" s="112">
        <v>0</v>
      </c>
      <c r="G12" s="170">
        <v>0</v>
      </c>
      <c r="H12" s="164">
        <v>0</v>
      </c>
      <c r="I12" s="112">
        <v>0</v>
      </c>
      <c r="J12" s="170">
        <v>0</v>
      </c>
      <c r="K12" s="164">
        <v>1298400</v>
      </c>
      <c r="L12" s="112">
        <v>105000</v>
      </c>
      <c r="M12" s="127">
        <v>0.09</v>
      </c>
      <c r="N12" s="112">
        <v>1285200</v>
      </c>
      <c r="O12" s="173">
        <f t="shared" si="0"/>
        <v>0.9898336414048059</v>
      </c>
      <c r="P12" s="108">
        <f>Volume!K12</f>
        <v>385.55</v>
      </c>
      <c r="Q12" s="69">
        <f>Volume!J12</f>
        <v>385.65</v>
      </c>
      <c r="R12" s="237">
        <f t="shared" si="1"/>
        <v>50.072796</v>
      </c>
      <c r="S12" s="103">
        <f t="shared" si="2"/>
        <v>49.563738</v>
      </c>
      <c r="T12" s="109">
        <f t="shared" si="3"/>
        <v>1193400</v>
      </c>
      <c r="U12" s="103">
        <f t="shared" si="4"/>
        <v>8.798391151332329</v>
      </c>
      <c r="V12" s="103">
        <f t="shared" si="5"/>
        <v>50.072796</v>
      </c>
      <c r="W12" s="103">
        <f t="shared" si="6"/>
        <v>0</v>
      </c>
      <c r="X12" s="103">
        <f t="shared" si="7"/>
        <v>0</v>
      </c>
      <c r="Y12" s="103">
        <f t="shared" si="8"/>
        <v>46.011537</v>
      </c>
      <c r="Z12" s="237">
        <f t="shared" si="9"/>
        <v>4.061259</v>
      </c>
      <c r="AA12" s="78"/>
      <c r="AB12" s="77"/>
    </row>
    <row r="13" spans="1:28" s="7" customFormat="1" ht="15">
      <c r="A13" s="193" t="s">
        <v>75</v>
      </c>
      <c r="B13" s="164">
        <v>3033700</v>
      </c>
      <c r="C13" s="162">
        <v>347300</v>
      </c>
      <c r="D13" s="170">
        <v>0.13</v>
      </c>
      <c r="E13" s="164">
        <v>147200</v>
      </c>
      <c r="F13" s="112">
        <v>29900</v>
      </c>
      <c r="G13" s="170">
        <v>0.25</v>
      </c>
      <c r="H13" s="164">
        <v>9200</v>
      </c>
      <c r="I13" s="112">
        <v>2300</v>
      </c>
      <c r="J13" s="170">
        <v>0.33</v>
      </c>
      <c r="K13" s="164">
        <v>3190100</v>
      </c>
      <c r="L13" s="112">
        <v>379500</v>
      </c>
      <c r="M13" s="127">
        <v>0.14</v>
      </c>
      <c r="N13" s="112">
        <v>3121100</v>
      </c>
      <c r="O13" s="173">
        <f t="shared" si="0"/>
        <v>0.9783705839942322</v>
      </c>
      <c r="P13" s="108">
        <f>Volume!K13</f>
        <v>86.1</v>
      </c>
      <c r="Q13" s="69">
        <f>Volume!J13</f>
        <v>86.8</v>
      </c>
      <c r="R13" s="237">
        <f t="shared" si="1"/>
        <v>27.690068</v>
      </c>
      <c r="S13" s="103">
        <f t="shared" si="2"/>
        <v>27.091148</v>
      </c>
      <c r="T13" s="109">
        <f t="shared" si="3"/>
        <v>2810600</v>
      </c>
      <c r="U13" s="103">
        <f t="shared" si="4"/>
        <v>13.502454991816695</v>
      </c>
      <c r="V13" s="103">
        <f t="shared" si="5"/>
        <v>26.332516</v>
      </c>
      <c r="W13" s="103">
        <f t="shared" si="6"/>
        <v>1.277696</v>
      </c>
      <c r="X13" s="103">
        <f t="shared" si="7"/>
        <v>0.079856</v>
      </c>
      <c r="Y13" s="103">
        <f t="shared" si="8"/>
        <v>24.199265999999998</v>
      </c>
      <c r="Z13" s="237">
        <f t="shared" si="9"/>
        <v>3.490802000000002</v>
      </c>
      <c r="AB13" s="77"/>
    </row>
    <row r="14" spans="1:28" s="7" customFormat="1" ht="15">
      <c r="A14" s="193" t="s">
        <v>88</v>
      </c>
      <c r="B14" s="283">
        <v>21199000</v>
      </c>
      <c r="C14" s="163">
        <v>-430000</v>
      </c>
      <c r="D14" s="171">
        <v>-0.02</v>
      </c>
      <c r="E14" s="172">
        <v>2420900</v>
      </c>
      <c r="F14" s="167">
        <v>-55900</v>
      </c>
      <c r="G14" s="171">
        <v>-0.02</v>
      </c>
      <c r="H14" s="165">
        <v>249400</v>
      </c>
      <c r="I14" s="168">
        <v>0</v>
      </c>
      <c r="J14" s="171">
        <v>0</v>
      </c>
      <c r="K14" s="164">
        <v>23869300</v>
      </c>
      <c r="L14" s="112">
        <v>-485900</v>
      </c>
      <c r="M14" s="352">
        <v>-0.02</v>
      </c>
      <c r="N14" s="112">
        <v>23671500</v>
      </c>
      <c r="O14" s="173">
        <f t="shared" si="0"/>
        <v>0.9917132048279589</v>
      </c>
      <c r="P14" s="108">
        <f>Volume!K14</f>
        <v>44.7</v>
      </c>
      <c r="Q14" s="69">
        <f>Volume!J14</f>
        <v>45.25</v>
      </c>
      <c r="R14" s="237">
        <f t="shared" si="1"/>
        <v>108.0085825</v>
      </c>
      <c r="S14" s="103">
        <f t="shared" si="2"/>
        <v>107.1135375</v>
      </c>
      <c r="T14" s="109">
        <f t="shared" si="3"/>
        <v>24355200</v>
      </c>
      <c r="U14" s="103">
        <f t="shared" si="4"/>
        <v>-1.9950564971751412</v>
      </c>
      <c r="V14" s="103">
        <f t="shared" si="5"/>
        <v>95.925475</v>
      </c>
      <c r="W14" s="103">
        <f t="shared" si="6"/>
        <v>10.9545725</v>
      </c>
      <c r="X14" s="103">
        <f t="shared" si="7"/>
        <v>1.128535</v>
      </c>
      <c r="Y14" s="103">
        <f t="shared" si="8"/>
        <v>108.867744</v>
      </c>
      <c r="Z14" s="237">
        <f t="shared" si="9"/>
        <v>-0.859161499999999</v>
      </c>
      <c r="AB14" s="77"/>
    </row>
    <row r="15" spans="1:28" s="58" customFormat="1" ht="15">
      <c r="A15" s="193" t="s">
        <v>136</v>
      </c>
      <c r="B15" s="164">
        <v>26787750</v>
      </c>
      <c r="C15" s="162">
        <v>57300</v>
      </c>
      <c r="D15" s="170">
        <v>0</v>
      </c>
      <c r="E15" s="164">
        <v>6508325</v>
      </c>
      <c r="F15" s="112">
        <v>267400</v>
      </c>
      <c r="G15" s="170">
        <v>0.04</v>
      </c>
      <c r="H15" s="164">
        <v>1117350</v>
      </c>
      <c r="I15" s="112">
        <v>66850</v>
      </c>
      <c r="J15" s="170">
        <v>0.06</v>
      </c>
      <c r="K15" s="164">
        <v>34413425</v>
      </c>
      <c r="L15" s="112">
        <v>391550</v>
      </c>
      <c r="M15" s="127">
        <v>0.01</v>
      </c>
      <c r="N15" s="112">
        <v>33601675</v>
      </c>
      <c r="O15" s="173">
        <f t="shared" si="0"/>
        <v>0.9764118218398778</v>
      </c>
      <c r="P15" s="108">
        <f>Volume!K15</f>
        <v>37.25</v>
      </c>
      <c r="Q15" s="69">
        <f>Volume!J15</f>
        <v>37.25</v>
      </c>
      <c r="R15" s="237">
        <f t="shared" si="1"/>
        <v>128.190008125</v>
      </c>
      <c r="S15" s="103">
        <f t="shared" si="2"/>
        <v>125.166239375</v>
      </c>
      <c r="T15" s="109">
        <f t="shared" si="3"/>
        <v>34021875</v>
      </c>
      <c r="U15" s="103">
        <f t="shared" si="4"/>
        <v>1.1508771929824562</v>
      </c>
      <c r="V15" s="103">
        <f t="shared" si="5"/>
        <v>99.78436875</v>
      </c>
      <c r="W15" s="103">
        <f t="shared" si="6"/>
        <v>24.243510625</v>
      </c>
      <c r="X15" s="103">
        <f t="shared" si="7"/>
        <v>4.16212875</v>
      </c>
      <c r="Y15" s="103">
        <f t="shared" si="8"/>
        <v>126.731484375</v>
      </c>
      <c r="Z15" s="237">
        <f t="shared" si="9"/>
        <v>1.4585237499999977</v>
      </c>
      <c r="AA15" s="78"/>
      <c r="AB15" s="77"/>
    </row>
    <row r="16" spans="1:28" s="58" customFormat="1" ht="15">
      <c r="A16" s="193" t="s">
        <v>157</v>
      </c>
      <c r="B16" s="164">
        <v>745500</v>
      </c>
      <c r="C16" s="162">
        <v>24850</v>
      </c>
      <c r="D16" s="170">
        <v>0.03</v>
      </c>
      <c r="E16" s="164">
        <v>0</v>
      </c>
      <c r="F16" s="112">
        <v>0</v>
      </c>
      <c r="G16" s="170">
        <v>0</v>
      </c>
      <c r="H16" s="164">
        <v>0</v>
      </c>
      <c r="I16" s="112">
        <v>0</v>
      </c>
      <c r="J16" s="170">
        <v>0</v>
      </c>
      <c r="K16" s="164">
        <v>745500</v>
      </c>
      <c r="L16" s="112">
        <v>24850</v>
      </c>
      <c r="M16" s="127">
        <v>0.03</v>
      </c>
      <c r="N16" s="112">
        <v>744800</v>
      </c>
      <c r="O16" s="173">
        <f t="shared" si="0"/>
        <v>0.9990610328638497</v>
      </c>
      <c r="P16" s="108">
        <f>Volume!K16</f>
        <v>688.1</v>
      </c>
      <c r="Q16" s="69">
        <f>Volume!J16</f>
        <v>689.4</v>
      </c>
      <c r="R16" s="237">
        <f t="shared" si="1"/>
        <v>51.39477</v>
      </c>
      <c r="S16" s="103">
        <f t="shared" si="2"/>
        <v>51.346512</v>
      </c>
      <c r="T16" s="109">
        <f t="shared" si="3"/>
        <v>720650</v>
      </c>
      <c r="U16" s="103">
        <f t="shared" si="4"/>
        <v>3.4482758620689653</v>
      </c>
      <c r="V16" s="103">
        <f t="shared" si="5"/>
        <v>51.39477</v>
      </c>
      <c r="W16" s="103">
        <f t="shared" si="6"/>
        <v>0</v>
      </c>
      <c r="X16" s="103">
        <f t="shared" si="7"/>
        <v>0</v>
      </c>
      <c r="Y16" s="103">
        <f t="shared" si="8"/>
        <v>49.5879265</v>
      </c>
      <c r="Z16" s="237">
        <f t="shared" si="9"/>
        <v>1.8068434999999994</v>
      </c>
      <c r="AA16" s="78"/>
      <c r="AB16" s="77"/>
    </row>
    <row r="17" spans="1:28" s="58" customFormat="1" ht="15">
      <c r="A17" s="193" t="s">
        <v>193</v>
      </c>
      <c r="B17" s="164">
        <v>918700</v>
      </c>
      <c r="C17" s="162">
        <v>-2500</v>
      </c>
      <c r="D17" s="170">
        <v>0</v>
      </c>
      <c r="E17" s="164">
        <v>20600</v>
      </c>
      <c r="F17" s="112">
        <v>4300</v>
      </c>
      <c r="G17" s="170">
        <v>0.26</v>
      </c>
      <c r="H17" s="164">
        <v>400</v>
      </c>
      <c r="I17" s="112">
        <v>200</v>
      </c>
      <c r="J17" s="170">
        <v>1</v>
      </c>
      <c r="K17" s="164">
        <v>939700</v>
      </c>
      <c r="L17" s="112">
        <v>2000</v>
      </c>
      <c r="M17" s="127">
        <v>0</v>
      </c>
      <c r="N17" s="112">
        <v>906700</v>
      </c>
      <c r="O17" s="173">
        <f t="shared" si="0"/>
        <v>0.9648824092795573</v>
      </c>
      <c r="P17" s="108">
        <f>Volume!K17</f>
        <v>2609.45</v>
      </c>
      <c r="Q17" s="69">
        <f>Volume!J17</f>
        <v>2720.6</v>
      </c>
      <c r="R17" s="237">
        <f t="shared" si="1"/>
        <v>255.654782</v>
      </c>
      <c r="S17" s="103">
        <f t="shared" si="2"/>
        <v>246.676802</v>
      </c>
      <c r="T17" s="109">
        <f t="shared" si="3"/>
        <v>937700</v>
      </c>
      <c r="U17" s="103">
        <f t="shared" si="4"/>
        <v>0.21328783192918846</v>
      </c>
      <c r="V17" s="103">
        <f t="shared" si="5"/>
        <v>249.941522</v>
      </c>
      <c r="W17" s="103">
        <f t="shared" si="6"/>
        <v>5.604436</v>
      </c>
      <c r="X17" s="103">
        <f t="shared" si="7"/>
        <v>0.108824</v>
      </c>
      <c r="Y17" s="103">
        <f t="shared" si="8"/>
        <v>244.6881265</v>
      </c>
      <c r="Z17" s="237">
        <f t="shared" si="9"/>
        <v>10.966655500000002</v>
      </c>
      <c r="AA17" s="78"/>
      <c r="AB17" s="77"/>
    </row>
    <row r="18" spans="1:28" s="58" customFormat="1" ht="15">
      <c r="A18" s="193" t="s">
        <v>281</v>
      </c>
      <c r="B18" s="164">
        <v>7816600</v>
      </c>
      <c r="C18" s="162">
        <v>338200</v>
      </c>
      <c r="D18" s="170">
        <v>0.05</v>
      </c>
      <c r="E18" s="164">
        <v>488300</v>
      </c>
      <c r="F18" s="112">
        <v>17100</v>
      </c>
      <c r="G18" s="170">
        <v>0.04</v>
      </c>
      <c r="H18" s="164">
        <v>43700</v>
      </c>
      <c r="I18" s="112">
        <v>0</v>
      </c>
      <c r="J18" s="170">
        <v>0</v>
      </c>
      <c r="K18" s="164">
        <v>8348600</v>
      </c>
      <c r="L18" s="112">
        <v>355300</v>
      </c>
      <c r="M18" s="127">
        <v>0.04</v>
      </c>
      <c r="N18" s="112">
        <v>8221300</v>
      </c>
      <c r="O18" s="173">
        <f t="shared" si="0"/>
        <v>0.9847519344560764</v>
      </c>
      <c r="P18" s="108">
        <f>Volume!K18</f>
        <v>157.15</v>
      </c>
      <c r="Q18" s="69">
        <f>Volume!J18</f>
        <v>169.3</v>
      </c>
      <c r="R18" s="237">
        <f t="shared" si="1"/>
        <v>141.341798</v>
      </c>
      <c r="S18" s="103">
        <f t="shared" si="2"/>
        <v>139.186609</v>
      </c>
      <c r="T18" s="109">
        <f t="shared" si="3"/>
        <v>7993300</v>
      </c>
      <c r="U18" s="103">
        <f t="shared" si="4"/>
        <v>4.444972664606608</v>
      </c>
      <c r="V18" s="103">
        <f t="shared" si="5"/>
        <v>132.335038</v>
      </c>
      <c r="W18" s="103">
        <f t="shared" si="6"/>
        <v>8.266919</v>
      </c>
      <c r="X18" s="103">
        <f t="shared" si="7"/>
        <v>0.7398410000000001</v>
      </c>
      <c r="Y18" s="103">
        <f t="shared" si="8"/>
        <v>125.6147095</v>
      </c>
      <c r="Z18" s="237">
        <f t="shared" si="9"/>
        <v>15.727088500000008</v>
      </c>
      <c r="AA18" s="78"/>
      <c r="AB18" s="77"/>
    </row>
    <row r="19" spans="1:28" s="8" customFormat="1" ht="15">
      <c r="A19" s="193" t="s">
        <v>282</v>
      </c>
      <c r="B19" s="164">
        <v>11356800</v>
      </c>
      <c r="C19" s="162">
        <v>-1276800</v>
      </c>
      <c r="D19" s="170">
        <v>-0.1</v>
      </c>
      <c r="E19" s="164">
        <v>1017600</v>
      </c>
      <c r="F19" s="112">
        <v>-52800</v>
      </c>
      <c r="G19" s="170">
        <v>-0.05</v>
      </c>
      <c r="H19" s="164">
        <v>206400</v>
      </c>
      <c r="I19" s="112">
        <v>48000</v>
      </c>
      <c r="J19" s="170">
        <v>0.3</v>
      </c>
      <c r="K19" s="164">
        <v>12580800</v>
      </c>
      <c r="L19" s="112">
        <v>-1281600</v>
      </c>
      <c r="M19" s="127">
        <v>-0.09</v>
      </c>
      <c r="N19" s="112">
        <v>12312000</v>
      </c>
      <c r="O19" s="173">
        <f t="shared" si="0"/>
        <v>0.978634109118657</v>
      </c>
      <c r="P19" s="108">
        <f>Volume!K19</f>
        <v>62.45</v>
      </c>
      <c r="Q19" s="69">
        <f>Volume!J19</f>
        <v>68.9</v>
      </c>
      <c r="R19" s="237">
        <f t="shared" si="1"/>
        <v>86.68171200000002</v>
      </c>
      <c r="S19" s="103">
        <f t="shared" si="2"/>
        <v>84.82968000000001</v>
      </c>
      <c r="T19" s="109">
        <f t="shared" si="3"/>
        <v>13862400</v>
      </c>
      <c r="U19" s="103">
        <f t="shared" si="4"/>
        <v>-9.245152354570637</v>
      </c>
      <c r="V19" s="103">
        <f t="shared" si="5"/>
        <v>78.24835200000001</v>
      </c>
      <c r="W19" s="103">
        <f t="shared" si="6"/>
        <v>7.011264</v>
      </c>
      <c r="X19" s="103">
        <f t="shared" si="7"/>
        <v>1.4220960000000002</v>
      </c>
      <c r="Y19" s="103">
        <f t="shared" si="8"/>
        <v>86.570688</v>
      </c>
      <c r="Z19" s="237">
        <f t="shared" si="9"/>
        <v>0.11102400000001467</v>
      </c>
      <c r="AA19"/>
      <c r="AB19" s="77"/>
    </row>
    <row r="20" spans="1:28" s="8" customFormat="1" ht="15">
      <c r="A20" s="193" t="s">
        <v>76</v>
      </c>
      <c r="B20" s="164">
        <v>5535600</v>
      </c>
      <c r="C20" s="162">
        <v>-70000</v>
      </c>
      <c r="D20" s="170">
        <v>-0.01</v>
      </c>
      <c r="E20" s="164">
        <v>50400</v>
      </c>
      <c r="F20" s="112">
        <v>2800</v>
      </c>
      <c r="G20" s="170">
        <v>0.06</v>
      </c>
      <c r="H20" s="164">
        <v>12600</v>
      </c>
      <c r="I20" s="112">
        <v>5600</v>
      </c>
      <c r="J20" s="170">
        <v>0.8</v>
      </c>
      <c r="K20" s="164">
        <v>5598600</v>
      </c>
      <c r="L20" s="112">
        <v>-61600</v>
      </c>
      <c r="M20" s="127">
        <v>-0.01</v>
      </c>
      <c r="N20" s="112">
        <v>5577600</v>
      </c>
      <c r="O20" s="173">
        <f t="shared" si="0"/>
        <v>0.9962490622655664</v>
      </c>
      <c r="P20" s="108">
        <f>Volume!K20</f>
        <v>251</v>
      </c>
      <c r="Q20" s="69">
        <f>Volume!J20</f>
        <v>258.55</v>
      </c>
      <c r="R20" s="237">
        <f t="shared" si="1"/>
        <v>144.751803</v>
      </c>
      <c r="S20" s="103">
        <f t="shared" si="2"/>
        <v>144.208848</v>
      </c>
      <c r="T20" s="109">
        <f t="shared" si="3"/>
        <v>5660200</v>
      </c>
      <c r="U20" s="103">
        <f t="shared" si="4"/>
        <v>-1.0883007667573583</v>
      </c>
      <c r="V20" s="103">
        <f t="shared" si="5"/>
        <v>143.122938</v>
      </c>
      <c r="W20" s="103">
        <f t="shared" si="6"/>
        <v>1.303092</v>
      </c>
      <c r="X20" s="103">
        <f t="shared" si="7"/>
        <v>0.325773</v>
      </c>
      <c r="Y20" s="103">
        <f t="shared" si="8"/>
        <v>142.07102</v>
      </c>
      <c r="Z20" s="237">
        <f t="shared" si="9"/>
        <v>2.680782999999991</v>
      </c>
      <c r="AA20"/>
      <c r="AB20" s="77"/>
    </row>
    <row r="21" spans="1:28" s="58" customFormat="1" ht="15">
      <c r="A21" s="193" t="s">
        <v>77</v>
      </c>
      <c r="B21" s="164">
        <v>5280100</v>
      </c>
      <c r="C21" s="162">
        <v>258400</v>
      </c>
      <c r="D21" s="170">
        <v>0.05</v>
      </c>
      <c r="E21" s="164">
        <v>374300</v>
      </c>
      <c r="F21" s="112">
        <v>5700</v>
      </c>
      <c r="G21" s="170">
        <v>0.02</v>
      </c>
      <c r="H21" s="164">
        <v>102600</v>
      </c>
      <c r="I21" s="112">
        <v>7600</v>
      </c>
      <c r="J21" s="170">
        <v>0.08</v>
      </c>
      <c r="K21" s="164">
        <v>5757000</v>
      </c>
      <c r="L21" s="112">
        <v>271700</v>
      </c>
      <c r="M21" s="127">
        <v>0.05</v>
      </c>
      <c r="N21" s="112">
        <v>5724700</v>
      </c>
      <c r="O21" s="173">
        <f t="shared" si="0"/>
        <v>0.9943894389438944</v>
      </c>
      <c r="P21" s="108">
        <f>Volume!K21</f>
        <v>195.4</v>
      </c>
      <c r="Q21" s="69">
        <f>Volume!J21</f>
        <v>195.9</v>
      </c>
      <c r="R21" s="237">
        <f t="shared" si="1"/>
        <v>112.77963</v>
      </c>
      <c r="S21" s="103">
        <f t="shared" si="2"/>
        <v>112.146873</v>
      </c>
      <c r="T21" s="109">
        <f t="shared" si="3"/>
        <v>5485300</v>
      </c>
      <c r="U21" s="103">
        <f t="shared" si="4"/>
        <v>4.953238656044337</v>
      </c>
      <c r="V21" s="103">
        <f t="shared" si="5"/>
        <v>103.437159</v>
      </c>
      <c r="W21" s="103">
        <f t="shared" si="6"/>
        <v>7.332537</v>
      </c>
      <c r="X21" s="103">
        <f t="shared" si="7"/>
        <v>2.009934</v>
      </c>
      <c r="Y21" s="103">
        <f t="shared" si="8"/>
        <v>107.182762</v>
      </c>
      <c r="Z21" s="237">
        <f t="shared" si="9"/>
        <v>5.596868000000001</v>
      </c>
      <c r="AA21"/>
      <c r="AB21" s="77"/>
    </row>
    <row r="22" spans="1:28" s="7" customFormat="1" ht="15">
      <c r="A22" s="193" t="s">
        <v>283</v>
      </c>
      <c r="B22" s="283">
        <v>1644300</v>
      </c>
      <c r="C22" s="163">
        <v>21000</v>
      </c>
      <c r="D22" s="171">
        <v>0.01</v>
      </c>
      <c r="E22" s="172">
        <v>7350</v>
      </c>
      <c r="F22" s="167">
        <v>1050</v>
      </c>
      <c r="G22" s="171">
        <v>0.17</v>
      </c>
      <c r="H22" s="165">
        <v>47250</v>
      </c>
      <c r="I22" s="168">
        <v>0</v>
      </c>
      <c r="J22" s="171">
        <v>0</v>
      </c>
      <c r="K22" s="164">
        <v>1698900</v>
      </c>
      <c r="L22" s="112">
        <v>22050</v>
      </c>
      <c r="M22" s="352">
        <v>0.01</v>
      </c>
      <c r="N22" s="112">
        <v>1681050</v>
      </c>
      <c r="O22" s="173">
        <f t="shared" si="0"/>
        <v>0.9894932014833128</v>
      </c>
      <c r="P22" s="108">
        <f>Volume!K22</f>
        <v>158.45</v>
      </c>
      <c r="Q22" s="69">
        <f>Volume!J22</f>
        <v>159.1</v>
      </c>
      <c r="R22" s="237">
        <f t="shared" si="1"/>
        <v>27.029499</v>
      </c>
      <c r="S22" s="103">
        <f t="shared" si="2"/>
        <v>26.7455055</v>
      </c>
      <c r="T22" s="109">
        <f t="shared" si="3"/>
        <v>1676850</v>
      </c>
      <c r="U22" s="103">
        <f t="shared" si="4"/>
        <v>1.3149655604257984</v>
      </c>
      <c r="V22" s="103">
        <f t="shared" si="5"/>
        <v>26.160813</v>
      </c>
      <c r="W22" s="103">
        <f t="shared" si="6"/>
        <v>0.1169385</v>
      </c>
      <c r="X22" s="103">
        <f t="shared" si="7"/>
        <v>0.7517475</v>
      </c>
      <c r="Y22" s="103">
        <f t="shared" si="8"/>
        <v>26.56968825</v>
      </c>
      <c r="Z22" s="237">
        <f t="shared" si="9"/>
        <v>0.4598107500000026</v>
      </c>
      <c r="AB22" s="77"/>
    </row>
    <row r="23" spans="1:28" s="7" customFormat="1" ht="15">
      <c r="A23" s="193" t="s">
        <v>34</v>
      </c>
      <c r="B23" s="283">
        <v>660550</v>
      </c>
      <c r="C23" s="163">
        <v>-275</v>
      </c>
      <c r="D23" s="171">
        <v>0</v>
      </c>
      <c r="E23" s="172">
        <v>550</v>
      </c>
      <c r="F23" s="167">
        <v>275</v>
      </c>
      <c r="G23" s="171">
        <v>1</v>
      </c>
      <c r="H23" s="165">
        <v>0</v>
      </c>
      <c r="I23" s="168">
        <v>0</v>
      </c>
      <c r="J23" s="171">
        <v>0</v>
      </c>
      <c r="K23" s="164">
        <v>661100</v>
      </c>
      <c r="L23" s="112">
        <v>0</v>
      </c>
      <c r="M23" s="352">
        <v>0</v>
      </c>
      <c r="N23" s="112">
        <v>659450</v>
      </c>
      <c r="O23" s="173">
        <f t="shared" si="0"/>
        <v>0.997504159733777</v>
      </c>
      <c r="P23" s="108">
        <f>Volume!K23</f>
        <v>1634.15</v>
      </c>
      <c r="Q23" s="69">
        <f>Volume!J23</f>
        <v>1652.35</v>
      </c>
      <c r="R23" s="237">
        <f t="shared" si="1"/>
        <v>109.2368585</v>
      </c>
      <c r="S23" s="103">
        <f t="shared" si="2"/>
        <v>108.96422075</v>
      </c>
      <c r="T23" s="109">
        <f t="shared" si="3"/>
        <v>661100</v>
      </c>
      <c r="U23" s="103">
        <f t="shared" si="4"/>
        <v>0</v>
      </c>
      <c r="V23" s="103">
        <f t="shared" si="5"/>
        <v>109.14597925</v>
      </c>
      <c r="W23" s="103">
        <f t="shared" si="6"/>
        <v>0.09087925</v>
      </c>
      <c r="X23" s="103">
        <f t="shared" si="7"/>
        <v>0</v>
      </c>
      <c r="Y23" s="103">
        <f t="shared" si="8"/>
        <v>108.0336565</v>
      </c>
      <c r="Z23" s="237">
        <f t="shared" si="9"/>
        <v>1.2032019999999903</v>
      </c>
      <c r="AB23" s="77"/>
    </row>
    <row r="24" spans="1:28" s="58" customFormat="1" ht="15">
      <c r="A24" s="193" t="s">
        <v>284</v>
      </c>
      <c r="B24" s="164">
        <v>575750</v>
      </c>
      <c r="C24" s="162">
        <v>5250</v>
      </c>
      <c r="D24" s="170">
        <v>0.01</v>
      </c>
      <c r="E24" s="164">
        <v>1000</v>
      </c>
      <c r="F24" s="112">
        <v>0</v>
      </c>
      <c r="G24" s="170">
        <v>0</v>
      </c>
      <c r="H24" s="164">
        <v>0</v>
      </c>
      <c r="I24" s="112">
        <v>0</v>
      </c>
      <c r="J24" s="170">
        <v>0</v>
      </c>
      <c r="K24" s="164">
        <v>576750</v>
      </c>
      <c r="L24" s="112">
        <v>5250</v>
      </c>
      <c r="M24" s="127">
        <v>0.01</v>
      </c>
      <c r="N24" s="112">
        <v>569000</v>
      </c>
      <c r="O24" s="173">
        <f t="shared" si="0"/>
        <v>0.9865626354573038</v>
      </c>
      <c r="P24" s="108">
        <f>Volume!K24</f>
        <v>960.65</v>
      </c>
      <c r="Q24" s="69">
        <f>Volume!J24</f>
        <v>957.6</v>
      </c>
      <c r="R24" s="237">
        <f t="shared" si="1"/>
        <v>55.22958</v>
      </c>
      <c r="S24" s="103">
        <f t="shared" si="2"/>
        <v>54.48744</v>
      </c>
      <c r="T24" s="109">
        <f t="shared" si="3"/>
        <v>571500</v>
      </c>
      <c r="U24" s="103">
        <f t="shared" si="4"/>
        <v>0.9186351706036745</v>
      </c>
      <c r="V24" s="103">
        <f t="shared" si="5"/>
        <v>55.13382</v>
      </c>
      <c r="W24" s="103">
        <f t="shared" si="6"/>
        <v>0.09576</v>
      </c>
      <c r="X24" s="103">
        <f t="shared" si="7"/>
        <v>0</v>
      </c>
      <c r="Y24" s="103">
        <f t="shared" si="8"/>
        <v>54.9011475</v>
      </c>
      <c r="Z24" s="237">
        <f t="shared" si="9"/>
        <v>0.32843249999999813</v>
      </c>
      <c r="AA24" s="78"/>
      <c r="AB24" s="77"/>
    </row>
    <row r="25" spans="1:28" s="58" customFormat="1" ht="15">
      <c r="A25" s="193" t="s">
        <v>137</v>
      </c>
      <c r="B25" s="164">
        <v>4653000</v>
      </c>
      <c r="C25" s="162">
        <v>259000</v>
      </c>
      <c r="D25" s="170">
        <v>0.06</v>
      </c>
      <c r="E25" s="164">
        <v>35000</v>
      </c>
      <c r="F25" s="112">
        <v>-1000</v>
      </c>
      <c r="G25" s="170">
        <v>-0.03</v>
      </c>
      <c r="H25" s="164">
        <v>6000</v>
      </c>
      <c r="I25" s="112">
        <v>2000</v>
      </c>
      <c r="J25" s="170">
        <v>0.5</v>
      </c>
      <c r="K25" s="164">
        <v>4694000</v>
      </c>
      <c r="L25" s="112">
        <v>260000</v>
      </c>
      <c r="M25" s="127">
        <v>0.06</v>
      </c>
      <c r="N25" s="112">
        <v>4683000</v>
      </c>
      <c r="O25" s="173">
        <f t="shared" si="0"/>
        <v>0.9976565828717512</v>
      </c>
      <c r="P25" s="108">
        <f>Volume!K25</f>
        <v>344.1</v>
      </c>
      <c r="Q25" s="69">
        <f>Volume!J25</f>
        <v>345.75</v>
      </c>
      <c r="R25" s="237">
        <f t="shared" si="1"/>
        <v>162.29505</v>
      </c>
      <c r="S25" s="103">
        <f t="shared" si="2"/>
        <v>161.914725</v>
      </c>
      <c r="T25" s="109">
        <f t="shared" si="3"/>
        <v>4434000</v>
      </c>
      <c r="U25" s="103">
        <f t="shared" si="4"/>
        <v>5.863779882724402</v>
      </c>
      <c r="V25" s="103">
        <f t="shared" si="5"/>
        <v>160.877475</v>
      </c>
      <c r="W25" s="103">
        <f t="shared" si="6"/>
        <v>1.210125</v>
      </c>
      <c r="X25" s="103">
        <f t="shared" si="7"/>
        <v>0.20745</v>
      </c>
      <c r="Y25" s="103">
        <f t="shared" si="8"/>
        <v>152.57394</v>
      </c>
      <c r="Z25" s="237">
        <f t="shared" si="9"/>
        <v>9.72111000000001</v>
      </c>
      <c r="AA25" s="78"/>
      <c r="AB25" s="77"/>
    </row>
    <row r="26" spans="1:28" s="7" customFormat="1" ht="15">
      <c r="A26" s="193" t="s">
        <v>232</v>
      </c>
      <c r="B26" s="164">
        <v>8841000</v>
      </c>
      <c r="C26" s="162">
        <v>38000</v>
      </c>
      <c r="D26" s="170">
        <v>0</v>
      </c>
      <c r="E26" s="164">
        <v>325000</v>
      </c>
      <c r="F26" s="112">
        <v>15000</v>
      </c>
      <c r="G26" s="170">
        <v>0.05</v>
      </c>
      <c r="H26" s="164">
        <v>64500</v>
      </c>
      <c r="I26" s="112">
        <v>2500</v>
      </c>
      <c r="J26" s="170">
        <v>0.04</v>
      </c>
      <c r="K26" s="164">
        <v>9230500</v>
      </c>
      <c r="L26" s="112">
        <v>55500</v>
      </c>
      <c r="M26" s="127">
        <v>0.01</v>
      </c>
      <c r="N26" s="112">
        <v>9081500</v>
      </c>
      <c r="O26" s="173">
        <f t="shared" si="0"/>
        <v>0.9838578625209902</v>
      </c>
      <c r="P26" s="108">
        <f>Volume!K26</f>
        <v>818.95</v>
      </c>
      <c r="Q26" s="69">
        <f>Volume!J26</f>
        <v>813.95</v>
      </c>
      <c r="R26" s="237">
        <f t="shared" si="1"/>
        <v>751.3165475</v>
      </c>
      <c r="S26" s="103">
        <f t="shared" si="2"/>
        <v>739.1886925</v>
      </c>
      <c r="T26" s="109">
        <f t="shared" si="3"/>
        <v>9175000</v>
      </c>
      <c r="U26" s="103">
        <f t="shared" si="4"/>
        <v>0.6049046321525886</v>
      </c>
      <c r="V26" s="103">
        <f t="shared" si="5"/>
        <v>719.613195</v>
      </c>
      <c r="W26" s="103">
        <f t="shared" si="6"/>
        <v>26.453375</v>
      </c>
      <c r="X26" s="103">
        <f t="shared" si="7"/>
        <v>5.2499775</v>
      </c>
      <c r="Y26" s="103">
        <f t="shared" si="8"/>
        <v>751.386625</v>
      </c>
      <c r="Z26" s="237">
        <f t="shared" si="9"/>
        <v>-0.07007750000002488</v>
      </c>
      <c r="AB26" s="77"/>
    </row>
    <row r="27" spans="1:28" s="7" customFormat="1" ht="15">
      <c r="A27" s="193" t="s">
        <v>1</v>
      </c>
      <c r="B27" s="283">
        <v>1300050</v>
      </c>
      <c r="C27" s="163">
        <v>16500</v>
      </c>
      <c r="D27" s="171">
        <v>0.01</v>
      </c>
      <c r="E27" s="172">
        <v>24750</v>
      </c>
      <c r="F27" s="167">
        <v>2250</v>
      </c>
      <c r="G27" s="171">
        <v>0.1</v>
      </c>
      <c r="H27" s="165">
        <v>2400</v>
      </c>
      <c r="I27" s="168">
        <v>300</v>
      </c>
      <c r="J27" s="171">
        <v>0.14</v>
      </c>
      <c r="K27" s="164">
        <v>1327200</v>
      </c>
      <c r="L27" s="112">
        <v>19050</v>
      </c>
      <c r="M27" s="352">
        <v>0.01</v>
      </c>
      <c r="N27" s="112">
        <v>1281750</v>
      </c>
      <c r="O27" s="173">
        <f t="shared" si="0"/>
        <v>0.965754972875226</v>
      </c>
      <c r="P27" s="108">
        <f>Volume!K27</f>
        <v>2429.3</v>
      </c>
      <c r="Q27" s="69">
        <f>Volume!J27</f>
        <v>2437.05</v>
      </c>
      <c r="R27" s="237">
        <f t="shared" si="1"/>
        <v>323.44527600000004</v>
      </c>
      <c r="S27" s="103">
        <f t="shared" si="2"/>
        <v>312.36888375</v>
      </c>
      <c r="T27" s="109">
        <f t="shared" si="3"/>
        <v>1308150</v>
      </c>
      <c r="U27" s="103">
        <f t="shared" si="4"/>
        <v>1.4562550166265338</v>
      </c>
      <c r="V27" s="103">
        <f t="shared" si="5"/>
        <v>316.82868525</v>
      </c>
      <c r="W27" s="103">
        <f t="shared" si="6"/>
        <v>6.03169875</v>
      </c>
      <c r="X27" s="103">
        <f t="shared" si="7"/>
        <v>0.584892</v>
      </c>
      <c r="Y27" s="103">
        <f t="shared" si="8"/>
        <v>317.7888795</v>
      </c>
      <c r="Z27" s="237">
        <f t="shared" si="9"/>
        <v>5.656396500000028</v>
      </c>
      <c r="AB27" s="77"/>
    </row>
    <row r="28" spans="1:28" s="7" customFormat="1" ht="15">
      <c r="A28" s="193" t="s">
        <v>158</v>
      </c>
      <c r="B28" s="283">
        <v>1645400</v>
      </c>
      <c r="C28" s="163">
        <v>-34200</v>
      </c>
      <c r="D28" s="171">
        <v>-0.02</v>
      </c>
      <c r="E28" s="172">
        <v>106400</v>
      </c>
      <c r="F28" s="167">
        <v>9500</v>
      </c>
      <c r="G28" s="171">
        <v>0.1</v>
      </c>
      <c r="H28" s="165">
        <v>7600</v>
      </c>
      <c r="I28" s="168">
        <v>0</v>
      </c>
      <c r="J28" s="171">
        <v>0</v>
      </c>
      <c r="K28" s="164">
        <v>1759400</v>
      </c>
      <c r="L28" s="112">
        <v>-24700</v>
      </c>
      <c r="M28" s="352">
        <v>-0.01</v>
      </c>
      <c r="N28" s="112">
        <v>1751800</v>
      </c>
      <c r="O28" s="173">
        <f t="shared" si="0"/>
        <v>0.9956803455723542</v>
      </c>
      <c r="P28" s="108">
        <f>Volume!K28</f>
        <v>114.65</v>
      </c>
      <c r="Q28" s="69">
        <f>Volume!J28</f>
        <v>115.05</v>
      </c>
      <c r="R28" s="237">
        <f t="shared" si="1"/>
        <v>20.241897</v>
      </c>
      <c r="S28" s="103">
        <f t="shared" si="2"/>
        <v>20.154459</v>
      </c>
      <c r="T28" s="109">
        <f t="shared" si="3"/>
        <v>1784100</v>
      </c>
      <c r="U28" s="103">
        <f t="shared" si="4"/>
        <v>-1.384451544195953</v>
      </c>
      <c r="V28" s="103">
        <f t="shared" si="5"/>
        <v>18.930327</v>
      </c>
      <c r="W28" s="103">
        <f t="shared" si="6"/>
        <v>1.224132</v>
      </c>
      <c r="X28" s="103">
        <f t="shared" si="7"/>
        <v>0.087438</v>
      </c>
      <c r="Y28" s="103">
        <f t="shared" si="8"/>
        <v>20.4547065</v>
      </c>
      <c r="Z28" s="237">
        <f t="shared" si="9"/>
        <v>-0.21280949999999876</v>
      </c>
      <c r="AB28" s="77"/>
    </row>
    <row r="29" spans="1:28" s="58" customFormat="1" ht="15">
      <c r="A29" s="193" t="s">
        <v>285</v>
      </c>
      <c r="B29" s="164">
        <v>674700</v>
      </c>
      <c r="C29" s="162">
        <v>21600</v>
      </c>
      <c r="D29" s="170">
        <v>0.03</v>
      </c>
      <c r="E29" s="164">
        <v>0</v>
      </c>
      <c r="F29" s="112">
        <v>0</v>
      </c>
      <c r="G29" s="170">
        <v>0</v>
      </c>
      <c r="H29" s="164">
        <v>0</v>
      </c>
      <c r="I29" s="112">
        <v>0</v>
      </c>
      <c r="J29" s="170">
        <v>0</v>
      </c>
      <c r="K29" s="164">
        <v>674700</v>
      </c>
      <c r="L29" s="112">
        <v>21600</v>
      </c>
      <c r="M29" s="127">
        <v>0.03</v>
      </c>
      <c r="N29" s="112">
        <v>673800</v>
      </c>
      <c r="O29" s="173">
        <f t="shared" si="0"/>
        <v>0.9986660738105825</v>
      </c>
      <c r="P29" s="108">
        <f>Volume!K29</f>
        <v>559.9</v>
      </c>
      <c r="Q29" s="69">
        <f>Volume!J29</f>
        <v>559.7</v>
      </c>
      <c r="R29" s="237">
        <f t="shared" si="1"/>
        <v>37.76295900000001</v>
      </c>
      <c r="S29" s="103">
        <f t="shared" si="2"/>
        <v>37.71258600000001</v>
      </c>
      <c r="T29" s="109">
        <f t="shared" si="3"/>
        <v>653100</v>
      </c>
      <c r="U29" s="103">
        <f t="shared" si="4"/>
        <v>3.307303628847037</v>
      </c>
      <c r="V29" s="103">
        <f t="shared" si="5"/>
        <v>37.76295900000001</v>
      </c>
      <c r="W29" s="103">
        <f t="shared" si="6"/>
        <v>0</v>
      </c>
      <c r="X29" s="103">
        <f t="shared" si="7"/>
        <v>0</v>
      </c>
      <c r="Y29" s="103">
        <f t="shared" si="8"/>
        <v>36.567069</v>
      </c>
      <c r="Z29" s="237">
        <f t="shared" si="9"/>
        <v>1.1958900000000128</v>
      </c>
      <c r="AA29" s="78"/>
      <c r="AB29" s="77"/>
    </row>
    <row r="30" spans="1:28" s="7" customFormat="1" ht="15">
      <c r="A30" s="193" t="s">
        <v>159</v>
      </c>
      <c r="B30" s="164">
        <v>3028500</v>
      </c>
      <c r="C30" s="162">
        <v>49500</v>
      </c>
      <c r="D30" s="170">
        <v>0.02</v>
      </c>
      <c r="E30" s="164">
        <v>517500</v>
      </c>
      <c r="F30" s="112">
        <v>18000</v>
      </c>
      <c r="G30" s="170">
        <v>0.04</v>
      </c>
      <c r="H30" s="164">
        <v>76500</v>
      </c>
      <c r="I30" s="112">
        <v>4500</v>
      </c>
      <c r="J30" s="170">
        <v>0.06</v>
      </c>
      <c r="K30" s="164">
        <v>3622500</v>
      </c>
      <c r="L30" s="112">
        <v>72000</v>
      </c>
      <c r="M30" s="127">
        <v>0.02</v>
      </c>
      <c r="N30" s="112">
        <v>3267000</v>
      </c>
      <c r="O30" s="173">
        <f t="shared" si="0"/>
        <v>0.901863354037267</v>
      </c>
      <c r="P30" s="108">
        <f>Volume!K30</f>
        <v>49.15</v>
      </c>
      <c r="Q30" s="69">
        <f>Volume!J30</f>
        <v>48.75</v>
      </c>
      <c r="R30" s="237">
        <f t="shared" si="1"/>
        <v>17.6596875</v>
      </c>
      <c r="S30" s="103">
        <f t="shared" si="2"/>
        <v>15.926625</v>
      </c>
      <c r="T30" s="109">
        <f t="shared" si="3"/>
        <v>3550500</v>
      </c>
      <c r="U30" s="103">
        <f t="shared" si="4"/>
        <v>2.027883396704689</v>
      </c>
      <c r="V30" s="103">
        <f t="shared" si="5"/>
        <v>14.7639375</v>
      </c>
      <c r="W30" s="103">
        <f t="shared" si="6"/>
        <v>2.5228125</v>
      </c>
      <c r="X30" s="103">
        <f t="shared" si="7"/>
        <v>0.3729375</v>
      </c>
      <c r="Y30" s="103">
        <f t="shared" si="8"/>
        <v>17.4507075</v>
      </c>
      <c r="Z30" s="237">
        <f t="shared" si="9"/>
        <v>0.2089800000000004</v>
      </c>
      <c r="AB30" s="77"/>
    </row>
    <row r="31" spans="1:28" s="7" customFormat="1" ht="15">
      <c r="A31" s="193" t="s">
        <v>2</v>
      </c>
      <c r="B31" s="283">
        <v>1867800</v>
      </c>
      <c r="C31" s="163">
        <v>22000</v>
      </c>
      <c r="D31" s="171">
        <v>0.01</v>
      </c>
      <c r="E31" s="172">
        <v>137500</v>
      </c>
      <c r="F31" s="167">
        <v>0</v>
      </c>
      <c r="G31" s="171">
        <v>0</v>
      </c>
      <c r="H31" s="165">
        <v>0</v>
      </c>
      <c r="I31" s="168">
        <v>0</v>
      </c>
      <c r="J31" s="171">
        <v>0</v>
      </c>
      <c r="K31" s="164">
        <v>2005300</v>
      </c>
      <c r="L31" s="112">
        <v>22000</v>
      </c>
      <c r="M31" s="352">
        <v>0.01</v>
      </c>
      <c r="N31" s="112">
        <v>2002000</v>
      </c>
      <c r="O31" s="173">
        <f t="shared" si="0"/>
        <v>0.9983543609434997</v>
      </c>
      <c r="P31" s="108">
        <f>Volume!K31</f>
        <v>355.05</v>
      </c>
      <c r="Q31" s="69">
        <f>Volume!J31</f>
        <v>357.7</v>
      </c>
      <c r="R31" s="237">
        <f t="shared" si="1"/>
        <v>71.729581</v>
      </c>
      <c r="S31" s="103">
        <f t="shared" si="2"/>
        <v>71.61154</v>
      </c>
      <c r="T31" s="109">
        <f t="shared" si="3"/>
        <v>1983300</v>
      </c>
      <c r="U31" s="103">
        <f t="shared" si="4"/>
        <v>1.1092623405435387</v>
      </c>
      <c r="V31" s="103">
        <f t="shared" si="5"/>
        <v>66.811206</v>
      </c>
      <c r="W31" s="103">
        <f t="shared" si="6"/>
        <v>4.918375</v>
      </c>
      <c r="X31" s="103">
        <f t="shared" si="7"/>
        <v>0</v>
      </c>
      <c r="Y31" s="103">
        <f t="shared" si="8"/>
        <v>70.4170665</v>
      </c>
      <c r="Z31" s="237">
        <f t="shared" si="9"/>
        <v>1.3125144999999918</v>
      </c>
      <c r="AB31" s="77"/>
    </row>
    <row r="32" spans="1:28" s="7" customFormat="1" ht="15">
      <c r="A32" s="193" t="s">
        <v>391</v>
      </c>
      <c r="B32" s="283">
        <v>6515000</v>
      </c>
      <c r="C32" s="163">
        <v>-277500</v>
      </c>
      <c r="D32" s="171">
        <v>-0.04</v>
      </c>
      <c r="E32" s="172">
        <v>322500</v>
      </c>
      <c r="F32" s="167">
        <v>22500</v>
      </c>
      <c r="G32" s="171">
        <v>0.08</v>
      </c>
      <c r="H32" s="165">
        <v>17500</v>
      </c>
      <c r="I32" s="168">
        <v>2500</v>
      </c>
      <c r="J32" s="171">
        <v>0.17</v>
      </c>
      <c r="K32" s="164">
        <v>6855000</v>
      </c>
      <c r="L32" s="112">
        <v>-252500</v>
      </c>
      <c r="M32" s="352">
        <v>-0.04</v>
      </c>
      <c r="N32" s="112">
        <v>6812500</v>
      </c>
      <c r="O32" s="173">
        <f t="shared" si="0"/>
        <v>0.9938001458789205</v>
      </c>
      <c r="P32" s="108">
        <f>Volume!K32</f>
        <v>130.6</v>
      </c>
      <c r="Q32" s="69">
        <f>Volume!J32</f>
        <v>133.5</v>
      </c>
      <c r="R32" s="237">
        <f t="shared" si="1"/>
        <v>91.51425</v>
      </c>
      <c r="S32" s="103">
        <f t="shared" si="2"/>
        <v>90.946875</v>
      </c>
      <c r="T32" s="109">
        <f t="shared" si="3"/>
        <v>7107500</v>
      </c>
      <c r="U32" s="103">
        <f t="shared" si="4"/>
        <v>-3.5525852972212455</v>
      </c>
      <c r="V32" s="103">
        <f t="shared" si="5"/>
        <v>86.97525</v>
      </c>
      <c r="W32" s="103">
        <f t="shared" si="6"/>
        <v>4.305375</v>
      </c>
      <c r="X32" s="103">
        <f t="shared" si="7"/>
        <v>0.233625</v>
      </c>
      <c r="Y32" s="103">
        <f t="shared" si="8"/>
        <v>92.82395</v>
      </c>
      <c r="Z32" s="237">
        <f t="shared" si="9"/>
        <v>-1.3096999999999923</v>
      </c>
      <c r="AB32" s="77"/>
    </row>
    <row r="33" spans="1:28" s="7" customFormat="1" ht="15">
      <c r="A33" s="193" t="s">
        <v>78</v>
      </c>
      <c r="B33" s="164">
        <v>2545600</v>
      </c>
      <c r="C33" s="162">
        <v>6400</v>
      </c>
      <c r="D33" s="170">
        <v>0</v>
      </c>
      <c r="E33" s="164">
        <v>17600</v>
      </c>
      <c r="F33" s="112">
        <v>8000</v>
      </c>
      <c r="G33" s="170">
        <v>0.83</v>
      </c>
      <c r="H33" s="164">
        <v>4800</v>
      </c>
      <c r="I33" s="112">
        <v>0</v>
      </c>
      <c r="J33" s="170">
        <v>0</v>
      </c>
      <c r="K33" s="164">
        <v>2568000</v>
      </c>
      <c r="L33" s="112">
        <v>14400</v>
      </c>
      <c r="M33" s="127">
        <v>0.01</v>
      </c>
      <c r="N33" s="112">
        <v>2473600</v>
      </c>
      <c r="O33" s="173">
        <f t="shared" si="0"/>
        <v>0.9632398753894081</v>
      </c>
      <c r="P33" s="108">
        <f>Volume!K33</f>
        <v>220.2</v>
      </c>
      <c r="Q33" s="69">
        <f>Volume!J33</f>
        <v>218.75</v>
      </c>
      <c r="R33" s="237">
        <f t="shared" si="1"/>
        <v>56.175</v>
      </c>
      <c r="S33" s="103">
        <f t="shared" si="2"/>
        <v>54.11</v>
      </c>
      <c r="T33" s="109">
        <f t="shared" si="3"/>
        <v>2553600</v>
      </c>
      <c r="U33" s="103">
        <f t="shared" si="4"/>
        <v>0.5639097744360901</v>
      </c>
      <c r="V33" s="103">
        <f t="shared" si="5"/>
        <v>55.685</v>
      </c>
      <c r="W33" s="103">
        <f t="shared" si="6"/>
        <v>0.385</v>
      </c>
      <c r="X33" s="103">
        <f t="shared" si="7"/>
        <v>0.105</v>
      </c>
      <c r="Y33" s="103">
        <f t="shared" si="8"/>
        <v>56.230272</v>
      </c>
      <c r="Z33" s="237">
        <f t="shared" si="9"/>
        <v>-0.05527200000000221</v>
      </c>
      <c r="AB33" s="77"/>
    </row>
    <row r="34" spans="1:28" s="7" customFormat="1" ht="15">
      <c r="A34" s="193" t="s">
        <v>138</v>
      </c>
      <c r="B34" s="164">
        <v>6561575</v>
      </c>
      <c r="C34" s="162">
        <v>133450</v>
      </c>
      <c r="D34" s="170">
        <v>0.02</v>
      </c>
      <c r="E34" s="164">
        <v>70125</v>
      </c>
      <c r="F34" s="112">
        <v>1275</v>
      </c>
      <c r="G34" s="170">
        <v>0.02</v>
      </c>
      <c r="H34" s="164">
        <v>10625</v>
      </c>
      <c r="I34" s="112">
        <v>0</v>
      </c>
      <c r="J34" s="170">
        <v>0</v>
      </c>
      <c r="K34" s="164">
        <v>6642325</v>
      </c>
      <c r="L34" s="112">
        <v>134725</v>
      </c>
      <c r="M34" s="127">
        <v>0.02</v>
      </c>
      <c r="N34" s="112">
        <v>6612575</v>
      </c>
      <c r="O34" s="173">
        <f t="shared" si="0"/>
        <v>0.9955211465864738</v>
      </c>
      <c r="P34" s="108">
        <f>Volume!K34</f>
        <v>569.4</v>
      </c>
      <c r="Q34" s="69">
        <f>Volume!J34</f>
        <v>571.4</v>
      </c>
      <c r="R34" s="237">
        <f t="shared" si="1"/>
        <v>379.5424505</v>
      </c>
      <c r="S34" s="103">
        <f t="shared" si="2"/>
        <v>377.8425355</v>
      </c>
      <c r="T34" s="109">
        <f t="shared" si="3"/>
        <v>6507600</v>
      </c>
      <c r="U34" s="103">
        <f t="shared" si="4"/>
        <v>2.070271682340648</v>
      </c>
      <c r="V34" s="103">
        <f t="shared" si="5"/>
        <v>374.9283955</v>
      </c>
      <c r="W34" s="103">
        <f t="shared" si="6"/>
        <v>4.0069425</v>
      </c>
      <c r="X34" s="103">
        <f t="shared" si="7"/>
        <v>0.6071125</v>
      </c>
      <c r="Y34" s="103">
        <f t="shared" si="8"/>
        <v>370.542744</v>
      </c>
      <c r="Z34" s="237">
        <f t="shared" si="9"/>
        <v>8.999706499999945</v>
      </c>
      <c r="AB34" s="77"/>
    </row>
    <row r="35" spans="1:28" s="7" customFormat="1" ht="15">
      <c r="A35" s="193" t="s">
        <v>160</v>
      </c>
      <c r="B35" s="283">
        <v>2412850</v>
      </c>
      <c r="C35" s="163">
        <v>-84150</v>
      </c>
      <c r="D35" s="171">
        <v>-0.03</v>
      </c>
      <c r="E35" s="172">
        <v>15400</v>
      </c>
      <c r="F35" s="167">
        <v>0</v>
      </c>
      <c r="G35" s="171">
        <v>0</v>
      </c>
      <c r="H35" s="165">
        <v>0</v>
      </c>
      <c r="I35" s="168">
        <v>0</v>
      </c>
      <c r="J35" s="171">
        <v>0</v>
      </c>
      <c r="K35" s="164">
        <v>2428250</v>
      </c>
      <c r="L35" s="112">
        <v>-84150</v>
      </c>
      <c r="M35" s="352">
        <v>-0.03</v>
      </c>
      <c r="N35" s="112">
        <v>2424400</v>
      </c>
      <c r="O35" s="173">
        <f t="shared" si="0"/>
        <v>0.9984144960362401</v>
      </c>
      <c r="P35" s="108">
        <f>Volume!K35</f>
        <v>369.05</v>
      </c>
      <c r="Q35" s="69">
        <f>Volume!J35</f>
        <v>377.55</v>
      </c>
      <c r="R35" s="237">
        <f t="shared" si="1"/>
        <v>91.67857875</v>
      </c>
      <c r="S35" s="103">
        <f t="shared" si="2"/>
        <v>91.533222</v>
      </c>
      <c r="T35" s="109">
        <f t="shared" si="3"/>
        <v>2512400</v>
      </c>
      <c r="U35" s="103">
        <f t="shared" si="4"/>
        <v>-3.34938704028021</v>
      </c>
      <c r="V35" s="103">
        <f t="shared" si="5"/>
        <v>91.09715175</v>
      </c>
      <c r="W35" s="103">
        <f t="shared" si="6"/>
        <v>0.581427</v>
      </c>
      <c r="X35" s="103">
        <f t="shared" si="7"/>
        <v>0</v>
      </c>
      <c r="Y35" s="103">
        <f t="shared" si="8"/>
        <v>92.720122</v>
      </c>
      <c r="Z35" s="237">
        <f t="shared" si="9"/>
        <v>-1.0415432500000037</v>
      </c>
      <c r="AB35" s="77"/>
    </row>
    <row r="36" spans="1:28" s="58" customFormat="1" ht="15">
      <c r="A36" s="193" t="s">
        <v>161</v>
      </c>
      <c r="B36" s="164">
        <v>6396300</v>
      </c>
      <c r="C36" s="162">
        <v>131100</v>
      </c>
      <c r="D36" s="170">
        <v>0.02</v>
      </c>
      <c r="E36" s="164">
        <v>1304100</v>
      </c>
      <c r="F36" s="112">
        <v>103500</v>
      </c>
      <c r="G36" s="170">
        <v>0.09</v>
      </c>
      <c r="H36" s="164">
        <v>48300</v>
      </c>
      <c r="I36" s="112">
        <v>0</v>
      </c>
      <c r="J36" s="170">
        <v>0</v>
      </c>
      <c r="K36" s="164">
        <v>7748700</v>
      </c>
      <c r="L36" s="112">
        <v>234600</v>
      </c>
      <c r="M36" s="127">
        <v>0.03</v>
      </c>
      <c r="N36" s="112">
        <v>7728000</v>
      </c>
      <c r="O36" s="173">
        <f t="shared" si="0"/>
        <v>0.9973285841495992</v>
      </c>
      <c r="P36" s="108">
        <f>Volume!K36</f>
        <v>34.05</v>
      </c>
      <c r="Q36" s="69">
        <f>Volume!J36</f>
        <v>33.8</v>
      </c>
      <c r="R36" s="237">
        <f t="shared" si="1"/>
        <v>26.190605999999995</v>
      </c>
      <c r="S36" s="103">
        <f t="shared" si="2"/>
        <v>26.120639999999998</v>
      </c>
      <c r="T36" s="109">
        <f t="shared" si="3"/>
        <v>7514100</v>
      </c>
      <c r="U36" s="103">
        <f t="shared" si="4"/>
        <v>3.1221303948576673</v>
      </c>
      <c r="V36" s="103">
        <f t="shared" si="5"/>
        <v>21.619493999999996</v>
      </c>
      <c r="W36" s="103">
        <f t="shared" si="6"/>
        <v>4.407858</v>
      </c>
      <c r="X36" s="103">
        <f t="shared" si="7"/>
        <v>0.16325399999999998</v>
      </c>
      <c r="Y36" s="103">
        <f t="shared" si="8"/>
        <v>25.585510499999998</v>
      </c>
      <c r="Z36" s="237">
        <f t="shared" si="9"/>
        <v>0.6050954999999973</v>
      </c>
      <c r="AA36" s="78"/>
      <c r="AB36" s="77"/>
    </row>
    <row r="37" spans="1:28" s="58" customFormat="1" ht="15">
      <c r="A37" s="193" t="s">
        <v>392</v>
      </c>
      <c r="B37" s="164">
        <v>97200</v>
      </c>
      <c r="C37" s="162">
        <v>-18000</v>
      </c>
      <c r="D37" s="170">
        <v>-0.16</v>
      </c>
      <c r="E37" s="164">
        <v>0</v>
      </c>
      <c r="F37" s="112">
        <v>0</v>
      </c>
      <c r="G37" s="170">
        <v>0</v>
      </c>
      <c r="H37" s="164">
        <v>0</v>
      </c>
      <c r="I37" s="112">
        <v>0</v>
      </c>
      <c r="J37" s="170">
        <v>0</v>
      </c>
      <c r="K37" s="164">
        <v>97200</v>
      </c>
      <c r="L37" s="112">
        <v>-18000</v>
      </c>
      <c r="M37" s="127">
        <v>-0.16</v>
      </c>
      <c r="N37" s="112">
        <v>97200</v>
      </c>
      <c r="O37" s="173">
        <f t="shared" si="0"/>
        <v>1</v>
      </c>
      <c r="P37" s="108">
        <f>Volume!K37</f>
        <v>216.4</v>
      </c>
      <c r="Q37" s="69">
        <f>Volume!J37</f>
        <v>216</v>
      </c>
      <c r="R37" s="237">
        <f t="shared" si="1"/>
        <v>2.09952</v>
      </c>
      <c r="S37" s="103">
        <f t="shared" si="2"/>
        <v>2.09952</v>
      </c>
      <c r="T37" s="109">
        <f t="shared" si="3"/>
        <v>115200</v>
      </c>
      <c r="U37" s="103">
        <f t="shared" si="4"/>
        <v>-15.625</v>
      </c>
      <c r="V37" s="103">
        <f t="shared" si="5"/>
        <v>2.09952</v>
      </c>
      <c r="W37" s="103">
        <f t="shared" si="6"/>
        <v>0</v>
      </c>
      <c r="X37" s="103">
        <f t="shared" si="7"/>
        <v>0</v>
      </c>
      <c r="Y37" s="103">
        <f t="shared" si="8"/>
        <v>2.492928</v>
      </c>
      <c r="Z37" s="237">
        <f t="shared" si="9"/>
        <v>-0.393408</v>
      </c>
      <c r="AA37" s="78"/>
      <c r="AB37" s="77"/>
    </row>
    <row r="38" spans="1:28" s="7" customFormat="1" ht="15">
      <c r="A38" s="193" t="s">
        <v>3</v>
      </c>
      <c r="B38" s="283">
        <v>8441250</v>
      </c>
      <c r="C38" s="163">
        <v>408750</v>
      </c>
      <c r="D38" s="171">
        <v>0.05</v>
      </c>
      <c r="E38" s="172">
        <v>856250</v>
      </c>
      <c r="F38" s="167">
        <v>66250</v>
      </c>
      <c r="G38" s="171">
        <v>0.08</v>
      </c>
      <c r="H38" s="165">
        <v>207500</v>
      </c>
      <c r="I38" s="168">
        <v>6250</v>
      </c>
      <c r="J38" s="171">
        <v>0.03</v>
      </c>
      <c r="K38" s="164">
        <v>9505000</v>
      </c>
      <c r="L38" s="112">
        <v>481250</v>
      </c>
      <c r="M38" s="352">
        <v>0.05</v>
      </c>
      <c r="N38" s="112">
        <v>9178750</v>
      </c>
      <c r="O38" s="173">
        <f t="shared" si="0"/>
        <v>0.9656759600210415</v>
      </c>
      <c r="P38" s="108">
        <f>Volume!K38</f>
        <v>208.1</v>
      </c>
      <c r="Q38" s="69">
        <f>Volume!J38</f>
        <v>204.8</v>
      </c>
      <c r="R38" s="237">
        <f t="shared" si="1"/>
        <v>194.6624</v>
      </c>
      <c r="S38" s="103">
        <f t="shared" si="2"/>
        <v>187.9808</v>
      </c>
      <c r="T38" s="109">
        <f t="shared" si="3"/>
        <v>9023750</v>
      </c>
      <c r="U38" s="103">
        <f t="shared" si="4"/>
        <v>5.33314863554509</v>
      </c>
      <c r="V38" s="103">
        <f t="shared" si="5"/>
        <v>172.8768</v>
      </c>
      <c r="W38" s="103">
        <f t="shared" si="6"/>
        <v>17.536</v>
      </c>
      <c r="X38" s="103">
        <f t="shared" si="7"/>
        <v>4.2496</v>
      </c>
      <c r="Y38" s="103">
        <f t="shared" si="8"/>
        <v>187.7842375</v>
      </c>
      <c r="Z38" s="237">
        <f t="shared" si="9"/>
        <v>6.878162500000002</v>
      </c>
      <c r="AB38" s="77"/>
    </row>
    <row r="39" spans="1:28" s="7" customFormat="1" ht="15">
      <c r="A39" s="193" t="s">
        <v>218</v>
      </c>
      <c r="B39" s="283">
        <v>754950</v>
      </c>
      <c r="C39" s="163">
        <v>61950</v>
      </c>
      <c r="D39" s="171">
        <v>0.09</v>
      </c>
      <c r="E39" s="172">
        <v>23100</v>
      </c>
      <c r="F39" s="167">
        <v>0</v>
      </c>
      <c r="G39" s="171">
        <v>0</v>
      </c>
      <c r="H39" s="165">
        <v>0</v>
      </c>
      <c r="I39" s="168">
        <v>0</v>
      </c>
      <c r="J39" s="171">
        <v>0</v>
      </c>
      <c r="K39" s="164">
        <v>778050</v>
      </c>
      <c r="L39" s="112">
        <v>61950</v>
      </c>
      <c r="M39" s="352">
        <v>0.09</v>
      </c>
      <c r="N39" s="112">
        <v>754950</v>
      </c>
      <c r="O39" s="173">
        <f t="shared" si="0"/>
        <v>0.970310391363023</v>
      </c>
      <c r="P39" s="108">
        <f>Volume!K39</f>
        <v>376.55</v>
      </c>
      <c r="Q39" s="69">
        <f>Volume!J39</f>
        <v>369.05</v>
      </c>
      <c r="R39" s="237">
        <f t="shared" si="1"/>
        <v>28.71393525</v>
      </c>
      <c r="S39" s="103">
        <f t="shared" si="2"/>
        <v>27.86142975</v>
      </c>
      <c r="T39" s="109">
        <f t="shared" si="3"/>
        <v>716100</v>
      </c>
      <c r="U39" s="103">
        <f t="shared" si="4"/>
        <v>8.651026392961878</v>
      </c>
      <c r="V39" s="103">
        <f t="shared" si="5"/>
        <v>27.86142975</v>
      </c>
      <c r="W39" s="103">
        <f t="shared" si="6"/>
        <v>0.8525055</v>
      </c>
      <c r="X39" s="103">
        <f t="shared" si="7"/>
        <v>0</v>
      </c>
      <c r="Y39" s="103">
        <f t="shared" si="8"/>
        <v>26.9647455</v>
      </c>
      <c r="Z39" s="237">
        <f t="shared" si="9"/>
        <v>1.7491897499999993</v>
      </c>
      <c r="AB39" s="77"/>
    </row>
    <row r="40" spans="1:28" s="7" customFormat="1" ht="15">
      <c r="A40" s="193" t="s">
        <v>162</v>
      </c>
      <c r="B40" s="283">
        <v>430800</v>
      </c>
      <c r="C40" s="163">
        <v>-4800</v>
      </c>
      <c r="D40" s="171">
        <v>-0.01</v>
      </c>
      <c r="E40" s="172">
        <v>0</v>
      </c>
      <c r="F40" s="167">
        <v>0</v>
      </c>
      <c r="G40" s="171">
        <v>0</v>
      </c>
      <c r="H40" s="165">
        <v>0</v>
      </c>
      <c r="I40" s="168">
        <v>0</v>
      </c>
      <c r="J40" s="171">
        <v>0</v>
      </c>
      <c r="K40" s="164">
        <v>430800</v>
      </c>
      <c r="L40" s="112">
        <v>-4800</v>
      </c>
      <c r="M40" s="352">
        <v>-0.01</v>
      </c>
      <c r="N40" s="112">
        <v>381600</v>
      </c>
      <c r="O40" s="173">
        <f t="shared" si="0"/>
        <v>0.8857938718662952</v>
      </c>
      <c r="P40" s="108">
        <f>Volume!K40</f>
        <v>313.05</v>
      </c>
      <c r="Q40" s="69">
        <f>Volume!J40</f>
        <v>313.15</v>
      </c>
      <c r="R40" s="237">
        <f t="shared" si="1"/>
        <v>13.490502</v>
      </c>
      <c r="S40" s="103">
        <f t="shared" si="2"/>
        <v>11.949803999999999</v>
      </c>
      <c r="T40" s="109">
        <f t="shared" si="3"/>
        <v>435600</v>
      </c>
      <c r="U40" s="103">
        <f t="shared" si="4"/>
        <v>-1.1019283746556474</v>
      </c>
      <c r="V40" s="103">
        <f t="shared" si="5"/>
        <v>13.490502</v>
      </c>
      <c r="W40" s="103">
        <f t="shared" si="6"/>
        <v>0</v>
      </c>
      <c r="X40" s="103">
        <f t="shared" si="7"/>
        <v>0</v>
      </c>
      <c r="Y40" s="103">
        <f t="shared" si="8"/>
        <v>13.636458</v>
      </c>
      <c r="Z40" s="237">
        <f t="shared" si="9"/>
        <v>-0.14595599999999997</v>
      </c>
      <c r="AB40" s="77"/>
    </row>
    <row r="41" spans="1:28" s="58" customFormat="1" ht="15">
      <c r="A41" s="193" t="s">
        <v>286</v>
      </c>
      <c r="B41" s="164">
        <v>668000</v>
      </c>
      <c r="C41" s="162">
        <v>47000</v>
      </c>
      <c r="D41" s="170">
        <v>0.08</v>
      </c>
      <c r="E41" s="164">
        <v>1000</v>
      </c>
      <c r="F41" s="112">
        <v>0</v>
      </c>
      <c r="G41" s="170">
        <v>0</v>
      </c>
      <c r="H41" s="164">
        <v>0</v>
      </c>
      <c r="I41" s="112">
        <v>0</v>
      </c>
      <c r="J41" s="170">
        <v>0</v>
      </c>
      <c r="K41" s="164">
        <v>669000</v>
      </c>
      <c r="L41" s="112">
        <v>47000</v>
      </c>
      <c r="M41" s="127">
        <v>0.08</v>
      </c>
      <c r="N41" s="112">
        <v>663000</v>
      </c>
      <c r="O41" s="173">
        <f t="shared" si="0"/>
        <v>0.9910313901345291</v>
      </c>
      <c r="P41" s="108">
        <f>Volume!K41</f>
        <v>214.8</v>
      </c>
      <c r="Q41" s="69">
        <f>Volume!J41</f>
        <v>211.05</v>
      </c>
      <c r="R41" s="237">
        <f t="shared" si="1"/>
        <v>14.119245</v>
      </c>
      <c r="S41" s="103">
        <f t="shared" si="2"/>
        <v>13.992615</v>
      </c>
      <c r="T41" s="109">
        <f t="shared" si="3"/>
        <v>622000</v>
      </c>
      <c r="U41" s="103">
        <f t="shared" si="4"/>
        <v>7.556270096463022</v>
      </c>
      <c r="V41" s="103">
        <f t="shared" si="5"/>
        <v>14.09814</v>
      </c>
      <c r="W41" s="103">
        <f t="shared" si="6"/>
        <v>0.021105</v>
      </c>
      <c r="X41" s="103">
        <f t="shared" si="7"/>
        <v>0</v>
      </c>
      <c r="Y41" s="103">
        <f t="shared" si="8"/>
        <v>13.36056</v>
      </c>
      <c r="Z41" s="237">
        <f t="shared" si="9"/>
        <v>0.7586849999999998</v>
      </c>
      <c r="AA41" s="78"/>
      <c r="AB41" s="77"/>
    </row>
    <row r="42" spans="1:28" s="58" customFormat="1" ht="15">
      <c r="A42" s="193" t="s">
        <v>183</v>
      </c>
      <c r="B42" s="164">
        <v>655500</v>
      </c>
      <c r="C42" s="162">
        <v>-26600</v>
      </c>
      <c r="D42" s="170">
        <v>-0.04</v>
      </c>
      <c r="E42" s="164">
        <v>3800</v>
      </c>
      <c r="F42" s="112">
        <v>0</v>
      </c>
      <c r="G42" s="170">
        <v>0</v>
      </c>
      <c r="H42" s="164">
        <v>0</v>
      </c>
      <c r="I42" s="112">
        <v>0</v>
      </c>
      <c r="J42" s="170">
        <v>0</v>
      </c>
      <c r="K42" s="164">
        <v>659300</v>
      </c>
      <c r="L42" s="112">
        <v>-26600</v>
      </c>
      <c r="M42" s="127">
        <v>-0.04</v>
      </c>
      <c r="N42" s="112">
        <v>654550</v>
      </c>
      <c r="O42" s="173">
        <f t="shared" si="0"/>
        <v>0.9927953890489913</v>
      </c>
      <c r="P42" s="108">
        <f>Volume!K42</f>
        <v>304.95</v>
      </c>
      <c r="Q42" s="69">
        <f>Volume!J42</f>
        <v>306.15</v>
      </c>
      <c r="R42" s="237">
        <f t="shared" si="1"/>
        <v>20.1844695</v>
      </c>
      <c r="S42" s="103">
        <f t="shared" si="2"/>
        <v>20.03904825</v>
      </c>
      <c r="T42" s="109">
        <f t="shared" si="3"/>
        <v>685900</v>
      </c>
      <c r="U42" s="103">
        <f t="shared" si="4"/>
        <v>-3.8781163434903045</v>
      </c>
      <c r="V42" s="103">
        <f t="shared" si="5"/>
        <v>20.0681325</v>
      </c>
      <c r="W42" s="103">
        <f t="shared" si="6"/>
        <v>0.116337</v>
      </c>
      <c r="X42" s="103">
        <f t="shared" si="7"/>
        <v>0</v>
      </c>
      <c r="Y42" s="103">
        <f t="shared" si="8"/>
        <v>20.9165205</v>
      </c>
      <c r="Z42" s="237">
        <f t="shared" si="9"/>
        <v>-0.732051000000002</v>
      </c>
      <c r="AA42" s="78"/>
      <c r="AB42" s="77"/>
    </row>
    <row r="43" spans="1:28" s="7" customFormat="1" ht="15">
      <c r="A43" s="193" t="s">
        <v>219</v>
      </c>
      <c r="B43" s="164">
        <v>5810400</v>
      </c>
      <c r="C43" s="162">
        <v>37800</v>
      </c>
      <c r="D43" s="170">
        <v>0.01</v>
      </c>
      <c r="E43" s="164">
        <v>162000</v>
      </c>
      <c r="F43" s="112">
        <v>27000</v>
      </c>
      <c r="G43" s="170">
        <v>0.2</v>
      </c>
      <c r="H43" s="164">
        <v>2700</v>
      </c>
      <c r="I43" s="112">
        <v>0</v>
      </c>
      <c r="J43" s="170">
        <v>0</v>
      </c>
      <c r="K43" s="164">
        <v>5975100</v>
      </c>
      <c r="L43" s="112">
        <v>64800</v>
      </c>
      <c r="M43" s="127">
        <v>0.01</v>
      </c>
      <c r="N43" s="112">
        <v>5826600</v>
      </c>
      <c r="O43" s="173">
        <f t="shared" si="0"/>
        <v>0.9751468594667871</v>
      </c>
      <c r="P43" s="108">
        <f>Volume!K43</f>
        <v>93.7</v>
      </c>
      <c r="Q43" s="69">
        <f>Volume!J43</f>
        <v>93.1</v>
      </c>
      <c r="R43" s="237">
        <f t="shared" si="1"/>
        <v>55.628181</v>
      </c>
      <c r="S43" s="103">
        <f t="shared" si="2"/>
        <v>54.245646</v>
      </c>
      <c r="T43" s="109">
        <f t="shared" si="3"/>
        <v>5910300</v>
      </c>
      <c r="U43" s="103">
        <f t="shared" si="4"/>
        <v>1.0963910461397899</v>
      </c>
      <c r="V43" s="103">
        <f t="shared" si="5"/>
        <v>54.094824</v>
      </c>
      <c r="W43" s="103">
        <f t="shared" si="6"/>
        <v>1.50822</v>
      </c>
      <c r="X43" s="103">
        <f t="shared" si="7"/>
        <v>0.025136999999999996</v>
      </c>
      <c r="Y43" s="103">
        <f t="shared" si="8"/>
        <v>55.379511</v>
      </c>
      <c r="Z43" s="237">
        <f t="shared" si="9"/>
        <v>0.24866999999999706</v>
      </c>
      <c r="AB43" s="77"/>
    </row>
    <row r="44" spans="1:28" s="7" customFormat="1" ht="15">
      <c r="A44" s="193" t="s">
        <v>163</v>
      </c>
      <c r="B44" s="164">
        <v>456940</v>
      </c>
      <c r="C44" s="162">
        <v>33356</v>
      </c>
      <c r="D44" s="170">
        <v>0.08</v>
      </c>
      <c r="E44" s="164">
        <v>930</v>
      </c>
      <c r="F44" s="112">
        <v>62</v>
      </c>
      <c r="G44" s="170">
        <v>0.07</v>
      </c>
      <c r="H44" s="164">
        <v>558</v>
      </c>
      <c r="I44" s="112">
        <v>62</v>
      </c>
      <c r="J44" s="170">
        <v>0.13</v>
      </c>
      <c r="K44" s="164">
        <v>458428</v>
      </c>
      <c r="L44" s="112">
        <v>33480</v>
      </c>
      <c r="M44" s="127">
        <v>0.08</v>
      </c>
      <c r="N44" s="112">
        <v>455638</v>
      </c>
      <c r="O44" s="173">
        <f t="shared" si="0"/>
        <v>0.993913984311604</v>
      </c>
      <c r="P44" s="108">
        <f>Volume!K44</f>
        <v>3751.65</v>
      </c>
      <c r="Q44" s="69">
        <f>Volume!J44</f>
        <v>3853.2</v>
      </c>
      <c r="R44" s="237">
        <f t="shared" si="1"/>
        <v>176.64147695999998</v>
      </c>
      <c r="S44" s="103">
        <f t="shared" si="2"/>
        <v>175.56643416</v>
      </c>
      <c r="T44" s="109">
        <f t="shared" si="3"/>
        <v>424948</v>
      </c>
      <c r="U44" s="103">
        <f t="shared" si="4"/>
        <v>7.878611030055442</v>
      </c>
      <c r="V44" s="103">
        <f t="shared" si="5"/>
        <v>176.0681208</v>
      </c>
      <c r="W44" s="103">
        <f t="shared" si="6"/>
        <v>0.3583476</v>
      </c>
      <c r="X44" s="103">
        <f t="shared" si="7"/>
        <v>0.21500856000000002</v>
      </c>
      <c r="Y44" s="103">
        <f t="shared" si="8"/>
        <v>159.42561642</v>
      </c>
      <c r="Z44" s="237">
        <f t="shared" si="9"/>
        <v>17.215860539999966</v>
      </c>
      <c r="AB44" s="77"/>
    </row>
    <row r="45" spans="1:28" s="7" customFormat="1" ht="15">
      <c r="A45" s="193" t="s">
        <v>194</v>
      </c>
      <c r="B45" s="164">
        <v>2726800</v>
      </c>
      <c r="C45" s="162">
        <v>82000</v>
      </c>
      <c r="D45" s="170">
        <v>0.03</v>
      </c>
      <c r="E45" s="164">
        <v>67600</v>
      </c>
      <c r="F45" s="112">
        <v>8400</v>
      </c>
      <c r="G45" s="170">
        <v>0.14</v>
      </c>
      <c r="H45" s="164">
        <v>6800</v>
      </c>
      <c r="I45" s="112">
        <v>2000</v>
      </c>
      <c r="J45" s="170">
        <v>0.42</v>
      </c>
      <c r="K45" s="164">
        <v>2801200</v>
      </c>
      <c r="L45" s="112">
        <v>92400</v>
      </c>
      <c r="M45" s="127">
        <v>0.03</v>
      </c>
      <c r="N45" s="112">
        <v>2762400</v>
      </c>
      <c r="O45" s="173">
        <f t="shared" si="0"/>
        <v>0.9861487933742682</v>
      </c>
      <c r="P45" s="108">
        <f>Volume!K45</f>
        <v>689.65</v>
      </c>
      <c r="Q45" s="69">
        <f>Volume!J45</f>
        <v>683.8</v>
      </c>
      <c r="R45" s="237">
        <f t="shared" si="1"/>
        <v>191.54605599999996</v>
      </c>
      <c r="S45" s="103">
        <f t="shared" si="2"/>
        <v>188.89291199999997</v>
      </c>
      <c r="T45" s="109">
        <f t="shared" si="3"/>
        <v>2708800</v>
      </c>
      <c r="U45" s="103">
        <f t="shared" si="4"/>
        <v>3.4111045481393973</v>
      </c>
      <c r="V45" s="103">
        <f t="shared" si="5"/>
        <v>186.45858399999997</v>
      </c>
      <c r="W45" s="103">
        <f t="shared" si="6"/>
        <v>4.622488</v>
      </c>
      <c r="X45" s="103">
        <f t="shared" si="7"/>
        <v>0.464984</v>
      </c>
      <c r="Y45" s="103">
        <f t="shared" si="8"/>
        <v>186.812392</v>
      </c>
      <c r="Z45" s="237">
        <f t="shared" si="9"/>
        <v>4.733663999999976</v>
      </c>
      <c r="AB45" s="77"/>
    </row>
    <row r="46" spans="1:28" s="58" customFormat="1" ht="15">
      <c r="A46" s="193" t="s">
        <v>220</v>
      </c>
      <c r="B46" s="164">
        <v>4015200</v>
      </c>
      <c r="C46" s="162">
        <v>84000</v>
      </c>
      <c r="D46" s="170">
        <v>0.02</v>
      </c>
      <c r="E46" s="164">
        <v>204000</v>
      </c>
      <c r="F46" s="112">
        <v>2400</v>
      </c>
      <c r="G46" s="170">
        <v>0.01</v>
      </c>
      <c r="H46" s="164">
        <v>19200</v>
      </c>
      <c r="I46" s="112">
        <v>0</v>
      </c>
      <c r="J46" s="170">
        <v>0</v>
      </c>
      <c r="K46" s="164">
        <v>4238400</v>
      </c>
      <c r="L46" s="112">
        <v>86400</v>
      </c>
      <c r="M46" s="127">
        <v>0.02</v>
      </c>
      <c r="N46" s="112">
        <v>4200000</v>
      </c>
      <c r="O46" s="173">
        <f t="shared" si="0"/>
        <v>0.9909399773499433</v>
      </c>
      <c r="P46" s="108">
        <f>Volume!K46</f>
        <v>125.35</v>
      </c>
      <c r="Q46" s="69">
        <f>Volume!J46</f>
        <v>124.2</v>
      </c>
      <c r="R46" s="237">
        <f t="shared" si="1"/>
        <v>52.640928</v>
      </c>
      <c r="S46" s="103">
        <f t="shared" si="2"/>
        <v>52.164</v>
      </c>
      <c r="T46" s="109">
        <f t="shared" si="3"/>
        <v>4152000</v>
      </c>
      <c r="U46" s="103">
        <f t="shared" si="4"/>
        <v>2.0809248554913293</v>
      </c>
      <c r="V46" s="103">
        <f t="shared" si="5"/>
        <v>49.868784</v>
      </c>
      <c r="W46" s="103">
        <f t="shared" si="6"/>
        <v>2.53368</v>
      </c>
      <c r="X46" s="103">
        <f t="shared" si="7"/>
        <v>0.238464</v>
      </c>
      <c r="Y46" s="103">
        <f t="shared" si="8"/>
        <v>52.04532</v>
      </c>
      <c r="Z46" s="237">
        <f t="shared" si="9"/>
        <v>0.5956080000000057</v>
      </c>
      <c r="AA46" s="78"/>
      <c r="AB46" s="77"/>
    </row>
    <row r="47" spans="1:28" s="58" customFormat="1" ht="15">
      <c r="A47" s="193" t="s">
        <v>164</v>
      </c>
      <c r="B47" s="164">
        <v>22368350</v>
      </c>
      <c r="C47" s="162">
        <v>84750</v>
      </c>
      <c r="D47" s="170">
        <v>0</v>
      </c>
      <c r="E47" s="164">
        <v>813600</v>
      </c>
      <c r="F47" s="112">
        <v>16950</v>
      </c>
      <c r="G47" s="170">
        <v>0.02</v>
      </c>
      <c r="H47" s="164">
        <v>79100</v>
      </c>
      <c r="I47" s="112">
        <v>0</v>
      </c>
      <c r="J47" s="170">
        <v>0</v>
      </c>
      <c r="K47" s="164">
        <v>23261050</v>
      </c>
      <c r="L47" s="112">
        <v>101700</v>
      </c>
      <c r="M47" s="127">
        <v>0</v>
      </c>
      <c r="N47" s="112">
        <v>22713000</v>
      </c>
      <c r="O47" s="173">
        <f t="shared" si="0"/>
        <v>0.9764391547243139</v>
      </c>
      <c r="P47" s="108">
        <f>Volume!K47</f>
        <v>54.45</v>
      </c>
      <c r="Q47" s="69">
        <f>Volume!J47</f>
        <v>54.45</v>
      </c>
      <c r="R47" s="237">
        <f t="shared" si="1"/>
        <v>126.65641725</v>
      </c>
      <c r="S47" s="103">
        <f t="shared" si="2"/>
        <v>123.672285</v>
      </c>
      <c r="T47" s="109">
        <f t="shared" si="3"/>
        <v>23159350</v>
      </c>
      <c r="U47" s="103">
        <f t="shared" si="4"/>
        <v>0.4391314954867041</v>
      </c>
      <c r="V47" s="103">
        <f t="shared" si="5"/>
        <v>121.79566575</v>
      </c>
      <c r="W47" s="103">
        <f t="shared" si="6"/>
        <v>4.430052</v>
      </c>
      <c r="X47" s="103">
        <f t="shared" si="7"/>
        <v>0.4306995</v>
      </c>
      <c r="Y47" s="103">
        <f t="shared" si="8"/>
        <v>126.10266075</v>
      </c>
      <c r="Z47" s="237">
        <f t="shared" si="9"/>
        <v>0.5537565000000058</v>
      </c>
      <c r="AA47" s="78"/>
      <c r="AB47" s="77"/>
    </row>
    <row r="48" spans="1:28" s="58" customFormat="1" ht="15">
      <c r="A48" s="193" t="s">
        <v>165</v>
      </c>
      <c r="B48" s="164">
        <v>283400</v>
      </c>
      <c r="C48" s="162">
        <v>39000</v>
      </c>
      <c r="D48" s="170">
        <v>0.16</v>
      </c>
      <c r="E48" s="164">
        <v>1300</v>
      </c>
      <c r="F48" s="112">
        <v>1300</v>
      </c>
      <c r="G48" s="170">
        <v>0</v>
      </c>
      <c r="H48" s="164">
        <v>0</v>
      </c>
      <c r="I48" s="112">
        <v>0</v>
      </c>
      <c r="J48" s="170">
        <v>0</v>
      </c>
      <c r="K48" s="164">
        <v>284700</v>
      </c>
      <c r="L48" s="112">
        <v>40300</v>
      </c>
      <c r="M48" s="127">
        <v>0.16</v>
      </c>
      <c r="N48" s="112">
        <v>282100</v>
      </c>
      <c r="O48" s="173">
        <f t="shared" si="0"/>
        <v>0.9908675799086758</v>
      </c>
      <c r="P48" s="108">
        <f>Volume!K48</f>
        <v>256.3</v>
      </c>
      <c r="Q48" s="69">
        <f>Volume!J48</f>
        <v>262.9</v>
      </c>
      <c r="R48" s="237">
        <f t="shared" si="1"/>
        <v>7.484763</v>
      </c>
      <c r="S48" s="103">
        <f t="shared" si="2"/>
        <v>7.416409</v>
      </c>
      <c r="T48" s="109">
        <f t="shared" si="3"/>
        <v>244400</v>
      </c>
      <c r="U48" s="103">
        <f t="shared" si="4"/>
        <v>16.48936170212766</v>
      </c>
      <c r="V48" s="103">
        <f t="shared" si="5"/>
        <v>7.450586</v>
      </c>
      <c r="W48" s="103">
        <f t="shared" si="6"/>
        <v>0.03417699999999999</v>
      </c>
      <c r="X48" s="103">
        <f t="shared" si="7"/>
        <v>0</v>
      </c>
      <c r="Y48" s="103">
        <f t="shared" si="8"/>
        <v>6.263972</v>
      </c>
      <c r="Z48" s="237">
        <f t="shared" si="9"/>
        <v>1.2207910000000002</v>
      </c>
      <c r="AA48" s="78"/>
      <c r="AB48" s="77"/>
    </row>
    <row r="49" spans="1:29" s="58" customFormat="1" ht="15">
      <c r="A49" s="193" t="s">
        <v>89</v>
      </c>
      <c r="B49" s="164">
        <v>3958500</v>
      </c>
      <c r="C49" s="162">
        <v>37500</v>
      </c>
      <c r="D49" s="170">
        <v>0.01</v>
      </c>
      <c r="E49" s="164">
        <v>224250</v>
      </c>
      <c r="F49" s="112">
        <v>18000</v>
      </c>
      <c r="G49" s="170">
        <v>0.09</v>
      </c>
      <c r="H49" s="164">
        <v>25500</v>
      </c>
      <c r="I49" s="112">
        <v>2250</v>
      </c>
      <c r="J49" s="170">
        <v>0.1</v>
      </c>
      <c r="K49" s="164">
        <v>4208250</v>
      </c>
      <c r="L49" s="112">
        <v>57750</v>
      </c>
      <c r="M49" s="127">
        <v>0.01</v>
      </c>
      <c r="N49" s="112">
        <v>4039500</v>
      </c>
      <c r="O49" s="173">
        <f t="shared" si="0"/>
        <v>0.959900196043486</v>
      </c>
      <c r="P49" s="108">
        <f>Volume!K49</f>
        <v>278.45</v>
      </c>
      <c r="Q49" s="69">
        <f>Volume!J49</f>
        <v>278</v>
      </c>
      <c r="R49" s="237">
        <f t="shared" si="1"/>
        <v>116.98935</v>
      </c>
      <c r="S49" s="103">
        <f t="shared" si="2"/>
        <v>112.2981</v>
      </c>
      <c r="T49" s="109">
        <f t="shared" si="3"/>
        <v>4150500</v>
      </c>
      <c r="U49" s="103">
        <f t="shared" si="4"/>
        <v>1.3913986266714853</v>
      </c>
      <c r="V49" s="103">
        <f t="shared" si="5"/>
        <v>110.0463</v>
      </c>
      <c r="W49" s="103">
        <f t="shared" si="6"/>
        <v>6.23415</v>
      </c>
      <c r="X49" s="103">
        <f t="shared" si="7"/>
        <v>0.7089</v>
      </c>
      <c r="Y49" s="103">
        <f t="shared" si="8"/>
        <v>115.5706725</v>
      </c>
      <c r="Z49" s="237">
        <f t="shared" si="9"/>
        <v>1.4186775000000011</v>
      </c>
      <c r="AA49" s="380"/>
      <c r="AB49" s="78"/>
      <c r="AC49"/>
    </row>
    <row r="50" spans="1:29" s="58" customFormat="1" ht="15">
      <c r="A50" s="193" t="s">
        <v>287</v>
      </c>
      <c r="B50" s="164">
        <v>1436000</v>
      </c>
      <c r="C50" s="162">
        <v>-204000</v>
      </c>
      <c r="D50" s="170">
        <v>-0.12</v>
      </c>
      <c r="E50" s="164">
        <v>2000</v>
      </c>
      <c r="F50" s="112">
        <v>0</v>
      </c>
      <c r="G50" s="170">
        <v>0</v>
      </c>
      <c r="H50" s="164">
        <v>2000</v>
      </c>
      <c r="I50" s="112">
        <v>0</v>
      </c>
      <c r="J50" s="170">
        <v>0</v>
      </c>
      <c r="K50" s="164">
        <v>1440000</v>
      </c>
      <c r="L50" s="112">
        <v>-204000</v>
      </c>
      <c r="M50" s="127">
        <v>-0.12</v>
      </c>
      <c r="N50" s="112">
        <v>1420000</v>
      </c>
      <c r="O50" s="173">
        <f t="shared" si="0"/>
        <v>0.9861111111111112</v>
      </c>
      <c r="P50" s="108">
        <f>Volume!K50</f>
        <v>182.4</v>
      </c>
      <c r="Q50" s="69">
        <f>Volume!J50</f>
        <v>186.1</v>
      </c>
      <c r="R50" s="237">
        <f t="shared" si="1"/>
        <v>26.7984</v>
      </c>
      <c r="S50" s="103">
        <f t="shared" si="2"/>
        <v>26.4262</v>
      </c>
      <c r="T50" s="109">
        <f t="shared" si="3"/>
        <v>1644000</v>
      </c>
      <c r="U50" s="103">
        <f t="shared" si="4"/>
        <v>-12.408759124087592</v>
      </c>
      <c r="V50" s="103">
        <f t="shared" si="5"/>
        <v>26.72396</v>
      </c>
      <c r="W50" s="103">
        <f t="shared" si="6"/>
        <v>0.03722</v>
      </c>
      <c r="X50" s="103">
        <f t="shared" si="7"/>
        <v>0.03722</v>
      </c>
      <c r="Y50" s="103">
        <f t="shared" si="8"/>
        <v>29.98656</v>
      </c>
      <c r="Z50" s="237">
        <f t="shared" si="9"/>
        <v>-3.18816</v>
      </c>
      <c r="AA50" s="78"/>
      <c r="AB50" s="77"/>
      <c r="AC50"/>
    </row>
    <row r="51" spans="1:29" s="58" customFormat="1" ht="15">
      <c r="A51" s="193" t="s">
        <v>271</v>
      </c>
      <c r="B51" s="164">
        <v>555600</v>
      </c>
      <c r="C51" s="162">
        <v>-30000</v>
      </c>
      <c r="D51" s="170">
        <v>-0.05</v>
      </c>
      <c r="E51" s="164">
        <v>25200</v>
      </c>
      <c r="F51" s="112">
        <v>-1200</v>
      </c>
      <c r="G51" s="170">
        <v>-0.05</v>
      </c>
      <c r="H51" s="164">
        <v>4800</v>
      </c>
      <c r="I51" s="112">
        <v>0</v>
      </c>
      <c r="J51" s="170">
        <v>0</v>
      </c>
      <c r="K51" s="164">
        <v>585600</v>
      </c>
      <c r="L51" s="112">
        <v>-31200</v>
      </c>
      <c r="M51" s="127">
        <v>-0.05</v>
      </c>
      <c r="N51" s="112">
        <v>564000</v>
      </c>
      <c r="O51" s="173">
        <f t="shared" si="0"/>
        <v>0.9631147540983607</v>
      </c>
      <c r="P51" s="108">
        <f>Volume!K51</f>
        <v>261.95</v>
      </c>
      <c r="Q51" s="69">
        <f>Volume!J51</f>
        <v>260.7</v>
      </c>
      <c r="R51" s="237">
        <f t="shared" si="1"/>
        <v>15.266592</v>
      </c>
      <c r="S51" s="103">
        <f t="shared" si="2"/>
        <v>14.70348</v>
      </c>
      <c r="T51" s="109">
        <f t="shared" si="3"/>
        <v>616800</v>
      </c>
      <c r="U51" s="103">
        <f t="shared" si="4"/>
        <v>-5.058365758754864</v>
      </c>
      <c r="V51" s="103">
        <f t="shared" si="5"/>
        <v>14.484492</v>
      </c>
      <c r="W51" s="103">
        <f t="shared" si="6"/>
        <v>0.656964</v>
      </c>
      <c r="X51" s="103">
        <f t="shared" si="7"/>
        <v>0.125136</v>
      </c>
      <c r="Y51" s="103">
        <f t="shared" si="8"/>
        <v>16.157076</v>
      </c>
      <c r="Z51" s="237">
        <f t="shared" si="9"/>
        <v>-0.8904840000000007</v>
      </c>
      <c r="AA51" s="78"/>
      <c r="AB51" s="77"/>
      <c r="AC51"/>
    </row>
    <row r="52" spans="1:29" s="58" customFormat="1" ht="15">
      <c r="A52" s="193" t="s">
        <v>221</v>
      </c>
      <c r="B52" s="164">
        <v>506700</v>
      </c>
      <c r="C52" s="162">
        <v>11400</v>
      </c>
      <c r="D52" s="170">
        <v>0.02</v>
      </c>
      <c r="E52" s="164">
        <v>1800</v>
      </c>
      <c r="F52" s="112">
        <v>300</v>
      </c>
      <c r="G52" s="170">
        <v>0.2</v>
      </c>
      <c r="H52" s="164">
        <v>0</v>
      </c>
      <c r="I52" s="112">
        <v>0</v>
      </c>
      <c r="J52" s="170">
        <v>0</v>
      </c>
      <c r="K52" s="164">
        <v>508500</v>
      </c>
      <c r="L52" s="112">
        <v>11700</v>
      </c>
      <c r="M52" s="127">
        <v>0.02</v>
      </c>
      <c r="N52" s="112">
        <v>500400</v>
      </c>
      <c r="O52" s="173">
        <f t="shared" si="0"/>
        <v>0.984070796460177</v>
      </c>
      <c r="P52" s="108">
        <f>Volume!K52</f>
        <v>1202.35</v>
      </c>
      <c r="Q52" s="69">
        <f>Volume!J52</f>
        <v>1193.5</v>
      </c>
      <c r="R52" s="237">
        <f t="shared" si="1"/>
        <v>60.689475</v>
      </c>
      <c r="S52" s="103">
        <f t="shared" si="2"/>
        <v>59.72274</v>
      </c>
      <c r="T52" s="109">
        <f t="shared" si="3"/>
        <v>496800</v>
      </c>
      <c r="U52" s="103">
        <f t="shared" si="4"/>
        <v>2.355072463768116</v>
      </c>
      <c r="V52" s="103">
        <f t="shared" si="5"/>
        <v>60.474645</v>
      </c>
      <c r="W52" s="103">
        <f t="shared" si="6"/>
        <v>0.21483</v>
      </c>
      <c r="X52" s="103">
        <f t="shared" si="7"/>
        <v>0</v>
      </c>
      <c r="Y52" s="103">
        <f t="shared" si="8"/>
        <v>59.732748</v>
      </c>
      <c r="Z52" s="237">
        <f t="shared" si="9"/>
        <v>0.9567270000000008</v>
      </c>
      <c r="AA52" s="78"/>
      <c r="AB52" s="77"/>
      <c r="AC52"/>
    </row>
    <row r="53" spans="1:29" s="58" customFormat="1" ht="15">
      <c r="A53" s="193" t="s">
        <v>233</v>
      </c>
      <c r="B53" s="164">
        <v>2617000</v>
      </c>
      <c r="C53" s="162">
        <v>6000</v>
      </c>
      <c r="D53" s="170">
        <v>0</v>
      </c>
      <c r="E53" s="164">
        <v>101000</v>
      </c>
      <c r="F53" s="112">
        <v>7000</v>
      </c>
      <c r="G53" s="170">
        <v>0.07</v>
      </c>
      <c r="H53" s="164">
        <v>30000</v>
      </c>
      <c r="I53" s="112">
        <v>1000</v>
      </c>
      <c r="J53" s="170">
        <v>0.03</v>
      </c>
      <c r="K53" s="164">
        <v>2748000</v>
      </c>
      <c r="L53" s="112">
        <v>14000</v>
      </c>
      <c r="M53" s="127">
        <v>0.01</v>
      </c>
      <c r="N53" s="112">
        <v>2731000</v>
      </c>
      <c r="O53" s="173">
        <f t="shared" si="0"/>
        <v>0.9938136826783115</v>
      </c>
      <c r="P53" s="108">
        <f>Volume!K53</f>
        <v>429.3</v>
      </c>
      <c r="Q53" s="69">
        <f>Volume!J53</f>
        <v>431.2</v>
      </c>
      <c r="R53" s="237">
        <f t="shared" si="1"/>
        <v>118.49376</v>
      </c>
      <c r="S53" s="103">
        <f t="shared" si="2"/>
        <v>117.76072</v>
      </c>
      <c r="T53" s="109">
        <f t="shared" si="3"/>
        <v>2734000</v>
      </c>
      <c r="U53" s="103">
        <f t="shared" si="4"/>
        <v>0.5120702267739575</v>
      </c>
      <c r="V53" s="103">
        <f t="shared" si="5"/>
        <v>112.84504</v>
      </c>
      <c r="W53" s="103">
        <f t="shared" si="6"/>
        <v>4.35512</v>
      </c>
      <c r="X53" s="103">
        <f t="shared" si="7"/>
        <v>1.2936</v>
      </c>
      <c r="Y53" s="103">
        <f t="shared" si="8"/>
        <v>117.37062</v>
      </c>
      <c r="Z53" s="237">
        <f t="shared" si="9"/>
        <v>1.1231399999999923</v>
      </c>
      <c r="AA53" s="78"/>
      <c r="AB53" s="77"/>
      <c r="AC53"/>
    </row>
    <row r="54" spans="1:29" s="58" customFormat="1" ht="15">
      <c r="A54" s="193" t="s">
        <v>166</v>
      </c>
      <c r="B54" s="164">
        <v>3711100</v>
      </c>
      <c r="C54" s="162">
        <v>14750</v>
      </c>
      <c r="D54" s="170">
        <v>0</v>
      </c>
      <c r="E54" s="164">
        <v>253700</v>
      </c>
      <c r="F54" s="112">
        <v>2950</v>
      </c>
      <c r="G54" s="170">
        <v>0.01</v>
      </c>
      <c r="H54" s="164">
        <v>47200</v>
      </c>
      <c r="I54" s="112">
        <v>0</v>
      </c>
      <c r="J54" s="170">
        <v>0</v>
      </c>
      <c r="K54" s="164">
        <v>4012000</v>
      </c>
      <c r="L54" s="112">
        <v>17700</v>
      </c>
      <c r="M54" s="127">
        <v>0</v>
      </c>
      <c r="N54" s="112">
        <v>4000200</v>
      </c>
      <c r="O54" s="173">
        <f t="shared" si="0"/>
        <v>0.9970588235294118</v>
      </c>
      <c r="P54" s="108">
        <f>Volume!K54</f>
        <v>101.3</v>
      </c>
      <c r="Q54" s="69">
        <f>Volume!J54</f>
        <v>101.25</v>
      </c>
      <c r="R54" s="237">
        <f t="shared" si="1"/>
        <v>40.6215</v>
      </c>
      <c r="S54" s="103">
        <f t="shared" si="2"/>
        <v>40.502025</v>
      </c>
      <c r="T54" s="109">
        <f t="shared" si="3"/>
        <v>3994300</v>
      </c>
      <c r="U54" s="103">
        <f t="shared" si="4"/>
        <v>0.4431314623338257</v>
      </c>
      <c r="V54" s="103">
        <f t="shared" si="5"/>
        <v>37.5748875</v>
      </c>
      <c r="W54" s="103">
        <f t="shared" si="6"/>
        <v>2.5687125</v>
      </c>
      <c r="X54" s="103">
        <f t="shared" si="7"/>
        <v>0.4779</v>
      </c>
      <c r="Y54" s="103">
        <f t="shared" si="8"/>
        <v>40.462259</v>
      </c>
      <c r="Z54" s="237">
        <f t="shared" si="9"/>
        <v>0.15924099999999441</v>
      </c>
      <c r="AA54" s="78"/>
      <c r="AB54" s="77"/>
      <c r="AC54"/>
    </row>
    <row r="55" spans="1:28" s="58" customFormat="1" ht="15">
      <c r="A55" s="193" t="s">
        <v>222</v>
      </c>
      <c r="B55" s="164">
        <v>617672</v>
      </c>
      <c r="C55" s="162">
        <v>9152</v>
      </c>
      <c r="D55" s="170">
        <v>0.02</v>
      </c>
      <c r="E55" s="164">
        <v>352</v>
      </c>
      <c r="F55" s="112">
        <v>0</v>
      </c>
      <c r="G55" s="170">
        <v>0</v>
      </c>
      <c r="H55" s="164">
        <v>0</v>
      </c>
      <c r="I55" s="112">
        <v>0</v>
      </c>
      <c r="J55" s="170">
        <v>0</v>
      </c>
      <c r="K55" s="164">
        <v>618024</v>
      </c>
      <c r="L55" s="112">
        <v>9152</v>
      </c>
      <c r="M55" s="127">
        <v>0.02</v>
      </c>
      <c r="N55" s="112">
        <v>615736</v>
      </c>
      <c r="O55" s="173">
        <f t="shared" si="0"/>
        <v>0.9962978783995443</v>
      </c>
      <c r="P55" s="108">
        <f>Volume!K55</f>
        <v>2485.75</v>
      </c>
      <c r="Q55" s="69">
        <f>Volume!J55</f>
        <v>2425.35</v>
      </c>
      <c r="R55" s="237">
        <f t="shared" si="1"/>
        <v>149.89245083999998</v>
      </c>
      <c r="S55" s="103">
        <f t="shared" si="2"/>
        <v>149.33753076</v>
      </c>
      <c r="T55" s="109">
        <f t="shared" si="3"/>
        <v>608872</v>
      </c>
      <c r="U55" s="103">
        <f t="shared" si="4"/>
        <v>1.5031073854603265</v>
      </c>
      <c r="V55" s="103">
        <f t="shared" si="5"/>
        <v>149.80707852</v>
      </c>
      <c r="W55" s="103">
        <f t="shared" si="6"/>
        <v>0.08537232</v>
      </c>
      <c r="X55" s="103">
        <f t="shared" si="7"/>
        <v>0</v>
      </c>
      <c r="Y55" s="103">
        <f t="shared" si="8"/>
        <v>151.3503574</v>
      </c>
      <c r="Z55" s="237">
        <f t="shared" si="9"/>
        <v>-1.4579065600000263</v>
      </c>
      <c r="AA55" s="78"/>
      <c r="AB55" s="77"/>
    </row>
    <row r="56" spans="1:28" s="58" customFormat="1" ht="15">
      <c r="A56" s="193" t="s">
        <v>288</v>
      </c>
      <c r="B56" s="164">
        <v>7402500</v>
      </c>
      <c r="C56" s="162">
        <v>48000</v>
      </c>
      <c r="D56" s="170">
        <v>0.01</v>
      </c>
      <c r="E56" s="164">
        <v>439500</v>
      </c>
      <c r="F56" s="112">
        <v>1500</v>
      </c>
      <c r="G56" s="170">
        <v>0</v>
      </c>
      <c r="H56" s="164">
        <v>39000</v>
      </c>
      <c r="I56" s="112">
        <v>15000</v>
      </c>
      <c r="J56" s="170">
        <v>0.63</v>
      </c>
      <c r="K56" s="164">
        <v>7881000</v>
      </c>
      <c r="L56" s="112">
        <v>64500</v>
      </c>
      <c r="M56" s="127">
        <v>0.01</v>
      </c>
      <c r="N56" s="112">
        <v>7840500</v>
      </c>
      <c r="O56" s="173">
        <f t="shared" si="0"/>
        <v>0.99486105824134</v>
      </c>
      <c r="P56" s="108">
        <f>Volume!K56</f>
        <v>174.55</v>
      </c>
      <c r="Q56" s="69">
        <f>Volume!J56</f>
        <v>173.45</v>
      </c>
      <c r="R56" s="237">
        <f t="shared" si="1"/>
        <v>136.695945</v>
      </c>
      <c r="S56" s="103">
        <f t="shared" si="2"/>
        <v>135.9934725</v>
      </c>
      <c r="T56" s="109">
        <f t="shared" si="3"/>
        <v>7816500</v>
      </c>
      <c r="U56" s="103">
        <f t="shared" si="4"/>
        <v>0.8251775091153329</v>
      </c>
      <c r="V56" s="103">
        <f t="shared" si="5"/>
        <v>128.3963625</v>
      </c>
      <c r="W56" s="103">
        <f t="shared" si="6"/>
        <v>7.6231275</v>
      </c>
      <c r="X56" s="103">
        <f t="shared" si="7"/>
        <v>0.676455</v>
      </c>
      <c r="Y56" s="103">
        <f t="shared" si="8"/>
        <v>136.4370075</v>
      </c>
      <c r="Z56" s="237">
        <f t="shared" si="9"/>
        <v>0.2589375000000018</v>
      </c>
      <c r="AA56" s="381"/>
      <c r="AB56"/>
    </row>
    <row r="57" spans="1:28" s="7" customFormat="1" ht="15">
      <c r="A57" s="193" t="s">
        <v>289</v>
      </c>
      <c r="B57" s="164">
        <v>2528400</v>
      </c>
      <c r="C57" s="162">
        <v>46200</v>
      </c>
      <c r="D57" s="170">
        <v>0.02</v>
      </c>
      <c r="E57" s="164">
        <v>54600</v>
      </c>
      <c r="F57" s="112">
        <v>1400</v>
      </c>
      <c r="G57" s="170">
        <v>0.03</v>
      </c>
      <c r="H57" s="164">
        <v>18200</v>
      </c>
      <c r="I57" s="112">
        <v>0</v>
      </c>
      <c r="J57" s="170">
        <v>0</v>
      </c>
      <c r="K57" s="164">
        <v>2601200</v>
      </c>
      <c r="L57" s="112">
        <v>47600</v>
      </c>
      <c r="M57" s="127">
        <v>0.02</v>
      </c>
      <c r="N57" s="112">
        <v>2585800</v>
      </c>
      <c r="O57" s="173">
        <f t="shared" si="0"/>
        <v>0.9940796555435952</v>
      </c>
      <c r="P57" s="108">
        <f>Volume!K57</f>
        <v>137.4</v>
      </c>
      <c r="Q57" s="69">
        <f>Volume!J57</f>
        <v>142.55</v>
      </c>
      <c r="R57" s="237">
        <f t="shared" si="1"/>
        <v>37.080106</v>
      </c>
      <c r="S57" s="103">
        <f t="shared" si="2"/>
        <v>36.860579</v>
      </c>
      <c r="T57" s="109">
        <f t="shared" si="3"/>
        <v>2553600</v>
      </c>
      <c r="U57" s="103">
        <f t="shared" si="4"/>
        <v>1.8640350877192982</v>
      </c>
      <c r="V57" s="103">
        <f t="shared" si="5"/>
        <v>36.042342</v>
      </c>
      <c r="W57" s="103">
        <f t="shared" si="6"/>
        <v>0.7783230000000001</v>
      </c>
      <c r="X57" s="103">
        <f t="shared" si="7"/>
        <v>0.259441</v>
      </c>
      <c r="Y57" s="103">
        <f t="shared" si="8"/>
        <v>35.086464</v>
      </c>
      <c r="Z57" s="237">
        <f t="shared" si="9"/>
        <v>1.9936420000000012</v>
      </c>
      <c r="AA57"/>
      <c r="AB57"/>
    </row>
    <row r="58" spans="1:28" s="7" customFormat="1" ht="15">
      <c r="A58" s="193" t="s">
        <v>195</v>
      </c>
      <c r="B58" s="164">
        <v>16568170</v>
      </c>
      <c r="C58" s="162">
        <v>-245378</v>
      </c>
      <c r="D58" s="170">
        <v>-0.01</v>
      </c>
      <c r="E58" s="164">
        <v>880474</v>
      </c>
      <c r="F58" s="112">
        <v>12372</v>
      </c>
      <c r="G58" s="170">
        <v>0.01</v>
      </c>
      <c r="H58" s="164">
        <v>160836</v>
      </c>
      <c r="I58" s="112">
        <v>-6186</v>
      </c>
      <c r="J58" s="170">
        <v>-0.04</v>
      </c>
      <c r="K58" s="164">
        <v>17609480</v>
      </c>
      <c r="L58" s="112">
        <v>-239192</v>
      </c>
      <c r="M58" s="127">
        <v>-0.01</v>
      </c>
      <c r="N58" s="112">
        <v>17572364</v>
      </c>
      <c r="O58" s="173">
        <f t="shared" si="0"/>
        <v>0.9978922716627635</v>
      </c>
      <c r="P58" s="108">
        <f>Volume!K58</f>
        <v>120.8</v>
      </c>
      <c r="Q58" s="69">
        <f>Volume!J58</f>
        <v>119.55</v>
      </c>
      <c r="R58" s="237">
        <f t="shared" si="1"/>
        <v>210.5213334</v>
      </c>
      <c r="S58" s="103">
        <f t="shared" si="2"/>
        <v>210.07761162</v>
      </c>
      <c r="T58" s="109">
        <f t="shared" si="3"/>
        <v>17848672</v>
      </c>
      <c r="U58" s="103">
        <f t="shared" si="4"/>
        <v>-1.3401109057301293</v>
      </c>
      <c r="V58" s="103">
        <f t="shared" si="5"/>
        <v>198.07247235</v>
      </c>
      <c r="W58" s="103">
        <f t="shared" si="6"/>
        <v>10.52606667</v>
      </c>
      <c r="X58" s="103">
        <f t="shared" si="7"/>
        <v>1.92279438</v>
      </c>
      <c r="Y58" s="103">
        <f t="shared" si="8"/>
        <v>215.61195776</v>
      </c>
      <c r="Z58" s="237">
        <f t="shared" si="9"/>
        <v>-5.0906243599999925</v>
      </c>
      <c r="AA58"/>
      <c r="AB58"/>
    </row>
    <row r="59" spans="1:28" s="7" customFormat="1" ht="15">
      <c r="A59" s="193" t="s">
        <v>290</v>
      </c>
      <c r="B59" s="164">
        <v>8353800</v>
      </c>
      <c r="C59" s="162">
        <v>315000</v>
      </c>
      <c r="D59" s="170">
        <v>0.04</v>
      </c>
      <c r="E59" s="164">
        <v>466200</v>
      </c>
      <c r="F59" s="112">
        <v>25200</v>
      </c>
      <c r="G59" s="170">
        <v>0.06</v>
      </c>
      <c r="H59" s="164">
        <v>51800</v>
      </c>
      <c r="I59" s="112">
        <v>1400</v>
      </c>
      <c r="J59" s="170">
        <v>0.03</v>
      </c>
      <c r="K59" s="164">
        <v>8871800</v>
      </c>
      <c r="L59" s="112">
        <v>341600</v>
      </c>
      <c r="M59" s="127">
        <v>0.04</v>
      </c>
      <c r="N59" s="112">
        <v>8745800</v>
      </c>
      <c r="O59" s="173">
        <f t="shared" si="0"/>
        <v>0.9857976960706959</v>
      </c>
      <c r="P59" s="108">
        <f>Volume!K59</f>
        <v>94.55</v>
      </c>
      <c r="Q59" s="69">
        <f>Volume!J59</f>
        <v>94.15</v>
      </c>
      <c r="R59" s="237">
        <f t="shared" si="1"/>
        <v>83.527997</v>
      </c>
      <c r="S59" s="103">
        <f t="shared" si="2"/>
        <v>82.341707</v>
      </c>
      <c r="T59" s="109">
        <f t="shared" si="3"/>
        <v>8530200</v>
      </c>
      <c r="U59" s="103">
        <f t="shared" si="4"/>
        <v>4.004595437387166</v>
      </c>
      <c r="V59" s="103">
        <f t="shared" si="5"/>
        <v>78.651027</v>
      </c>
      <c r="W59" s="103">
        <f t="shared" si="6"/>
        <v>4.389273</v>
      </c>
      <c r="X59" s="103">
        <f t="shared" si="7"/>
        <v>0.487697</v>
      </c>
      <c r="Y59" s="103">
        <f t="shared" si="8"/>
        <v>80.653041</v>
      </c>
      <c r="Z59" s="237">
        <f t="shared" si="9"/>
        <v>2.8749559999999974</v>
      </c>
      <c r="AA59"/>
      <c r="AB59" s="77"/>
    </row>
    <row r="60" spans="1:28" s="7" customFormat="1" ht="15">
      <c r="A60" s="193" t="s">
        <v>197</v>
      </c>
      <c r="B60" s="164">
        <v>3363750</v>
      </c>
      <c r="C60" s="162">
        <v>380250</v>
      </c>
      <c r="D60" s="170">
        <v>0.13</v>
      </c>
      <c r="E60" s="164">
        <v>9100</v>
      </c>
      <c r="F60" s="112">
        <v>0</v>
      </c>
      <c r="G60" s="170">
        <v>0</v>
      </c>
      <c r="H60" s="164">
        <v>6500</v>
      </c>
      <c r="I60" s="112">
        <v>0</v>
      </c>
      <c r="J60" s="170">
        <v>0</v>
      </c>
      <c r="K60" s="164">
        <v>3379350</v>
      </c>
      <c r="L60" s="112">
        <v>380250</v>
      </c>
      <c r="M60" s="127">
        <v>0.13</v>
      </c>
      <c r="N60" s="112">
        <v>3370250</v>
      </c>
      <c r="O60" s="173">
        <f t="shared" si="0"/>
        <v>0.9973071744566263</v>
      </c>
      <c r="P60" s="108">
        <f>Volume!K60</f>
        <v>325.15</v>
      </c>
      <c r="Q60" s="69">
        <f>Volume!J60</f>
        <v>330.75</v>
      </c>
      <c r="R60" s="237">
        <f t="shared" si="1"/>
        <v>111.77200125</v>
      </c>
      <c r="S60" s="103">
        <f t="shared" si="2"/>
        <v>111.47101875</v>
      </c>
      <c r="T60" s="109">
        <f t="shared" si="3"/>
        <v>2999100</v>
      </c>
      <c r="U60" s="103">
        <f t="shared" si="4"/>
        <v>12.67880364109233</v>
      </c>
      <c r="V60" s="103">
        <f t="shared" si="5"/>
        <v>111.25603125</v>
      </c>
      <c r="W60" s="103">
        <f t="shared" si="6"/>
        <v>0.3009825</v>
      </c>
      <c r="X60" s="103">
        <f t="shared" si="7"/>
        <v>0.2149875</v>
      </c>
      <c r="Y60" s="103">
        <f t="shared" si="8"/>
        <v>97.51573649999999</v>
      </c>
      <c r="Z60" s="237">
        <f t="shared" si="9"/>
        <v>14.256264750000014</v>
      </c>
      <c r="AA60"/>
      <c r="AB60" s="77"/>
    </row>
    <row r="61" spans="1:28" s="7" customFormat="1" ht="15">
      <c r="A61" s="193" t="s">
        <v>4</v>
      </c>
      <c r="B61" s="164">
        <v>948600</v>
      </c>
      <c r="C61" s="162">
        <v>30000</v>
      </c>
      <c r="D61" s="170">
        <v>0.03</v>
      </c>
      <c r="E61" s="164">
        <v>0</v>
      </c>
      <c r="F61" s="112">
        <v>0</v>
      </c>
      <c r="G61" s="170">
        <v>0</v>
      </c>
      <c r="H61" s="164">
        <v>0</v>
      </c>
      <c r="I61" s="112">
        <v>0</v>
      </c>
      <c r="J61" s="170">
        <v>0</v>
      </c>
      <c r="K61" s="164">
        <v>948600</v>
      </c>
      <c r="L61" s="112">
        <v>30000</v>
      </c>
      <c r="M61" s="127">
        <v>0.03</v>
      </c>
      <c r="N61" s="112">
        <v>935400</v>
      </c>
      <c r="O61" s="173">
        <f t="shared" si="0"/>
        <v>0.9860847564832385</v>
      </c>
      <c r="P61" s="108">
        <f>Volume!K61</f>
        <v>1683.45</v>
      </c>
      <c r="Q61" s="69">
        <f>Volume!J61</f>
        <v>1654.65</v>
      </c>
      <c r="R61" s="237">
        <f t="shared" si="1"/>
        <v>156.960099</v>
      </c>
      <c r="S61" s="103">
        <f t="shared" si="2"/>
        <v>154.775961</v>
      </c>
      <c r="T61" s="109">
        <f t="shared" si="3"/>
        <v>918600</v>
      </c>
      <c r="U61" s="103">
        <f t="shared" si="4"/>
        <v>3.2658393207054215</v>
      </c>
      <c r="V61" s="103">
        <f t="shared" si="5"/>
        <v>156.960099</v>
      </c>
      <c r="W61" s="103">
        <f t="shared" si="6"/>
        <v>0</v>
      </c>
      <c r="X61" s="103">
        <f t="shared" si="7"/>
        <v>0</v>
      </c>
      <c r="Y61" s="103">
        <f t="shared" si="8"/>
        <v>154.641717</v>
      </c>
      <c r="Z61" s="237">
        <f t="shared" si="9"/>
        <v>2.318382000000014</v>
      </c>
      <c r="AA61"/>
      <c r="AB61" s="77"/>
    </row>
    <row r="62" spans="1:28" s="7" customFormat="1" ht="15">
      <c r="A62" s="193" t="s">
        <v>79</v>
      </c>
      <c r="B62" s="164">
        <v>1960400</v>
      </c>
      <c r="C62" s="162">
        <v>95800</v>
      </c>
      <c r="D62" s="170">
        <v>0.05</v>
      </c>
      <c r="E62" s="164">
        <v>1800</v>
      </c>
      <c r="F62" s="112">
        <v>0</v>
      </c>
      <c r="G62" s="170">
        <v>0</v>
      </c>
      <c r="H62" s="164">
        <v>0</v>
      </c>
      <c r="I62" s="112">
        <v>0</v>
      </c>
      <c r="J62" s="170">
        <v>0</v>
      </c>
      <c r="K62" s="164">
        <v>1962200</v>
      </c>
      <c r="L62" s="112">
        <v>95800</v>
      </c>
      <c r="M62" s="127">
        <v>0.05</v>
      </c>
      <c r="N62" s="112">
        <v>1869600</v>
      </c>
      <c r="O62" s="173">
        <f t="shared" si="0"/>
        <v>0.9528080725716033</v>
      </c>
      <c r="P62" s="108">
        <f>Volume!K62</f>
        <v>1011.8</v>
      </c>
      <c r="Q62" s="69">
        <f>Volume!J62</f>
        <v>992.6</v>
      </c>
      <c r="R62" s="237">
        <f t="shared" si="1"/>
        <v>194.767972</v>
      </c>
      <c r="S62" s="103">
        <f t="shared" si="2"/>
        <v>185.576496</v>
      </c>
      <c r="T62" s="109">
        <f t="shared" si="3"/>
        <v>1866400</v>
      </c>
      <c r="U62" s="103">
        <f t="shared" si="4"/>
        <v>5.132876125160737</v>
      </c>
      <c r="V62" s="103">
        <f t="shared" si="5"/>
        <v>194.589304</v>
      </c>
      <c r="W62" s="103">
        <f t="shared" si="6"/>
        <v>0.178668</v>
      </c>
      <c r="X62" s="103">
        <f t="shared" si="7"/>
        <v>0</v>
      </c>
      <c r="Y62" s="103">
        <f t="shared" si="8"/>
        <v>188.842352</v>
      </c>
      <c r="Z62" s="237">
        <f t="shared" si="9"/>
        <v>5.925619999999981</v>
      </c>
      <c r="AA62"/>
      <c r="AB62" s="77"/>
    </row>
    <row r="63" spans="1:28" s="58" customFormat="1" ht="15">
      <c r="A63" s="193" t="s">
        <v>196</v>
      </c>
      <c r="B63" s="164">
        <v>2108400</v>
      </c>
      <c r="C63" s="162">
        <v>50800</v>
      </c>
      <c r="D63" s="170">
        <v>0.02</v>
      </c>
      <c r="E63" s="164">
        <v>4000</v>
      </c>
      <c r="F63" s="112">
        <v>1200</v>
      </c>
      <c r="G63" s="170">
        <v>0.43</v>
      </c>
      <c r="H63" s="164">
        <v>0</v>
      </c>
      <c r="I63" s="112">
        <v>0</v>
      </c>
      <c r="J63" s="170">
        <v>0</v>
      </c>
      <c r="K63" s="164">
        <v>2112400</v>
      </c>
      <c r="L63" s="112">
        <v>52000</v>
      </c>
      <c r="M63" s="127">
        <v>0.03</v>
      </c>
      <c r="N63" s="112">
        <v>2082000</v>
      </c>
      <c r="O63" s="173">
        <f t="shared" si="0"/>
        <v>0.985608786214732</v>
      </c>
      <c r="P63" s="108">
        <f>Volume!K63</f>
        <v>706.95</v>
      </c>
      <c r="Q63" s="69">
        <f>Volume!J63</f>
        <v>704.8</v>
      </c>
      <c r="R63" s="237">
        <f t="shared" si="1"/>
        <v>148.881952</v>
      </c>
      <c r="S63" s="103">
        <f t="shared" si="2"/>
        <v>146.73936</v>
      </c>
      <c r="T63" s="109">
        <f t="shared" si="3"/>
        <v>2060400</v>
      </c>
      <c r="U63" s="103">
        <f t="shared" si="4"/>
        <v>2.5237817899437003</v>
      </c>
      <c r="V63" s="103">
        <f t="shared" si="5"/>
        <v>148.600032</v>
      </c>
      <c r="W63" s="103">
        <f t="shared" si="6"/>
        <v>0.28192</v>
      </c>
      <c r="X63" s="103">
        <f t="shared" si="7"/>
        <v>0</v>
      </c>
      <c r="Y63" s="103">
        <f t="shared" si="8"/>
        <v>145.659978</v>
      </c>
      <c r="Z63" s="237">
        <f t="shared" si="9"/>
        <v>3.221974000000017</v>
      </c>
      <c r="AA63"/>
      <c r="AB63" s="77"/>
    </row>
    <row r="64" spans="1:28" s="7" customFormat="1" ht="15">
      <c r="A64" s="193" t="s">
        <v>5</v>
      </c>
      <c r="B64" s="164">
        <v>27166040</v>
      </c>
      <c r="C64" s="162">
        <v>448195</v>
      </c>
      <c r="D64" s="170">
        <v>0.02</v>
      </c>
      <c r="E64" s="164">
        <v>2744995</v>
      </c>
      <c r="F64" s="112">
        <v>70180</v>
      </c>
      <c r="G64" s="170">
        <v>0.03</v>
      </c>
      <c r="H64" s="164">
        <v>411510</v>
      </c>
      <c r="I64" s="112">
        <v>9570</v>
      </c>
      <c r="J64" s="170">
        <v>0.02</v>
      </c>
      <c r="K64" s="164">
        <v>30322545</v>
      </c>
      <c r="L64" s="112">
        <v>527945</v>
      </c>
      <c r="M64" s="127">
        <v>0.02</v>
      </c>
      <c r="N64" s="112">
        <v>29623935</v>
      </c>
      <c r="O64" s="173">
        <f t="shared" si="0"/>
        <v>0.976960706959129</v>
      </c>
      <c r="P64" s="108">
        <f>Volume!K64</f>
        <v>146.5</v>
      </c>
      <c r="Q64" s="69">
        <f>Volume!J64</f>
        <v>144.55</v>
      </c>
      <c r="R64" s="237">
        <f t="shared" si="1"/>
        <v>438.312387975</v>
      </c>
      <c r="S64" s="103">
        <f t="shared" si="2"/>
        <v>428.21398042500005</v>
      </c>
      <c r="T64" s="109">
        <f t="shared" si="3"/>
        <v>29794600</v>
      </c>
      <c r="U64" s="103">
        <f t="shared" si="4"/>
        <v>1.7719486081370448</v>
      </c>
      <c r="V64" s="103">
        <f t="shared" si="5"/>
        <v>392.68510820000006</v>
      </c>
      <c r="W64" s="103">
        <f t="shared" si="6"/>
        <v>39.67890272500001</v>
      </c>
      <c r="X64" s="103">
        <f t="shared" si="7"/>
        <v>5.94837705</v>
      </c>
      <c r="Y64" s="103">
        <f t="shared" si="8"/>
        <v>436.49089</v>
      </c>
      <c r="Z64" s="237">
        <f t="shared" si="9"/>
        <v>1.8214979749999998</v>
      </c>
      <c r="AB64" s="77"/>
    </row>
    <row r="65" spans="1:28" s="58" customFormat="1" ht="15">
      <c r="A65" s="193" t="s">
        <v>198</v>
      </c>
      <c r="B65" s="164">
        <v>11074000</v>
      </c>
      <c r="C65" s="162">
        <v>1031000</v>
      </c>
      <c r="D65" s="170">
        <v>0.1</v>
      </c>
      <c r="E65" s="164">
        <v>2162000</v>
      </c>
      <c r="F65" s="112">
        <v>286000</v>
      </c>
      <c r="G65" s="170">
        <v>0.15</v>
      </c>
      <c r="H65" s="164">
        <v>302000</v>
      </c>
      <c r="I65" s="112">
        <v>33000</v>
      </c>
      <c r="J65" s="170">
        <v>0.12</v>
      </c>
      <c r="K65" s="164">
        <v>13538000</v>
      </c>
      <c r="L65" s="112">
        <v>1350000</v>
      </c>
      <c r="M65" s="127">
        <v>0.11</v>
      </c>
      <c r="N65" s="112">
        <v>13402000</v>
      </c>
      <c r="O65" s="173">
        <f t="shared" si="0"/>
        <v>0.9899542029841927</v>
      </c>
      <c r="P65" s="108">
        <f>Volume!K65</f>
        <v>190</v>
      </c>
      <c r="Q65" s="69">
        <f>Volume!J65</f>
        <v>185.7</v>
      </c>
      <c r="R65" s="237">
        <f t="shared" si="1"/>
        <v>251.40066</v>
      </c>
      <c r="S65" s="103">
        <f t="shared" si="2"/>
        <v>248.87514</v>
      </c>
      <c r="T65" s="109">
        <f t="shared" si="3"/>
        <v>12188000</v>
      </c>
      <c r="U65" s="103">
        <f t="shared" si="4"/>
        <v>11.076468657696093</v>
      </c>
      <c r="V65" s="103">
        <f t="shared" si="5"/>
        <v>205.64417999999998</v>
      </c>
      <c r="W65" s="103">
        <f t="shared" si="6"/>
        <v>40.14834</v>
      </c>
      <c r="X65" s="103">
        <f t="shared" si="7"/>
        <v>5.60814</v>
      </c>
      <c r="Y65" s="103">
        <f t="shared" si="8"/>
        <v>231.572</v>
      </c>
      <c r="Z65" s="237">
        <f t="shared" si="9"/>
        <v>19.828659999999985</v>
      </c>
      <c r="AA65" s="78"/>
      <c r="AB65" s="77"/>
    </row>
    <row r="66" spans="1:28" s="58" customFormat="1" ht="15">
      <c r="A66" s="193" t="s">
        <v>199</v>
      </c>
      <c r="B66" s="164">
        <v>2967900</v>
      </c>
      <c r="C66" s="162">
        <v>-31200</v>
      </c>
      <c r="D66" s="170">
        <v>-0.01</v>
      </c>
      <c r="E66" s="164">
        <v>249600</v>
      </c>
      <c r="F66" s="112">
        <v>24700</v>
      </c>
      <c r="G66" s="170">
        <v>0.11</v>
      </c>
      <c r="H66" s="164">
        <v>74100</v>
      </c>
      <c r="I66" s="112">
        <v>0</v>
      </c>
      <c r="J66" s="170">
        <v>0</v>
      </c>
      <c r="K66" s="164">
        <v>3291600</v>
      </c>
      <c r="L66" s="112">
        <v>-6500</v>
      </c>
      <c r="M66" s="127">
        <v>0</v>
      </c>
      <c r="N66" s="112">
        <v>3285100</v>
      </c>
      <c r="O66" s="173">
        <f t="shared" si="0"/>
        <v>0.9980252764612955</v>
      </c>
      <c r="P66" s="108">
        <f>Volume!K66</f>
        <v>287.25</v>
      </c>
      <c r="Q66" s="69">
        <f>Volume!J66</f>
        <v>286.75</v>
      </c>
      <c r="R66" s="237">
        <f t="shared" si="1"/>
        <v>94.38663</v>
      </c>
      <c r="S66" s="103">
        <f t="shared" si="2"/>
        <v>94.2002425</v>
      </c>
      <c r="T66" s="109">
        <f t="shared" si="3"/>
        <v>3298100</v>
      </c>
      <c r="U66" s="103">
        <f t="shared" si="4"/>
        <v>-0.1970831690973591</v>
      </c>
      <c r="V66" s="103">
        <f t="shared" si="5"/>
        <v>85.1045325</v>
      </c>
      <c r="W66" s="103">
        <f t="shared" si="6"/>
        <v>7.15728</v>
      </c>
      <c r="X66" s="103">
        <f t="shared" si="7"/>
        <v>2.1248175</v>
      </c>
      <c r="Y66" s="103">
        <f t="shared" si="8"/>
        <v>94.7379225</v>
      </c>
      <c r="Z66" s="237">
        <f t="shared" si="9"/>
        <v>-0.35129249999999956</v>
      </c>
      <c r="AA66" s="78"/>
      <c r="AB66" s="77"/>
    </row>
    <row r="67" spans="1:28" s="58" customFormat="1" ht="15">
      <c r="A67" s="193" t="s">
        <v>405</v>
      </c>
      <c r="B67" s="164">
        <v>140250</v>
      </c>
      <c r="C67" s="162">
        <v>1500</v>
      </c>
      <c r="D67" s="170">
        <v>0.01</v>
      </c>
      <c r="E67" s="164">
        <v>0</v>
      </c>
      <c r="F67" s="112">
        <v>0</v>
      </c>
      <c r="G67" s="170">
        <v>0</v>
      </c>
      <c r="H67" s="164">
        <v>0</v>
      </c>
      <c r="I67" s="112">
        <v>0</v>
      </c>
      <c r="J67" s="170">
        <v>0</v>
      </c>
      <c r="K67" s="164">
        <v>140250</v>
      </c>
      <c r="L67" s="112">
        <v>1500</v>
      </c>
      <c r="M67" s="127">
        <v>0.01</v>
      </c>
      <c r="N67" s="112">
        <v>140250</v>
      </c>
      <c r="O67" s="173">
        <f t="shared" si="0"/>
        <v>1</v>
      </c>
      <c r="P67" s="108">
        <f>Volume!K67</f>
        <v>588.05</v>
      </c>
      <c r="Q67" s="69">
        <f>Volume!J67</f>
        <v>590.5</v>
      </c>
      <c r="R67" s="237">
        <f t="shared" si="1"/>
        <v>8.2817625</v>
      </c>
      <c r="S67" s="103">
        <f t="shared" si="2"/>
        <v>8.2817625</v>
      </c>
      <c r="T67" s="109">
        <f t="shared" si="3"/>
        <v>138750</v>
      </c>
      <c r="U67" s="103">
        <f t="shared" si="4"/>
        <v>1.0810810810810811</v>
      </c>
      <c r="V67" s="103">
        <f t="shared" si="5"/>
        <v>8.2817625</v>
      </c>
      <c r="W67" s="103">
        <f t="shared" si="6"/>
        <v>0</v>
      </c>
      <c r="X67" s="103">
        <f t="shared" si="7"/>
        <v>0</v>
      </c>
      <c r="Y67" s="103">
        <f t="shared" si="8"/>
        <v>8.15919375</v>
      </c>
      <c r="Z67" s="237">
        <f t="shared" si="9"/>
        <v>0.12256874999999923</v>
      </c>
      <c r="AA67" s="78"/>
      <c r="AB67" s="77"/>
    </row>
    <row r="68" spans="1:28" s="7" customFormat="1" ht="15">
      <c r="A68" s="193" t="s">
        <v>43</v>
      </c>
      <c r="B68" s="164">
        <v>404700</v>
      </c>
      <c r="C68" s="162">
        <v>-600</v>
      </c>
      <c r="D68" s="170">
        <v>0</v>
      </c>
      <c r="E68" s="164">
        <v>450</v>
      </c>
      <c r="F68" s="112">
        <v>0</v>
      </c>
      <c r="G68" s="170">
        <v>0</v>
      </c>
      <c r="H68" s="164">
        <v>0</v>
      </c>
      <c r="I68" s="112">
        <v>0</v>
      </c>
      <c r="J68" s="170">
        <v>0</v>
      </c>
      <c r="K68" s="164">
        <v>405150</v>
      </c>
      <c r="L68" s="112">
        <v>-600</v>
      </c>
      <c r="M68" s="127">
        <v>0</v>
      </c>
      <c r="N68" s="112">
        <v>401400</v>
      </c>
      <c r="O68" s="173">
        <f t="shared" si="0"/>
        <v>0.9907441688263606</v>
      </c>
      <c r="P68" s="108">
        <f>Volume!K68</f>
        <v>2326.25</v>
      </c>
      <c r="Q68" s="69">
        <f>Volume!J68</f>
        <v>2359.95</v>
      </c>
      <c r="R68" s="237">
        <f t="shared" si="1"/>
        <v>95.61337424999999</v>
      </c>
      <c r="S68" s="103">
        <f t="shared" si="2"/>
        <v>94.72839299999998</v>
      </c>
      <c r="T68" s="109">
        <f t="shared" si="3"/>
        <v>405750</v>
      </c>
      <c r="U68" s="103">
        <f t="shared" si="4"/>
        <v>-0.14787430683918668</v>
      </c>
      <c r="V68" s="103">
        <f t="shared" si="5"/>
        <v>95.50717649999999</v>
      </c>
      <c r="W68" s="103">
        <f t="shared" si="6"/>
        <v>0.10619775</v>
      </c>
      <c r="X68" s="103">
        <f t="shared" si="7"/>
        <v>0</v>
      </c>
      <c r="Y68" s="103">
        <f t="shared" si="8"/>
        <v>94.38759375</v>
      </c>
      <c r="Z68" s="237">
        <f t="shared" si="9"/>
        <v>1.225780499999999</v>
      </c>
      <c r="AB68" s="77"/>
    </row>
    <row r="69" spans="1:28" s="7" customFormat="1" ht="15">
      <c r="A69" s="193" t="s">
        <v>200</v>
      </c>
      <c r="B69" s="164">
        <v>7959700</v>
      </c>
      <c r="C69" s="162">
        <v>-66500</v>
      </c>
      <c r="D69" s="170">
        <v>-0.01</v>
      </c>
      <c r="E69" s="164">
        <v>834400</v>
      </c>
      <c r="F69" s="112">
        <v>63000</v>
      </c>
      <c r="G69" s="170">
        <v>0.08</v>
      </c>
      <c r="H69" s="164">
        <v>72100</v>
      </c>
      <c r="I69" s="112">
        <v>2100</v>
      </c>
      <c r="J69" s="170">
        <v>0.03</v>
      </c>
      <c r="K69" s="164">
        <v>8866200</v>
      </c>
      <c r="L69" s="112">
        <v>-1400</v>
      </c>
      <c r="M69" s="127">
        <v>0</v>
      </c>
      <c r="N69" s="112">
        <v>8487150</v>
      </c>
      <c r="O69" s="173">
        <f aca="true" t="shared" si="10" ref="O69:O132">N69/K69</f>
        <v>0.9572477498815727</v>
      </c>
      <c r="P69" s="108">
        <f>Volume!K69</f>
        <v>842.95</v>
      </c>
      <c r="Q69" s="69">
        <f>Volume!J69</f>
        <v>848.45</v>
      </c>
      <c r="R69" s="237">
        <f aca="true" t="shared" si="11" ref="R69:R132">Q69*K69/10000000</f>
        <v>752.252739</v>
      </c>
      <c r="S69" s="103">
        <f aca="true" t="shared" si="12" ref="S69:S132">Q69*N69/10000000</f>
        <v>720.09224175</v>
      </c>
      <c r="T69" s="109">
        <f aca="true" t="shared" si="13" ref="T69:T132">K69-L69</f>
        <v>8867600</v>
      </c>
      <c r="U69" s="103">
        <f aca="true" t="shared" si="14" ref="U69:U132">L69/T69*100</f>
        <v>-0.015787811809283233</v>
      </c>
      <c r="V69" s="103">
        <f aca="true" t="shared" si="15" ref="V69:V132">Q69*B69/10000000</f>
        <v>675.3407465</v>
      </c>
      <c r="W69" s="103">
        <f aca="true" t="shared" si="16" ref="W69:W132">Q69*E69/10000000</f>
        <v>70.794668</v>
      </c>
      <c r="X69" s="103">
        <f aca="true" t="shared" si="17" ref="X69:X132">Q69*H69/10000000</f>
        <v>6.1173245</v>
      </c>
      <c r="Y69" s="103">
        <f aca="true" t="shared" si="18" ref="Y69:Y132">(T69*P69)/10000000</f>
        <v>747.494342</v>
      </c>
      <c r="Z69" s="237">
        <f aca="true" t="shared" si="19" ref="Z69:Z132">R69-Y69</f>
        <v>4.758397000000059</v>
      </c>
      <c r="AB69" s="77"/>
    </row>
    <row r="70" spans="1:28" s="58" customFormat="1" ht="15">
      <c r="A70" s="193" t="s">
        <v>141</v>
      </c>
      <c r="B70" s="164">
        <v>42568800</v>
      </c>
      <c r="C70" s="162">
        <v>2246400</v>
      </c>
      <c r="D70" s="170">
        <v>0.06</v>
      </c>
      <c r="E70" s="164">
        <v>6880800</v>
      </c>
      <c r="F70" s="112">
        <v>832800</v>
      </c>
      <c r="G70" s="170">
        <v>0.14</v>
      </c>
      <c r="H70" s="164">
        <v>1761600</v>
      </c>
      <c r="I70" s="112">
        <v>235200</v>
      </c>
      <c r="J70" s="170">
        <v>0.15</v>
      </c>
      <c r="K70" s="164">
        <v>51211200</v>
      </c>
      <c r="L70" s="112">
        <v>3314400</v>
      </c>
      <c r="M70" s="127">
        <v>0.07</v>
      </c>
      <c r="N70" s="112">
        <v>50779200</v>
      </c>
      <c r="O70" s="173">
        <f t="shared" si="10"/>
        <v>0.9915643452994657</v>
      </c>
      <c r="P70" s="108">
        <f>Volume!K70</f>
        <v>92</v>
      </c>
      <c r="Q70" s="69">
        <f>Volume!J70</f>
        <v>94.45</v>
      </c>
      <c r="R70" s="237">
        <f t="shared" si="11"/>
        <v>483.689784</v>
      </c>
      <c r="S70" s="103">
        <f t="shared" si="12"/>
        <v>479.609544</v>
      </c>
      <c r="T70" s="109">
        <f t="shared" si="13"/>
        <v>47896800</v>
      </c>
      <c r="U70" s="103">
        <f t="shared" si="14"/>
        <v>6.91987773713484</v>
      </c>
      <c r="V70" s="103">
        <f t="shared" si="15"/>
        <v>402.062316</v>
      </c>
      <c r="W70" s="103">
        <f t="shared" si="16"/>
        <v>64.989156</v>
      </c>
      <c r="X70" s="103">
        <f t="shared" si="17"/>
        <v>16.638312</v>
      </c>
      <c r="Y70" s="103">
        <f t="shared" si="18"/>
        <v>440.65056</v>
      </c>
      <c r="Z70" s="237">
        <f t="shared" si="19"/>
        <v>43.03922399999999</v>
      </c>
      <c r="AA70" s="78"/>
      <c r="AB70" s="77"/>
    </row>
    <row r="71" spans="1:28" s="58" customFormat="1" ht="15">
      <c r="A71" s="193" t="s">
        <v>398</v>
      </c>
      <c r="B71" s="164">
        <v>17712000</v>
      </c>
      <c r="C71" s="162">
        <v>1522800</v>
      </c>
      <c r="D71" s="170">
        <v>0.09</v>
      </c>
      <c r="E71" s="164">
        <v>3952800</v>
      </c>
      <c r="F71" s="112">
        <v>229500</v>
      </c>
      <c r="G71" s="170">
        <v>0.06</v>
      </c>
      <c r="H71" s="164">
        <v>291600</v>
      </c>
      <c r="I71" s="112">
        <v>21600</v>
      </c>
      <c r="J71" s="170">
        <v>0.08</v>
      </c>
      <c r="K71" s="164">
        <v>21956400</v>
      </c>
      <c r="L71" s="112">
        <v>1773900</v>
      </c>
      <c r="M71" s="127">
        <v>0.09</v>
      </c>
      <c r="N71" s="112">
        <v>21540600</v>
      </c>
      <c r="O71" s="173">
        <f t="shared" si="10"/>
        <v>0.9810624692572553</v>
      </c>
      <c r="P71" s="108">
        <f>Volume!K71</f>
        <v>114.65</v>
      </c>
      <c r="Q71" s="69">
        <f>Volume!J71</f>
        <v>113.5</v>
      </c>
      <c r="R71" s="237">
        <f t="shared" si="11"/>
        <v>249.20514</v>
      </c>
      <c r="S71" s="103">
        <f t="shared" si="12"/>
        <v>244.48581</v>
      </c>
      <c r="T71" s="109">
        <f t="shared" si="13"/>
        <v>20182500</v>
      </c>
      <c r="U71" s="103">
        <f t="shared" si="14"/>
        <v>8.789297658862877</v>
      </c>
      <c r="V71" s="103">
        <f t="shared" si="15"/>
        <v>201.0312</v>
      </c>
      <c r="W71" s="103">
        <f t="shared" si="16"/>
        <v>44.86428</v>
      </c>
      <c r="X71" s="103">
        <f t="shared" si="17"/>
        <v>3.30966</v>
      </c>
      <c r="Y71" s="103">
        <f t="shared" si="18"/>
        <v>231.3923625</v>
      </c>
      <c r="Z71" s="237">
        <f t="shared" si="19"/>
        <v>17.81277750000001</v>
      </c>
      <c r="AA71" s="78"/>
      <c r="AB71" s="77"/>
    </row>
    <row r="72" spans="1:28" s="7" customFormat="1" ht="15">
      <c r="A72" s="193" t="s">
        <v>184</v>
      </c>
      <c r="B72" s="164">
        <v>15611400</v>
      </c>
      <c r="C72" s="162">
        <v>651950</v>
      </c>
      <c r="D72" s="170">
        <v>0.04</v>
      </c>
      <c r="E72" s="164">
        <v>3194850</v>
      </c>
      <c r="F72" s="112">
        <v>-147500</v>
      </c>
      <c r="G72" s="170">
        <v>-0.04</v>
      </c>
      <c r="H72" s="164">
        <v>533950</v>
      </c>
      <c r="I72" s="112">
        <v>38350</v>
      </c>
      <c r="J72" s="170">
        <v>0.08</v>
      </c>
      <c r="K72" s="164">
        <v>19340200</v>
      </c>
      <c r="L72" s="112">
        <v>542800</v>
      </c>
      <c r="M72" s="127">
        <v>0.03</v>
      </c>
      <c r="N72" s="112">
        <v>19021600</v>
      </c>
      <c r="O72" s="173">
        <f t="shared" si="10"/>
        <v>0.9835265405735204</v>
      </c>
      <c r="P72" s="108">
        <f>Volume!K72</f>
        <v>104.25</v>
      </c>
      <c r="Q72" s="69">
        <f>Volume!J72</f>
        <v>106.85</v>
      </c>
      <c r="R72" s="237">
        <f t="shared" si="11"/>
        <v>206.650037</v>
      </c>
      <c r="S72" s="103">
        <f t="shared" si="12"/>
        <v>203.245796</v>
      </c>
      <c r="T72" s="109">
        <f t="shared" si="13"/>
        <v>18797400</v>
      </c>
      <c r="U72" s="103">
        <f t="shared" si="14"/>
        <v>2.8876333961079723</v>
      </c>
      <c r="V72" s="103">
        <f t="shared" si="15"/>
        <v>166.807809</v>
      </c>
      <c r="W72" s="103">
        <f t="shared" si="16"/>
        <v>34.13697225</v>
      </c>
      <c r="X72" s="103">
        <f t="shared" si="17"/>
        <v>5.70525575</v>
      </c>
      <c r="Y72" s="103">
        <f t="shared" si="18"/>
        <v>195.962895</v>
      </c>
      <c r="Z72" s="237">
        <f t="shared" si="19"/>
        <v>10.687141999999994</v>
      </c>
      <c r="AB72" s="77"/>
    </row>
    <row r="73" spans="1:28" s="58" customFormat="1" ht="15">
      <c r="A73" s="193" t="s">
        <v>175</v>
      </c>
      <c r="B73" s="164">
        <v>81852750</v>
      </c>
      <c r="C73" s="162">
        <v>212625</v>
      </c>
      <c r="D73" s="170">
        <v>0</v>
      </c>
      <c r="E73" s="164">
        <v>20506500</v>
      </c>
      <c r="F73" s="112">
        <v>842625</v>
      </c>
      <c r="G73" s="170">
        <v>0.04</v>
      </c>
      <c r="H73" s="164">
        <v>10064250</v>
      </c>
      <c r="I73" s="112">
        <v>401625</v>
      </c>
      <c r="J73" s="170">
        <v>0.04</v>
      </c>
      <c r="K73" s="164">
        <v>112423500</v>
      </c>
      <c r="L73" s="112">
        <v>1456875</v>
      </c>
      <c r="M73" s="127">
        <v>0.01</v>
      </c>
      <c r="N73" s="112">
        <v>110872125</v>
      </c>
      <c r="O73" s="173">
        <f t="shared" si="10"/>
        <v>0.986200616419165</v>
      </c>
      <c r="P73" s="108">
        <f>Volume!K73</f>
        <v>47.2</v>
      </c>
      <c r="Q73" s="69">
        <f>Volume!J73</f>
        <v>47.05</v>
      </c>
      <c r="R73" s="237">
        <f t="shared" si="11"/>
        <v>528.9525675</v>
      </c>
      <c r="S73" s="103">
        <f t="shared" si="12"/>
        <v>521.653348125</v>
      </c>
      <c r="T73" s="109">
        <f t="shared" si="13"/>
        <v>110966625</v>
      </c>
      <c r="U73" s="103">
        <f t="shared" si="14"/>
        <v>1.3128947555177064</v>
      </c>
      <c r="V73" s="103">
        <f t="shared" si="15"/>
        <v>385.11718875</v>
      </c>
      <c r="W73" s="103">
        <f t="shared" si="16"/>
        <v>96.4830825</v>
      </c>
      <c r="X73" s="103">
        <f t="shared" si="17"/>
        <v>47.35229625</v>
      </c>
      <c r="Y73" s="103">
        <f t="shared" si="18"/>
        <v>523.76247</v>
      </c>
      <c r="Z73" s="237">
        <f t="shared" si="19"/>
        <v>5.190097499999979</v>
      </c>
      <c r="AA73" s="78"/>
      <c r="AB73" s="77"/>
    </row>
    <row r="74" spans="1:28" s="7" customFormat="1" ht="15">
      <c r="A74" s="193" t="s">
        <v>142</v>
      </c>
      <c r="B74" s="164">
        <v>5148500</v>
      </c>
      <c r="C74" s="162">
        <v>-82250</v>
      </c>
      <c r="D74" s="170">
        <v>-0.02</v>
      </c>
      <c r="E74" s="164">
        <v>112000</v>
      </c>
      <c r="F74" s="112">
        <v>7000</v>
      </c>
      <c r="G74" s="170">
        <v>0.07</v>
      </c>
      <c r="H74" s="164">
        <v>0</v>
      </c>
      <c r="I74" s="112">
        <v>0</v>
      </c>
      <c r="J74" s="170">
        <v>0</v>
      </c>
      <c r="K74" s="164">
        <v>5260500</v>
      </c>
      <c r="L74" s="112">
        <v>-75250</v>
      </c>
      <c r="M74" s="127">
        <v>-0.01</v>
      </c>
      <c r="N74" s="112">
        <v>5220250</v>
      </c>
      <c r="O74" s="173">
        <f t="shared" si="10"/>
        <v>0.9923486360612109</v>
      </c>
      <c r="P74" s="108">
        <f>Volume!K74</f>
        <v>135.85</v>
      </c>
      <c r="Q74" s="69">
        <f>Volume!J74</f>
        <v>137.15</v>
      </c>
      <c r="R74" s="237">
        <f t="shared" si="11"/>
        <v>72.1477575</v>
      </c>
      <c r="S74" s="103">
        <f t="shared" si="12"/>
        <v>71.59572875</v>
      </c>
      <c r="T74" s="109">
        <f t="shared" si="13"/>
        <v>5335750</v>
      </c>
      <c r="U74" s="103">
        <f t="shared" si="14"/>
        <v>-1.4102984585109872</v>
      </c>
      <c r="V74" s="103">
        <f t="shared" si="15"/>
        <v>70.6116775</v>
      </c>
      <c r="W74" s="103">
        <f t="shared" si="16"/>
        <v>1.53608</v>
      </c>
      <c r="X74" s="103">
        <f t="shared" si="17"/>
        <v>0</v>
      </c>
      <c r="Y74" s="103">
        <f t="shared" si="18"/>
        <v>72.48616375</v>
      </c>
      <c r="Z74" s="237">
        <f t="shared" si="19"/>
        <v>-0.33840625000000557</v>
      </c>
      <c r="AB74" s="77"/>
    </row>
    <row r="75" spans="1:28" s="7" customFormat="1" ht="15">
      <c r="A75" s="193" t="s">
        <v>176</v>
      </c>
      <c r="B75" s="164">
        <v>12227850</v>
      </c>
      <c r="C75" s="162">
        <v>-203000</v>
      </c>
      <c r="D75" s="170">
        <v>-0.02</v>
      </c>
      <c r="E75" s="164">
        <v>1231050</v>
      </c>
      <c r="F75" s="112">
        <v>46400</v>
      </c>
      <c r="G75" s="170">
        <v>0.04</v>
      </c>
      <c r="H75" s="164">
        <v>227650</v>
      </c>
      <c r="I75" s="112">
        <v>10150</v>
      </c>
      <c r="J75" s="170">
        <v>0.05</v>
      </c>
      <c r="K75" s="164">
        <v>13686550</v>
      </c>
      <c r="L75" s="112">
        <v>-146450</v>
      </c>
      <c r="M75" s="127">
        <v>-0.01</v>
      </c>
      <c r="N75" s="112">
        <v>13602450</v>
      </c>
      <c r="O75" s="173">
        <f t="shared" si="10"/>
        <v>0.9938552812797966</v>
      </c>
      <c r="P75" s="108">
        <f>Volume!K75</f>
        <v>184.4</v>
      </c>
      <c r="Q75" s="69">
        <f>Volume!J75</f>
        <v>183.5</v>
      </c>
      <c r="R75" s="237">
        <f t="shared" si="11"/>
        <v>251.1481925</v>
      </c>
      <c r="S75" s="103">
        <f t="shared" si="12"/>
        <v>249.6049575</v>
      </c>
      <c r="T75" s="109">
        <f t="shared" si="13"/>
        <v>13833000</v>
      </c>
      <c r="U75" s="103">
        <f t="shared" si="14"/>
        <v>-1.0587002096436058</v>
      </c>
      <c r="V75" s="103">
        <f t="shared" si="15"/>
        <v>224.3810475</v>
      </c>
      <c r="W75" s="103">
        <f t="shared" si="16"/>
        <v>22.5897675</v>
      </c>
      <c r="X75" s="103">
        <f t="shared" si="17"/>
        <v>4.1773775</v>
      </c>
      <c r="Y75" s="103">
        <f t="shared" si="18"/>
        <v>255.08052</v>
      </c>
      <c r="Z75" s="237">
        <f t="shared" si="19"/>
        <v>-3.9323275000000137</v>
      </c>
      <c r="AB75" s="77"/>
    </row>
    <row r="76" spans="1:28" s="7" customFormat="1" ht="15">
      <c r="A76" s="193" t="s">
        <v>397</v>
      </c>
      <c r="B76" s="164">
        <v>1823800</v>
      </c>
      <c r="C76" s="162">
        <v>182600</v>
      </c>
      <c r="D76" s="170">
        <v>0.11</v>
      </c>
      <c r="E76" s="164">
        <v>4400</v>
      </c>
      <c r="F76" s="112">
        <v>0</v>
      </c>
      <c r="G76" s="170">
        <v>0</v>
      </c>
      <c r="H76" s="164">
        <v>0</v>
      </c>
      <c r="I76" s="112">
        <v>0</v>
      </c>
      <c r="J76" s="170">
        <v>0</v>
      </c>
      <c r="K76" s="164">
        <v>1828200</v>
      </c>
      <c r="L76" s="112">
        <v>182600</v>
      </c>
      <c r="M76" s="127">
        <v>0.11</v>
      </c>
      <c r="N76" s="112">
        <v>1810600</v>
      </c>
      <c r="O76" s="173">
        <f t="shared" si="10"/>
        <v>0.9903730445246691</v>
      </c>
      <c r="P76" s="108">
        <f>Volume!K76</f>
        <v>122.55</v>
      </c>
      <c r="Q76" s="69">
        <f>Volume!J76</f>
        <v>125.85</v>
      </c>
      <c r="R76" s="237">
        <f t="shared" si="11"/>
        <v>23.007897</v>
      </c>
      <c r="S76" s="103">
        <f t="shared" si="12"/>
        <v>22.786401</v>
      </c>
      <c r="T76" s="109">
        <f t="shared" si="13"/>
        <v>1645600</v>
      </c>
      <c r="U76" s="103">
        <f t="shared" si="14"/>
        <v>11.096256684491978</v>
      </c>
      <c r="V76" s="103">
        <f t="shared" si="15"/>
        <v>22.952523</v>
      </c>
      <c r="W76" s="103">
        <f t="shared" si="16"/>
        <v>0.055374</v>
      </c>
      <c r="X76" s="103">
        <f t="shared" si="17"/>
        <v>0</v>
      </c>
      <c r="Y76" s="103">
        <f t="shared" si="18"/>
        <v>20.166828</v>
      </c>
      <c r="Z76" s="237">
        <f t="shared" si="19"/>
        <v>2.841069000000001</v>
      </c>
      <c r="AB76" s="77"/>
    </row>
    <row r="77" spans="1:28" s="7" customFormat="1" ht="15">
      <c r="A77" s="193" t="s">
        <v>167</v>
      </c>
      <c r="B77" s="164">
        <v>13563550</v>
      </c>
      <c r="C77" s="162">
        <v>15400</v>
      </c>
      <c r="D77" s="170">
        <v>0</v>
      </c>
      <c r="E77" s="164">
        <v>1316700</v>
      </c>
      <c r="F77" s="112">
        <v>80850</v>
      </c>
      <c r="G77" s="170">
        <v>0.07</v>
      </c>
      <c r="H77" s="164">
        <v>42350</v>
      </c>
      <c r="I77" s="112">
        <v>3850</v>
      </c>
      <c r="J77" s="170">
        <v>0.1</v>
      </c>
      <c r="K77" s="164">
        <v>14922600</v>
      </c>
      <c r="L77" s="112">
        <v>100100</v>
      </c>
      <c r="M77" s="127">
        <v>0.01</v>
      </c>
      <c r="N77" s="112">
        <v>14853300</v>
      </c>
      <c r="O77" s="173">
        <f t="shared" si="10"/>
        <v>0.9953560371517027</v>
      </c>
      <c r="P77" s="108">
        <f>Volume!K77</f>
        <v>45.35</v>
      </c>
      <c r="Q77" s="69">
        <f>Volume!J77</f>
        <v>45.95</v>
      </c>
      <c r="R77" s="237">
        <f t="shared" si="11"/>
        <v>68.569347</v>
      </c>
      <c r="S77" s="103">
        <f t="shared" si="12"/>
        <v>68.2509135</v>
      </c>
      <c r="T77" s="109">
        <f t="shared" si="13"/>
        <v>14822500</v>
      </c>
      <c r="U77" s="103">
        <f t="shared" si="14"/>
        <v>0.6753246753246753</v>
      </c>
      <c r="V77" s="103">
        <f t="shared" si="15"/>
        <v>62.32451225</v>
      </c>
      <c r="W77" s="103">
        <f t="shared" si="16"/>
        <v>6.0502365000000005</v>
      </c>
      <c r="X77" s="103">
        <f t="shared" si="17"/>
        <v>0.19459825000000003</v>
      </c>
      <c r="Y77" s="103">
        <f t="shared" si="18"/>
        <v>67.2200375</v>
      </c>
      <c r="Z77" s="237">
        <f t="shared" si="19"/>
        <v>1.3493094999999897</v>
      </c>
      <c r="AB77" s="77"/>
    </row>
    <row r="78" spans="1:28" s="7" customFormat="1" ht="15">
      <c r="A78" s="193" t="s">
        <v>201</v>
      </c>
      <c r="B78" s="164">
        <v>4541900</v>
      </c>
      <c r="C78" s="162">
        <v>125500</v>
      </c>
      <c r="D78" s="170">
        <v>0.03</v>
      </c>
      <c r="E78" s="164">
        <v>598400</v>
      </c>
      <c r="F78" s="112">
        <v>68200</v>
      </c>
      <c r="G78" s="170">
        <v>0.13</v>
      </c>
      <c r="H78" s="164">
        <v>196800</v>
      </c>
      <c r="I78" s="112">
        <v>13700</v>
      </c>
      <c r="J78" s="170">
        <v>0.07</v>
      </c>
      <c r="K78" s="164">
        <v>5337100</v>
      </c>
      <c r="L78" s="112">
        <v>207400</v>
      </c>
      <c r="M78" s="127">
        <v>0.04</v>
      </c>
      <c r="N78" s="112">
        <v>5183700</v>
      </c>
      <c r="O78" s="173">
        <f t="shared" si="10"/>
        <v>0.9712577991793296</v>
      </c>
      <c r="P78" s="108">
        <f>Volume!K78</f>
        <v>1974.2</v>
      </c>
      <c r="Q78" s="69">
        <f>Volume!J78</f>
        <v>2000.6</v>
      </c>
      <c r="R78" s="237">
        <f t="shared" si="11"/>
        <v>1067.740226</v>
      </c>
      <c r="S78" s="103">
        <f t="shared" si="12"/>
        <v>1037.051022</v>
      </c>
      <c r="T78" s="109">
        <f t="shared" si="13"/>
        <v>5129700</v>
      </c>
      <c r="U78" s="103">
        <f t="shared" si="14"/>
        <v>4.043121430103125</v>
      </c>
      <c r="V78" s="103">
        <f t="shared" si="15"/>
        <v>908.652514</v>
      </c>
      <c r="W78" s="103">
        <f t="shared" si="16"/>
        <v>119.715904</v>
      </c>
      <c r="X78" s="103">
        <f t="shared" si="17"/>
        <v>39.371808</v>
      </c>
      <c r="Y78" s="103">
        <f t="shared" si="18"/>
        <v>1012.705374</v>
      </c>
      <c r="Z78" s="237">
        <f t="shared" si="19"/>
        <v>55.03485199999989</v>
      </c>
      <c r="AB78" s="77"/>
    </row>
    <row r="79" spans="1:28" s="7" customFormat="1" ht="15">
      <c r="A79" s="193" t="s">
        <v>143</v>
      </c>
      <c r="B79" s="164">
        <v>1469100</v>
      </c>
      <c r="C79" s="162">
        <v>-5900</v>
      </c>
      <c r="D79" s="170">
        <v>0</v>
      </c>
      <c r="E79" s="164">
        <v>0</v>
      </c>
      <c r="F79" s="112">
        <v>0</v>
      </c>
      <c r="G79" s="170">
        <v>0</v>
      </c>
      <c r="H79" s="164">
        <v>0</v>
      </c>
      <c r="I79" s="112">
        <v>0</v>
      </c>
      <c r="J79" s="170">
        <v>0</v>
      </c>
      <c r="K79" s="164">
        <v>1469100</v>
      </c>
      <c r="L79" s="112">
        <v>-5900</v>
      </c>
      <c r="M79" s="127">
        <v>0</v>
      </c>
      <c r="N79" s="112">
        <v>1463200</v>
      </c>
      <c r="O79" s="173">
        <f t="shared" si="10"/>
        <v>0.9959839357429718</v>
      </c>
      <c r="P79" s="108">
        <f>Volume!K79</f>
        <v>114</v>
      </c>
      <c r="Q79" s="69">
        <f>Volume!J79</f>
        <v>113.7</v>
      </c>
      <c r="R79" s="237">
        <f t="shared" si="11"/>
        <v>16.703667</v>
      </c>
      <c r="S79" s="103">
        <f t="shared" si="12"/>
        <v>16.636584</v>
      </c>
      <c r="T79" s="109">
        <f t="shared" si="13"/>
        <v>1475000</v>
      </c>
      <c r="U79" s="103">
        <f t="shared" si="14"/>
        <v>-0.4</v>
      </c>
      <c r="V79" s="103">
        <f t="shared" si="15"/>
        <v>16.703667</v>
      </c>
      <c r="W79" s="103">
        <f t="shared" si="16"/>
        <v>0</v>
      </c>
      <c r="X79" s="103">
        <f t="shared" si="17"/>
        <v>0</v>
      </c>
      <c r="Y79" s="103">
        <f t="shared" si="18"/>
        <v>16.815</v>
      </c>
      <c r="Z79" s="237">
        <f t="shared" si="19"/>
        <v>-0.1113330000000019</v>
      </c>
      <c r="AB79" s="77"/>
    </row>
    <row r="80" spans="1:28" s="58" customFormat="1" ht="15">
      <c r="A80" s="193" t="s">
        <v>90</v>
      </c>
      <c r="B80" s="164">
        <v>1057800</v>
      </c>
      <c r="C80" s="162">
        <v>6000</v>
      </c>
      <c r="D80" s="170">
        <v>0.01</v>
      </c>
      <c r="E80" s="164">
        <v>2400</v>
      </c>
      <c r="F80" s="112">
        <v>0</v>
      </c>
      <c r="G80" s="170">
        <v>0</v>
      </c>
      <c r="H80" s="164">
        <v>0</v>
      </c>
      <c r="I80" s="112">
        <v>0</v>
      </c>
      <c r="J80" s="170">
        <v>0</v>
      </c>
      <c r="K80" s="164">
        <v>1060200</v>
      </c>
      <c r="L80" s="112">
        <v>6000</v>
      </c>
      <c r="M80" s="127">
        <v>0.01</v>
      </c>
      <c r="N80" s="112">
        <v>936600</v>
      </c>
      <c r="O80" s="173">
        <f t="shared" si="10"/>
        <v>0.8834182229767968</v>
      </c>
      <c r="P80" s="108">
        <f>Volume!K80</f>
        <v>459.7</v>
      </c>
      <c r="Q80" s="69">
        <f>Volume!J80</f>
        <v>456.05</v>
      </c>
      <c r="R80" s="237">
        <f t="shared" si="11"/>
        <v>48.350421</v>
      </c>
      <c r="S80" s="103">
        <f t="shared" si="12"/>
        <v>42.713643</v>
      </c>
      <c r="T80" s="109">
        <f t="shared" si="13"/>
        <v>1054200</v>
      </c>
      <c r="U80" s="103">
        <f t="shared" si="14"/>
        <v>0.5691519635742743</v>
      </c>
      <c r="V80" s="103">
        <f t="shared" si="15"/>
        <v>48.240969</v>
      </c>
      <c r="W80" s="103">
        <f t="shared" si="16"/>
        <v>0.109452</v>
      </c>
      <c r="X80" s="103">
        <f t="shared" si="17"/>
        <v>0</v>
      </c>
      <c r="Y80" s="103">
        <f t="shared" si="18"/>
        <v>48.461574</v>
      </c>
      <c r="Z80" s="237">
        <f t="shared" si="19"/>
        <v>-0.11115300000000161</v>
      </c>
      <c r="AA80" s="78"/>
      <c r="AB80" s="77"/>
    </row>
    <row r="81" spans="1:28" s="7" customFormat="1" ht="15">
      <c r="A81" s="193" t="s">
        <v>35</v>
      </c>
      <c r="B81" s="164">
        <v>2300100</v>
      </c>
      <c r="C81" s="162">
        <v>-85800</v>
      </c>
      <c r="D81" s="170">
        <v>-0.04</v>
      </c>
      <c r="E81" s="164">
        <v>46200</v>
      </c>
      <c r="F81" s="112">
        <v>1100</v>
      </c>
      <c r="G81" s="170">
        <v>0.02</v>
      </c>
      <c r="H81" s="164">
        <v>2200</v>
      </c>
      <c r="I81" s="112">
        <v>0</v>
      </c>
      <c r="J81" s="170">
        <v>0</v>
      </c>
      <c r="K81" s="164">
        <v>2348500</v>
      </c>
      <c r="L81" s="112">
        <v>-84700</v>
      </c>
      <c r="M81" s="127">
        <v>-0.03</v>
      </c>
      <c r="N81" s="112">
        <v>2347400</v>
      </c>
      <c r="O81" s="173">
        <f t="shared" si="10"/>
        <v>0.9995316159250586</v>
      </c>
      <c r="P81" s="108">
        <f>Volume!K81</f>
        <v>312.6</v>
      </c>
      <c r="Q81" s="69">
        <f>Volume!J81</f>
        <v>315.45</v>
      </c>
      <c r="R81" s="237">
        <f t="shared" si="11"/>
        <v>74.0834325</v>
      </c>
      <c r="S81" s="103">
        <f t="shared" si="12"/>
        <v>74.048733</v>
      </c>
      <c r="T81" s="109">
        <f t="shared" si="13"/>
        <v>2433200</v>
      </c>
      <c r="U81" s="103">
        <f t="shared" si="14"/>
        <v>-3.481012658227848</v>
      </c>
      <c r="V81" s="103">
        <f t="shared" si="15"/>
        <v>72.5566545</v>
      </c>
      <c r="W81" s="103">
        <f t="shared" si="16"/>
        <v>1.457379</v>
      </c>
      <c r="X81" s="103">
        <f t="shared" si="17"/>
        <v>0.069399</v>
      </c>
      <c r="Y81" s="103">
        <f t="shared" si="18"/>
        <v>76.061832</v>
      </c>
      <c r="Z81" s="237">
        <f t="shared" si="19"/>
        <v>-1.9783994999999948</v>
      </c>
      <c r="AB81" s="77"/>
    </row>
    <row r="82" spans="1:28" s="7" customFormat="1" ht="15">
      <c r="A82" s="193" t="s">
        <v>6</v>
      </c>
      <c r="B82" s="164">
        <v>11245500</v>
      </c>
      <c r="C82" s="162">
        <v>348750</v>
      </c>
      <c r="D82" s="170">
        <v>0.03</v>
      </c>
      <c r="E82" s="164">
        <v>1527750</v>
      </c>
      <c r="F82" s="112">
        <v>193500</v>
      </c>
      <c r="G82" s="170">
        <v>0.15</v>
      </c>
      <c r="H82" s="164">
        <v>193500</v>
      </c>
      <c r="I82" s="112">
        <v>40500</v>
      </c>
      <c r="J82" s="170">
        <v>0.26</v>
      </c>
      <c r="K82" s="164">
        <v>12966750</v>
      </c>
      <c r="L82" s="112">
        <v>582750</v>
      </c>
      <c r="M82" s="127">
        <v>0.05</v>
      </c>
      <c r="N82" s="112">
        <v>12854250</v>
      </c>
      <c r="O82" s="173">
        <f t="shared" si="10"/>
        <v>0.991323963213604</v>
      </c>
      <c r="P82" s="108">
        <f>Volume!K82</f>
        <v>163.7</v>
      </c>
      <c r="Q82" s="69">
        <f>Volume!J82</f>
        <v>162.15</v>
      </c>
      <c r="R82" s="237">
        <f t="shared" si="11"/>
        <v>210.25585125</v>
      </c>
      <c r="S82" s="103">
        <f t="shared" si="12"/>
        <v>208.43166375</v>
      </c>
      <c r="T82" s="109">
        <f t="shared" si="13"/>
        <v>12384000</v>
      </c>
      <c r="U82" s="103">
        <f t="shared" si="14"/>
        <v>4.705668604651163</v>
      </c>
      <c r="V82" s="103">
        <f t="shared" si="15"/>
        <v>182.3457825</v>
      </c>
      <c r="W82" s="103">
        <f t="shared" si="16"/>
        <v>24.77246625</v>
      </c>
      <c r="X82" s="103">
        <f t="shared" si="17"/>
        <v>3.1376025</v>
      </c>
      <c r="Y82" s="103">
        <f t="shared" si="18"/>
        <v>202.72607999999997</v>
      </c>
      <c r="Z82" s="237">
        <f t="shared" si="19"/>
        <v>7.529771250000039</v>
      </c>
      <c r="AB82" s="77"/>
    </row>
    <row r="83" spans="1:28" s="58" customFormat="1" ht="15">
      <c r="A83" s="193" t="s">
        <v>177</v>
      </c>
      <c r="B83" s="164">
        <v>5982500</v>
      </c>
      <c r="C83" s="162">
        <v>72000</v>
      </c>
      <c r="D83" s="170">
        <v>0.01</v>
      </c>
      <c r="E83" s="164">
        <v>316500</v>
      </c>
      <c r="F83" s="112">
        <v>12500</v>
      </c>
      <c r="G83" s="170">
        <v>0.04</v>
      </c>
      <c r="H83" s="164">
        <v>27500</v>
      </c>
      <c r="I83" s="112">
        <v>7000</v>
      </c>
      <c r="J83" s="170">
        <v>0.34</v>
      </c>
      <c r="K83" s="164">
        <v>6326500</v>
      </c>
      <c r="L83" s="112">
        <v>91500</v>
      </c>
      <c r="M83" s="127">
        <v>0.01</v>
      </c>
      <c r="N83" s="112">
        <v>6266000</v>
      </c>
      <c r="O83" s="173">
        <f t="shared" si="10"/>
        <v>0.9904370505018573</v>
      </c>
      <c r="P83" s="108">
        <f>Volume!K83</f>
        <v>305.15</v>
      </c>
      <c r="Q83" s="69">
        <f>Volume!J83</f>
        <v>308.1</v>
      </c>
      <c r="R83" s="237">
        <f t="shared" si="11"/>
        <v>194.91946500000003</v>
      </c>
      <c r="S83" s="103">
        <f t="shared" si="12"/>
        <v>193.05546</v>
      </c>
      <c r="T83" s="109">
        <f t="shared" si="13"/>
        <v>6235000</v>
      </c>
      <c r="U83" s="103">
        <f t="shared" si="14"/>
        <v>1.4675220529270248</v>
      </c>
      <c r="V83" s="103">
        <f t="shared" si="15"/>
        <v>184.320825</v>
      </c>
      <c r="W83" s="103">
        <f t="shared" si="16"/>
        <v>9.751365</v>
      </c>
      <c r="X83" s="103">
        <f t="shared" si="17"/>
        <v>0.847275</v>
      </c>
      <c r="Y83" s="103">
        <f t="shared" si="18"/>
        <v>190.261025</v>
      </c>
      <c r="Z83" s="237">
        <f t="shared" si="19"/>
        <v>4.658440000000041</v>
      </c>
      <c r="AA83" s="78"/>
      <c r="AB83" s="77"/>
    </row>
    <row r="84" spans="1:28" s="7" customFormat="1" ht="15">
      <c r="A84" s="193" t="s">
        <v>168</v>
      </c>
      <c r="B84" s="164">
        <v>266100</v>
      </c>
      <c r="C84" s="162">
        <v>-6300</v>
      </c>
      <c r="D84" s="170">
        <v>-0.02</v>
      </c>
      <c r="E84" s="164">
        <v>0</v>
      </c>
      <c r="F84" s="112">
        <v>0</v>
      </c>
      <c r="G84" s="170">
        <v>0</v>
      </c>
      <c r="H84" s="164">
        <v>0</v>
      </c>
      <c r="I84" s="112">
        <v>0</v>
      </c>
      <c r="J84" s="170">
        <v>0</v>
      </c>
      <c r="K84" s="164">
        <v>266100</v>
      </c>
      <c r="L84" s="112">
        <v>-6300</v>
      </c>
      <c r="M84" s="127">
        <v>-0.02</v>
      </c>
      <c r="N84" s="112">
        <v>237300</v>
      </c>
      <c r="O84" s="173">
        <f t="shared" si="10"/>
        <v>0.8917700112739572</v>
      </c>
      <c r="P84" s="108">
        <f>Volume!K84</f>
        <v>675.3</v>
      </c>
      <c r="Q84" s="69">
        <f>Volume!J84</f>
        <v>675.4</v>
      </c>
      <c r="R84" s="237">
        <f t="shared" si="11"/>
        <v>17.972394</v>
      </c>
      <c r="S84" s="103">
        <f t="shared" si="12"/>
        <v>16.027242</v>
      </c>
      <c r="T84" s="109">
        <f t="shared" si="13"/>
        <v>272400</v>
      </c>
      <c r="U84" s="103">
        <f t="shared" si="14"/>
        <v>-2.3127753303964758</v>
      </c>
      <c r="V84" s="103">
        <f t="shared" si="15"/>
        <v>17.972394</v>
      </c>
      <c r="W84" s="103">
        <f t="shared" si="16"/>
        <v>0</v>
      </c>
      <c r="X84" s="103">
        <f t="shared" si="17"/>
        <v>0</v>
      </c>
      <c r="Y84" s="103">
        <f t="shared" si="18"/>
        <v>18.395172</v>
      </c>
      <c r="Z84" s="237">
        <f t="shared" si="19"/>
        <v>-0.42277799999999743</v>
      </c>
      <c r="AB84" s="77"/>
    </row>
    <row r="85" spans="1:28" s="7" customFormat="1" ht="15">
      <c r="A85" s="193" t="s">
        <v>132</v>
      </c>
      <c r="B85" s="164">
        <v>1659600</v>
      </c>
      <c r="C85" s="162">
        <v>18400</v>
      </c>
      <c r="D85" s="170">
        <v>0.01</v>
      </c>
      <c r="E85" s="164">
        <v>11200</v>
      </c>
      <c r="F85" s="112">
        <v>0</v>
      </c>
      <c r="G85" s="170">
        <v>0</v>
      </c>
      <c r="H85" s="164">
        <v>400</v>
      </c>
      <c r="I85" s="112">
        <v>0</v>
      </c>
      <c r="J85" s="170">
        <v>0</v>
      </c>
      <c r="K85" s="164">
        <v>1671200</v>
      </c>
      <c r="L85" s="112">
        <v>18400</v>
      </c>
      <c r="M85" s="127">
        <v>0.01</v>
      </c>
      <c r="N85" s="112">
        <v>1664800</v>
      </c>
      <c r="O85" s="173">
        <f t="shared" si="10"/>
        <v>0.9961704164672092</v>
      </c>
      <c r="P85" s="108">
        <f>Volume!K85</f>
        <v>715.55</v>
      </c>
      <c r="Q85" s="69">
        <f>Volume!J85</f>
        <v>707.9</v>
      </c>
      <c r="R85" s="237">
        <f t="shared" si="11"/>
        <v>118.304248</v>
      </c>
      <c r="S85" s="103">
        <f t="shared" si="12"/>
        <v>117.851192</v>
      </c>
      <c r="T85" s="109">
        <f t="shared" si="13"/>
        <v>1652800</v>
      </c>
      <c r="U85" s="103">
        <f t="shared" si="14"/>
        <v>1.1132623426911907</v>
      </c>
      <c r="V85" s="103">
        <f t="shared" si="15"/>
        <v>117.483084</v>
      </c>
      <c r="W85" s="103">
        <f t="shared" si="16"/>
        <v>0.792848</v>
      </c>
      <c r="X85" s="103">
        <f t="shared" si="17"/>
        <v>0.028316</v>
      </c>
      <c r="Y85" s="103">
        <f t="shared" si="18"/>
        <v>118.266104</v>
      </c>
      <c r="Z85" s="237">
        <f t="shared" si="19"/>
        <v>0.03814400000000262</v>
      </c>
      <c r="AB85" s="77"/>
    </row>
    <row r="86" spans="1:28" s="58" customFormat="1" ht="15">
      <c r="A86" s="193" t="s">
        <v>144</v>
      </c>
      <c r="B86" s="164">
        <v>175500</v>
      </c>
      <c r="C86" s="162">
        <v>2375</v>
      </c>
      <c r="D86" s="170">
        <v>0.01</v>
      </c>
      <c r="E86" s="164">
        <v>0</v>
      </c>
      <c r="F86" s="112">
        <v>0</v>
      </c>
      <c r="G86" s="170">
        <v>0</v>
      </c>
      <c r="H86" s="164">
        <v>0</v>
      </c>
      <c r="I86" s="112">
        <v>0</v>
      </c>
      <c r="J86" s="170">
        <v>0</v>
      </c>
      <c r="K86" s="164">
        <v>175500</v>
      </c>
      <c r="L86" s="112">
        <v>2375</v>
      </c>
      <c r="M86" s="127">
        <v>0.01</v>
      </c>
      <c r="N86" s="112">
        <v>174625</v>
      </c>
      <c r="O86" s="173">
        <f t="shared" si="10"/>
        <v>0.9950142450142451</v>
      </c>
      <c r="P86" s="108">
        <f>Volume!K86</f>
        <v>2929.7</v>
      </c>
      <c r="Q86" s="69">
        <f>Volume!J86</f>
        <v>3030.2</v>
      </c>
      <c r="R86" s="237">
        <f t="shared" si="11"/>
        <v>53.180009999999996</v>
      </c>
      <c r="S86" s="103">
        <f t="shared" si="12"/>
        <v>52.91486749999999</v>
      </c>
      <c r="T86" s="109">
        <f t="shared" si="13"/>
        <v>173125</v>
      </c>
      <c r="U86" s="103">
        <f t="shared" si="14"/>
        <v>1.371841155234657</v>
      </c>
      <c r="V86" s="103">
        <f t="shared" si="15"/>
        <v>53.180009999999996</v>
      </c>
      <c r="W86" s="103">
        <f t="shared" si="16"/>
        <v>0</v>
      </c>
      <c r="X86" s="103">
        <f t="shared" si="17"/>
        <v>0</v>
      </c>
      <c r="Y86" s="103">
        <f t="shared" si="18"/>
        <v>50.72043125</v>
      </c>
      <c r="Z86" s="237">
        <f t="shared" si="19"/>
        <v>2.4595787499999986</v>
      </c>
      <c r="AA86" s="78"/>
      <c r="AB86" s="77"/>
    </row>
    <row r="87" spans="1:28" s="7" customFormat="1" ht="15">
      <c r="A87" s="193" t="s">
        <v>291</v>
      </c>
      <c r="B87" s="164">
        <v>1437900</v>
      </c>
      <c r="C87" s="162">
        <v>249000</v>
      </c>
      <c r="D87" s="170">
        <v>0.21</v>
      </c>
      <c r="E87" s="164">
        <v>1800</v>
      </c>
      <c r="F87" s="112">
        <v>900</v>
      </c>
      <c r="G87" s="170">
        <v>1</v>
      </c>
      <c r="H87" s="164">
        <v>0</v>
      </c>
      <c r="I87" s="112">
        <v>0</v>
      </c>
      <c r="J87" s="170">
        <v>0</v>
      </c>
      <c r="K87" s="164">
        <v>1439700</v>
      </c>
      <c r="L87" s="112">
        <v>249900</v>
      </c>
      <c r="M87" s="127">
        <v>0.21</v>
      </c>
      <c r="N87" s="112">
        <v>1418700</v>
      </c>
      <c r="O87" s="173">
        <f t="shared" si="10"/>
        <v>0.9854136278391331</v>
      </c>
      <c r="P87" s="108">
        <f>Volume!K87</f>
        <v>575.9</v>
      </c>
      <c r="Q87" s="69">
        <f>Volume!J87</f>
        <v>610</v>
      </c>
      <c r="R87" s="237">
        <f t="shared" si="11"/>
        <v>87.8217</v>
      </c>
      <c r="S87" s="103">
        <f t="shared" si="12"/>
        <v>86.5407</v>
      </c>
      <c r="T87" s="109">
        <f t="shared" si="13"/>
        <v>1189800</v>
      </c>
      <c r="U87" s="103">
        <f t="shared" si="14"/>
        <v>21.003530005042865</v>
      </c>
      <c r="V87" s="103">
        <f t="shared" si="15"/>
        <v>87.7119</v>
      </c>
      <c r="W87" s="103">
        <f t="shared" si="16"/>
        <v>0.1098</v>
      </c>
      <c r="X87" s="103">
        <f t="shared" si="17"/>
        <v>0</v>
      </c>
      <c r="Y87" s="103">
        <f t="shared" si="18"/>
        <v>68.520582</v>
      </c>
      <c r="Z87" s="237">
        <f t="shared" si="19"/>
        <v>19.301118000000002</v>
      </c>
      <c r="AB87" s="77"/>
    </row>
    <row r="88" spans="1:28" s="58" customFormat="1" ht="15">
      <c r="A88" s="193" t="s">
        <v>133</v>
      </c>
      <c r="B88" s="164">
        <v>26650000</v>
      </c>
      <c r="C88" s="162">
        <v>1137500</v>
      </c>
      <c r="D88" s="170">
        <v>0.04</v>
      </c>
      <c r="E88" s="164">
        <v>3718750</v>
      </c>
      <c r="F88" s="112">
        <v>318750</v>
      </c>
      <c r="G88" s="170">
        <v>0.09</v>
      </c>
      <c r="H88" s="164">
        <v>281250</v>
      </c>
      <c r="I88" s="112">
        <v>75000</v>
      </c>
      <c r="J88" s="170">
        <v>0.36</v>
      </c>
      <c r="K88" s="164">
        <v>30650000</v>
      </c>
      <c r="L88" s="112">
        <v>1531250</v>
      </c>
      <c r="M88" s="127">
        <v>0.05</v>
      </c>
      <c r="N88" s="112">
        <v>30400000</v>
      </c>
      <c r="O88" s="173">
        <f t="shared" si="10"/>
        <v>0.9918433931484503</v>
      </c>
      <c r="P88" s="108">
        <f>Volume!K88</f>
        <v>32.35</v>
      </c>
      <c r="Q88" s="69">
        <f>Volume!J88</f>
        <v>33.9</v>
      </c>
      <c r="R88" s="237">
        <f t="shared" si="11"/>
        <v>103.9035</v>
      </c>
      <c r="S88" s="103">
        <f t="shared" si="12"/>
        <v>103.056</v>
      </c>
      <c r="T88" s="109">
        <f t="shared" si="13"/>
        <v>29118750</v>
      </c>
      <c r="U88" s="103">
        <f t="shared" si="14"/>
        <v>5.258639192959862</v>
      </c>
      <c r="V88" s="103">
        <f t="shared" si="15"/>
        <v>90.3435</v>
      </c>
      <c r="W88" s="103">
        <f t="shared" si="16"/>
        <v>12.6065625</v>
      </c>
      <c r="X88" s="103">
        <f t="shared" si="17"/>
        <v>0.9534375</v>
      </c>
      <c r="Y88" s="103">
        <f t="shared" si="18"/>
        <v>94.19915625</v>
      </c>
      <c r="Z88" s="237">
        <f t="shared" si="19"/>
        <v>9.704343749999992</v>
      </c>
      <c r="AA88" s="78"/>
      <c r="AB88" s="77"/>
    </row>
    <row r="89" spans="1:28" s="7" customFormat="1" ht="15">
      <c r="A89" s="193" t="s">
        <v>169</v>
      </c>
      <c r="B89" s="164">
        <v>9006000</v>
      </c>
      <c r="C89" s="162">
        <v>-68000</v>
      </c>
      <c r="D89" s="170">
        <v>-0.01</v>
      </c>
      <c r="E89" s="164">
        <v>32000</v>
      </c>
      <c r="F89" s="112">
        <v>0</v>
      </c>
      <c r="G89" s="170">
        <v>0</v>
      </c>
      <c r="H89" s="164">
        <v>2000</v>
      </c>
      <c r="I89" s="112">
        <v>0</v>
      </c>
      <c r="J89" s="170">
        <v>0</v>
      </c>
      <c r="K89" s="164">
        <v>9040000</v>
      </c>
      <c r="L89" s="112">
        <v>-68000</v>
      </c>
      <c r="M89" s="127">
        <v>-0.01</v>
      </c>
      <c r="N89" s="112">
        <v>8996000</v>
      </c>
      <c r="O89" s="173">
        <f t="shared" si="10"/>
        <v>0.9951327433628319</v>
      </c>
      <c r="P89" s="108">
        <f>Volume!K89</f>
        <v>148.8</v>
      </c>
      <c r="Q89" s="69">
        <f>Volume!J89</f>
        <v>149.95</v>
      </c>
      <c r="R89" s="237">
        <f t="shared" si="11"/>
        <v>135.5548</v>
      </c>
      <c r="S89" s="103">
        <f t="shared" si="12"/>
        <v>134.89502</v>
      </c>
      <c r="T89" s="109">
        <f t="shared" si="13"/>
        <v>9108000</v>
      </c>
      <c r="U89" s="103">
        <f t="shared" si="14"/>
        <v>-0.7465963987703118</v>
      </c>
      <c r="V89" s="103">
        <f t="shared" si="15"/>
        <v>135.04497</v>
      </c>
      <c r="W89" s="103">
        <f t="shared" si="16"/>
        <v>0.47984</v>
      </c>
      <c r="X89" s="103">
        <f t="shared" si="17"/>
        <v>0.02999</v>
      </c>
      <c r="Y89" s="103">
        <f t="shared" si="18"/>
        <v>135.52704</v>
      </c>
      <c r="Z89" s="237">
        <f t="shared" si="19"/>
        <v>0.027760000000000673</v>
      </c>
      <c r="AB89" s="77"/>
    </row>
    <row r="90" spans="1:28" s="7" customFormat="1" ht="15">
      <c r="A90" s="193" t="s">
        <v>292</v>
      </c>
      <c r="B90" s="164">
        <v>3271400</v>
      </c>
      <c r="C90" s="162">
        <v>-57200</v>
      </c>
      <c r="D90" s="170">
        <v>-0.02</v>
      </c>
      <c r="E90" s="164">
        <v>7700</v>
      </c>
      <c r="F90" s="112">
        <v>0</v>
      </c>
      <c r="G90" s="170">
        <v>0</v>
      </c>
      <c r="H90" s="164">
        <v>0</v>
      </c>
      <c r="I90" s="112">
        <v>0</v>
      </c>
      <c r="J90" s="170">
        <v>0</v>
      </c>
      <c r="K90" s="164">
        <v>3279100</v>
      </c>
      <c r="L90" s="112">
        <v>-57200</v>
      </c>
      <c r="M90" s="127">
        <v>-0.02</v>
      </c>
      <c r="N90" s="112">
        <v>3219700</v>
      </c>
      <c r="O90" s="173">
        <f t="shared" si="10"/>
        <v>0.9818852733981885</v>
      </c>
      <c r="P90" s="108">
        <f>Volume!K90</f>
        <v>597.1</v>
      </c>
      <c r="Q90" s="69">
        <f>Volume!J90</f>
        <v>599.7</v>
      </c>
      <c r="R90" s="237">
        <f t="shared" si="11"/>
        <v>196.64762700000003</v>
      </c>
      <c r="S90" s="103">
        <f t="shared" si="12"/>
        <v>193.08540900000003</v>
      </c>
      <c r="T90" s="109">
        <f t="shared" si="13"/>
        <v>3336300</v>
      </c>
      <c r="U90" s="103">
        <f t="shared" si="14"/>
        <v>-1.714474118034949</v>
      </c>
      <c r="V90" s="103">
        <f t="shared" si="15"/>
        <v>196.18585800000002</v>
      </c>
      <c r="W90" s="103">
        <f t="shared" si="16"/>
        <v>0.461769</v>
      </c>
      <c r="X90" s="103">
        <f t="shared" si="17"/>
        <v>0</v>
      </c>
      <c r="Y90" s="103">
        <f t="shared" si="18"/>
        <v>199.210473</v>
      </c>
      <c r="Z90" s="237">
        <f t="shared" si="19"/>
        <v>-2.562845999999979</v>
      </c>
      <c r="AB90" s="77"/>
    </row>
    <row r="91" spans="1:28" s="7" customFormat="1" ht="15">
      <c r="A91" s="193" t="s">
        <v>293</v>
      </c>
      <c r="B91" s="164">
        <v>2703800</v>
      </c>
      <c r="C91" s="162">
        <v>-111650</v>
      </c>
      <c r="D91" s="170">
        <v>-0.04</v>
      </c>
      <c r="E91" s="164">
        <v>4950</v>
      </c>
      <c r="F91" s="112">
        <v>0</v>
      </c>
      <c r="G91" s="170">
        <v>0</v>
      </c>
      <c r="H91" s="164">
        <v>0</v>
      </c>
      <c r="I91" s="112">
        <v>0</v>
      </c>
      <c r="J91" s="170">
        <v>0</v>
      </c>
      <c r="K91" s="164">
        <v>2708750</v>
      </c>
      <c r="L91" s="112">
        <v>-111650</v>
      </c>
      <c r="M91" s="127">
        <v>-0.04</v>
      </c>
      <c r="N91" s="112">
        <v>2692800</v>
      </c>
      <c r="O91" s="173">
        <f t="shared" si="10"/>
        <v>0.9941116751269036</v>
      </c>
      <c r="P91" s="108">
        <f>Volume!K91</f>
        <v>530.15</v>
      </c>
      <c r="Q91" s="69">
        <f>Volume!J91</f>
        <v>531.45</v>
      </c>
      <c r="R91" s="237">
        <f t="shared" si="11"/>
        <v>143.95651875000001</v>
      </c>
      <c r="S91" s="103">
        <f t="shared" si="12"/>
        <v>143.10885600000003</v>
      </c>
      <c r="T91" s="109">
        <f t="shared" si="13"/>
        <v>2820400</v>
      </c>
      <c r="U91" s="103">
        <f t="shared" si="14"/>
        <v>-3.9586583463338534</v>
      </c>
      <c r="V91" s="103">
        <f t="shared" si="15"/>
        <v>143.693451</v>
      </c>
      <c r="W91" s="103">
        <f t="shared" si="16"/>
        <v>0.26306775</v>
      </c>
      <c r="X91" s="103">
        <f t="shared" si="17"/>
        <v>0</v>
      </c>
      <c r="Y91" s="103">
        <f t="shared" si="18"/>
        <v>149.523506</v>
      </c>
      <c r="Z91" s="237">
        <f t="shared" si="19"/>
        <v>-5.566987249999983</v>
      </c>
      <c r="AB91" s="77"/>
    </row>
    <row r="92" spans="1:28" s="58" customFormat="1" ht="15">
      <c r="A92" s="193" t="s">
        <v>178</v>
      </c>
      <c r="B92" s="164">
        <v>2708750</v>
      </c>
      <c r="C92" s="162">
        <v>21250</v>
      </c>
      <c r="D92" s="170">
        <v>0.01</v>
      </c>
      <c r="E92" s="164">
        <v>81250</v>
      </c>
      <c r="F92" s="112">
        <v>1250</v>
      </c>
      <c r="G92" s="170">
        <v>0.02</v>
      </c>
      <c r="H92" s="164">
        <v>0</v>
      </c>
      <c r="I92" s="112">
        <v>0</v>
      </c>
      <c r="J92" s="170">
        <v>0</v>
      </c>
      <c r="K92" s="164">
        <v>2790000</v>
      </c>
      <c r="L92" s="112">
        <v>22500</v>
      </c>
      <c r="M92" s="127">
        <v>0.01</v>
      </c>
      <c r="N92" s="112">
        <v>2728750</v>
      </c>
      <c r="O92" s="173">
        <f t="shared" si="10"/>
        <v>0.9780465949820788</v>
      </c>
      <c r="P92" s="108">
        <f>Volume!K92</f>
        <v>171.05</v>
      </c>
      <c r="Q92" s="69">
        <f>Volume!J92</f>
        <v>172</v>
      </c>
      <c r="R92" s="237">
        <f t="shared" si="11"/>
        <v>47.988</v>
      </c>
      <c r="S92" s="103">
        <f t="shared" si="12"/>
        <v>46.9345</v>
      </c>
      <c r="T92" s="109">
        <f t="shared" si="13"/>
        <v>2767500</v>
      </c>
      <c r="U92" s="103">
        <f t="shared" si="14"/>
        <v>0.8130081300813009</v>
      </c>
      <c r="V92" s="103">
        <f t="shared" si="15"/>
        <v>46.5905</v>
      </c>
      <c r="W92" s="103">
        <f t="shared" si="16"/>
        <v>1.3975</v>
      </c>
      <c r="X92" s="103">
        <f t="shared" si="17"/>
        <v>0</v>
      </c>
      <c r="Y92" s="103">
        <f t="shared" si="18"/>
        <v>47.33808750000001</v>
      </c>
      <c r="Z92" s="237">
        <f t="shared" si="19"/>
        <v>0.6499124999999921</v>
      </c>
      <c r="AA92" s="78"/>
      <c r="AB92" s="77"/>
    </row>
    <row r="93" spans="1:28" s="58" customFormat="1" ht="15">
      <c r="A93" s="193" t="s">
        <v>145</v>
      </c>
      <c r="B93" s="164">
        <v>2361300</v>
      </c>
      <c r="C93" s="162">
        <v>-71400</v>
      </c>
      <c r="D93" s="170">
        <v>-0.03</v>
      </c>
      <c r="E93" s="164">
        <v>115600</v>
      </c>
      <c r="F93" s="112">
        <v>1700</v>
      </c>
      <c r="G93" s="170">
        <v>0.01</v>
      </c>
      <c r="H93" s="164">
        <v>0</v>
      </c>
      <c r="I93" s="112">
        <v>0</v>
      </c>
      <c r="J93" s="170">
        <v>0</v>
      </c>
      <c r="K93" s="164">
        <v>2476900</v>
      </c>
      <c r="L93" s="112">
        <v>-69700</v>
      </c>
      <c r="M93" s="127">
        <v>-0.03</v>
      </c>
      <c r="N93" s="112">
        <v>2463300</v>
      </c>
      <c r="O93" s="173">
        <f t="shared" si="10"/>
        <v>0.9945092656142759</v>
      </c>
      <c r="P93" s="108">
        <f>Volume!K93</f>
        <v>153</v>
      </c>
      <c r="Q93" s="69">
        <f>Volume!J93</f>
        <v>153.85</v>
      </c>
      <c r="R93" s="237">
        <f t="shared" si="11"/>
        <v>38.1071065</v>
      </c>
      <c r="S93" s="103">
        <f t="shared" si="12"/>
        <v>37.8978705</v>
      </c>
      <c r="T93" s="109">
        <f t="shared" si="13"/>
        <v>2546600</v>
      </c>
      <c r="U93" s="103">
        <f t="shared" si="14"/>
        <v>-2.7369826435246996</v>
      </c>
      <c r="V93" s="103">
        <f t="shared" si="15"/>
        <v>36.3286005</v>
      </c>
      <c r="W93" s="103">
        <f t="shared" si="16"/>
        <v>1.778506</v>
      </c>
      <c r="X93" s="103">
        <f t="shared" si="17"/>
        <v>0</v>
      </c>
      <c r="Y93" s="103">
        <f t="shared" si="18"/>
        <v>38.96298</v>
      </c>
      <c r="Z93" s="237">
        <f t="shared" si="19"/>
        <v>-0.8558735000000013</v>
      </c>
      <c r="AA93" s="78"/>
      <c r="AB93" s="77"/>
    </row>
    <row r="94" spans="1:28" s="7" customFormat="1" ht="15">
      <c r="A94" s="193" t="s">
        <v>272</v>
      </c>
      <c r="B94" s="164">
        <v>3751050</v>
      </c>
      <c r="C94" s="162">
        <v>87550</v>
      </c>
      <c r="D94" s="170">
        <v>0.02</v>
      </c>
      <c r="E94" s="164">
        <v>56950</v>
      </c>
      <c r="F94" s="112">
        <v>-1700</v>
      </c>
      <c r="G94" s="170">
        <v>-0.03</v>
      </c>
      <c r="H94" s="164">
        <v>5950</v>
      </c>
      <c r="I94" s="112">
        <v>0</v>
      </c>
      <c r="J94" s="170">
        <v>0</v>
      </c>
      <c r="K94" s="164">
        <v>3813950</v>
      </c>
      <c r="L94" s="112">
        <v>85850</v>
      </c>
      <c r="M94" s="127">
        <v>0.02</v>
      </c>
      <c r="N94" s="112">
        <v>3774000</v>
      </c>
      <c r="O94" s="173">
        <f t="shared" si="10"/>
        <v>0.9895252952975262</v>
      </c>
      <c r="P94" s="108">
        <f>Volume!K94</f>
        <v>157.95</v>
      </c>
      <c r="Q94" s="69">
        <f>Volume!J94</f>
        <v>157.3</v>
      </c>
      <c r="R94" s="237">
        <f t="shared" si="11"/>
        <v>59.9934335</v>
      </c>
      <c r="S94" s="103">
        <f t="shared" si="12"/>
        <v>59.36502</v>
      </c>
      <c r="T94" s="109">
        <f t="shared" si="13"/>
        <v>3728100</v>
      </c>
      <c r="U94" s="103">
        <f t="shared" si="14"/>
        <v>2.302781577747378</v>
      </c>
      <c r="V94" s="103">
        <f t="shared" si="15"/>
        <v>59.0040165</v>
      </c>
      <c r="W94" s="103">
        <f t="shared" si="16"/>
        <v>0.8958235</v>
      </c>
      <c r="X94" s="103">
        <f t="shared" si="17"/>
        <v>0.09359350000000001</v>
      </c>
      <c r="Y94" s="103">
        <f t="shared" si="18"/>
        <v>58.8853395</v>
      </c>
      <c r="Z94" s="237">
        <f t="shared" si="19"/>
        <v>1.1080940000000012</v>
      </c>
      <c r="AB94" s="77"/>
    </row>
    <row r="95" spans="1:28" s="58" customFormat="1" ht="15">
      <c r="A95" s="193" t="s">
        <v>210</v>
      </c>
      <c r="B95" s="164">
        <v>1488400</v>
      </c>
      <c r="C95" s="162">
        <v>40600</v>
      </c>
      <c r="D95" s="170">
        <v>0.03</v>
      </c>
      <c r="E95" s="164">
        <v>22200</v>
      </c>
      <c r="F95" s="112">
        <v>800</v>
      </c>
      <c r="G95" s="170">
        <v>0.04</v>
      </c>
      <c r="H95" s="164">
        <v>1800</v>
      </c>
      <c r="I95" s="112">
        <v>1000</v>
      </c>
      <c r="J95" s="170">
        <v>1.25</v>
      </c>
      <c r="K95" s="164">
        <v>1512400</v>
      </c>
      <c r="L95" s="112">
        <v>42400</v>
      </c>
      <c r="M95" s="127">
        <v>0.03</v>
      </c>
      <c r="N95" s="112">
        <v>1502800</v>
      </c>
      <c r="O95" s="173">
        <f t="shared" si="10"/>
        <v>0.9936524728907696</v>
      </c>
      <c r="P95" s="108">
        <f>Volume!K95</f>
        <v>1690.45</v>
      </c>
      <c r="Q95" s="69">
        <f>Volume!J95</f>
        <v>1688</v>
      </c>
      <c r="R95" s="237">
        <f t="shared" si="11"/>
        <v>255.29312</v>
      </c>
      <c r="S95" s="103">
        <f t="shared" si="12"/>
        <v>253.67264</v>
      </c>
      <c r="T95" s="109">
        <f t="shared" si="13"/>
        <v>1470000</v>
      </c>
      <c r="U95" s="103">
        <f t="shared" si="14"/>
        <v>2.8843537414965987</v>
      </c>
      <c r="V95" s="103">
        <f t="shared" si="15"/>
        <v>251.24192</v>
      </c>
      <c r="W95" s="103">
        <f t="shared" si="16"/>
        <v>3.74736</v>
      </c>
      <c r="X95" s="103">
        <f t="shared" si="17"/>
        <v>0.30384</v>
      </c>
      <c r="Y95" s="103">
        <f t="shared" si="18"/>
        <v>248.49615</v>
      </c>
      <c r="Z95" s="237">
        <f t="shared" si="19"/>
        <v>6.7969699999999875</v>
      </c>
      <c r="AA95" s="78"/>
      <c r="AB95" s="77"/>
    </row>
    <row r="96" spans="1:28" s="58" customFormat="1" ht="15">
      <c r="A96" s="193" t="s">
        <v>294</v>
      </c>
      <c r="B96" s="164">
        <v>2778300</v>
      </c>
      <c r="C96" s="162">
        <v>94150</v>
      </c>
      <c r="D96" s="170">
        <v>0.04</v>
      </c>
      <c r="E96" s="164">
        <v>0</v>
      </c>
      <c r="F96" s="112">
        <v>0</v>
      </c>
      <c r="G96" s="170">
        <v>0</v>
      </c>
      <c r="H96" s="164">
        <v>0</v>
      </c>
      <c r="I96" s="112">
        <v>0</v>
      </c>
      <c r="J96" s="170">
        <v>0</v>
      </c>
      <c r="K96" s="164">
        <v>2778300</v>
      </c>
      <c r="L96" s="112">
        <v>94150</v>
      </c>
      <c r="M96" s="127">
        <v>0.04</v>
      </c>
      <c r="N96" s="112">
        <v>2761150</v>
      </c>
      <c r="O96" s="173">
        <f t="shared" si="10"/>
        <v>0.9938271604938271</v>
      </c>
      <c r="P96" s="108">
        <f>Volume!K96</f>
        <v>713.5</v>
      </c>
      <c r="Q96" s="69">
        <f>Volume!J96</f>
        <v>705.35</v>
      </c>
      <c r="R96" s="237">
        <f t="shared" si="11"/>
        <v>195.9673905</v>
      </c>
      <c r="S96" s="103">
        <f t="shared" si="12"/>
        <v>194.75771525</v>
      </c>
      <c r="T96" s="109">
        <f t="shared" si="13"/>
        <v>2684150</v>
      </c>
      <c r="U96" s="103">
        <f t="shared" si="14"/>
        <v>3.5076281131829443</v>
      </c>
      <c r="V96" s="103">
        <f t="shared" si="15"/>
        <v>195.9673905</v>
      </c>
      <c r="W96" s="103">
        <f t="shared" si="16"/>
        <v>0</v>
      </c>
      <c r="X96" s="103">
        <f t="shared" si="17"/>
        <v>0</v>
      </c>
      <c r="Y96" s="103">
        <f t="shared" si="18"/>
        <v>191.5141025</v>
      </c>
      <c r="Z96" s="237">
        <f t="shared" si="19"/>
        <v>4.453287999999986</v>
      </c>
      <c r="AA96" s="78"/>
      <c r="AB96" s="77"/>
    </row>
    <row r="97" spans="1:28" s="7" customFormat="1" ht="15">
      <c r="A97" s="193" t="s">
        <v>7</v>
      </c>
      <c r="B97" s="164">
        <v>2423304</v>
      </c>
      <c r="C97" s="162">
        <v>490152</v>
      </c>
      <c r="D97" s="170">
        <v>0.25</v>
      </c>
      <c r="E97" s="164">
        <v>43368</v>
      </c>
      <c r="F97" s="112">
        <v>11544</v>
      </c>
      <c r="G97" s="170">
        <v>0.36</v>
      </c>
      <c r="H97" s="164">
        <v>3744</v>
      </c>
      <c r="I97" s="112">
        <v>0</v>
      </c>
      <c r="J97" s="170">
        <v>0</v>
      </c>
      <c r="K97" s="164">
        <v>2470416</v>
      </c>
      <c r="L97" s="112">
        <v>501696</v>
      </c>
      <c r="M97" s="127">
        <v>0.25</v>
      </c>
      <c r="N97" s="112">
        <v>2444208</v>
      </c>
      <c r="O97" s="173">
        <f t="shared" si="10"/>
        <v>0.9893912604192978</v>
      </c>
      <c r="P97" s="108">
        <f>Volume!K97</f>
        <v>743.25</v>
      </c>
      <c r="Q97" s="69">
        <f>Volume!J97</f>
        <v>720.3</v>
      </c>
      <c r="R97" s="237">
        <f t="shared" si="11"/>
        <v>177.94406448</v>
      </c>
      <c r="S97" s="103">
        <f t="shared" si="12"/>
        <v>176.05630223999998</v>
      </c>
      <c r="T97" s="109">
        <f t="shared" si="13"/>
        <v>1968720</v>
      </c>
      <c r="U97" s="103">
        <f t="shared" si="14"/>
        <v>25.483359746434232</v>
      </c>
      <c r="V97" s="103">
        <f t="shared" si="15"/>
        <v>174.55058712</v>
      </c>
      <c r="W97" s="103">
        <f t="shared" si="16"/>
        <v>3.12379704</v>
      </c>
      <c r="X97" s="103">
        <f t="shared" si="17"/>
        <v>0.26968032</v>
      </c>
      <c r="Y97" s="103">
        <f t="shared" si="18"/>
        <v>146.325114</v>
      </c>
      <c r="Z97" s="237">
        <f t="shared" si="19"/>
        <v>31.618950479999995</v>
      </c>
      <c r="AB97" s="77"/>
    </row>
    <row r="98" spans="1:28" s="58" customFormat="1" ht="15">
      <c r="A98" s="193" t="s">
        <v>170</v>
      </c>
      <c r="B98" s="164">
        <v>1811400</v>
      </c>
      <c r="C98" s="162">
        <v>103200</v>
      </c>
      <c r="D98" s="170">
        <v>0.06</v>
      </c>
      <c r="E98" s="164">
        <v>1800</v>
      </c>
      <c r="F98" s="112">
        <v>0</v>
      </c>
      <c r="G98" s="170">
        <v>0</v>
      </c>
      <c r="H98" s="164">
        <v>0</v>
      </c>
      <c r="I98" s="112">
        <v>0</v>
      </c>
      <c r="J98" s="170">
        <v>0</v>
      </c>
      <c r="K98" s="164">
        <v>1813200</v>
      </c>
      <c r="L98" s="112">
        <v>103200</v>
      </c>
      <c r="M98" s="127">
        <v>0.06</v>
      </c>
      <c r="N98" s="112">
        <v>1797600</v>
      </c>
      <c r="O98" s="173">
        <f t="shared" si="10"/>
        <v>0.9913964262078094</v>
      </c>
      <c r="P98" s="108">
        <f>Volume!K98</f>
        <v>567.55</v>
      </c>
      <c r="Q98" s="69">
        <f>Volume!J98</f>
        <v>566.3</v>
      </c>
      <c r="R98" s="237">
        <f t="shared" si="11"/>
        <v>102.68151599999999</v>
      </c>
      <c r="S98" s="103">
        <f t="shared" si="12"/>
        <v>101.79808799999999</v>
      </c>
      <c r="T98" s="109">
        <f t="shared" si="13"/>
        <v>1710000</v>
      </c>
      <c r="U98" s="103">
        <f t="shared" si="14"/>
        <v>6.035087719298246</v>
      </c>
      <c r="V98" s="103">
        <f t="shared" si="15"/>
        <v>102.57958199999999</v>
      </c>
      <c r="W98" s="103">
        <f t="shared" si="16"/>
        <v>0.10193399999999998</v>
      </c>
      <c r="X98" s="103">
        <f t="shared" si="17"/>
        <v>0</v>
      </c>
      <c r="Y98" s="103">
        <f t="shared" si="18"/>
        <v>97.05104999999999</v>
      </c>
      <c r="Z98" s="237">
        <f t="shared" si="19"/>
        <v>5.630465999999998</v>
      </c>
      <c r="AA98" s="78"/>
      <c r="AB98" s="77"/>
    </row>
    <row r="99" spans="1:28" s="58" customFormat="1" ht="15">
      <c r="A99" s="193" t="s">
        <v>223</v>
      </c>
      <c r="B99" s="164">
        <v>2446800</v>
      </c>
      <c r="C99" s="162">
        <v>-35200</v>
      </c>
      <c r="D99" s="170">
        <v>-0.01</v>
      </c>
      <c r="E99" s="164">
        <v>76000</v>
      </c>
      <c r="F99" s="112">
        <v>6400</v>
      </c>
      <c r="G99" s="170">
        <v>0.09</v>
      </c>
      <c r="H99" s="164">
        <v>20400</v>
      </c>
      <c r="I99" s="112">
        <v>7600</v>
      </c>
      <c r="J99" s="170">
        <v>0.59</v>
      </c>
      <c r="K99" s="164">
        <v>2543200</v>
      </c>
      <c r="L99" s="112">
        <v>-21200</v>
      </c>
      <c r="M99" s="127">
        <v>-0.01</v>
      </c>
      <c r="N99" s="112">
        <v>2513600</v>
      </c>
      <c r="O99" s="173">
        <f t="shared" si="10"/>
        <v>0.9883611198490091</v>
      </c>
      <c r="P99" s="108">
        <f>Volume!K99</f>
        <v>794.9</v>
      </c>
      <c r="Q99" s="69">
        <f>Volume!J99</f>
        <v>795.5</v>
      </c>
      <c r="R99" s="237">
        <f t="shared" si="11"/>
        <v>202.31156</v>
      </c>
      <c r="S99" s="103">
        <f t="shared" si="12"/>
        <v>199.95688</v>
      </c>
      <c r="T99" s="109">
        <f t="shared" si="13"/>
        <v>2564400</v>
      </c>
      <c r="U99" s="103">
        <f t="shared" si="14"/>
        <v>-0.8267041023241304</v>
      </c>
      <c r="V99" s="103">
        <f t="shared" si="15"/>
        <v>194.64294</v>
      </c>
      <c r="W99" s="103">
        <f t="shared" si="16"/>
        <v>6.0458</v>
      </c>
      <c r="X99" s="103">
        <f t="shared" si="17"/>
        <v>1.62282</v>
      </c>
      <c r="Y99" s="103">
        <f t="shared" si="18"/>
        <v>203.844156</v>
      </c>
      <c r="Z99" s="237">
        <f t="shared" si="19"/>
        <v>-1.5325960000000123</v>
      </c>
      <c r="AA99" s="78"/>
      <c r="AB99" s="77"/>
    </row>
    <row r="100" spans="1:28" s="58" customFormat="1" ht="15">
      <c r="A100" s="193" t="s">
        <v>207</v>
      </c>
      <c r="B100" s="164">
        <v>3308750</v>
      </c>
      <c r="C100" s="162">
        <v>35000</v>
      </c>
      <c r="D100" s="170">
        <v>0.01</v>
      </c>
      <c r="E100" s="164">
        <v>170000</v>
      </c>
      <c r="F100" s="112">
        <v>32500</v>
      </c>
      <c r="G100" s="170">
        <v>0.24</v>
      </c>
      <c r="H100" s="164">
        <v>1250</v>
      </c>
      <c r="I100" s="112">
        <v>0</v>
      </c>
      <c r="J100" s="170">
        <v>0</v>
      </c>
      <c r="K100" s="164">
        <v>3480000</v>
      </c>
      <c r="L100" s="112">
        <v>67500</v>
      </c>
      <c r="M100" s="127">
        <v>0.02</v>
      </c>
      <c r="N100" s="112">
        <v>3463750</v>
      </c>
      <c r="O100" s="173">
        <f t="shared" si="10"/>
        <v>0.9953304597701149</v>
      </c>
      <c r="P100" s="108">
        <f>Volume!K100</f>
        <v>196.2</v>
      </c>
      <c r="Q100" s="69">
        <f>Volume!J100</f>
        <v>200.4</v>
      </c>
      <c r="R100" s="237">
        <f t="shared" si="11"/>
        <v>69.7392</v>
      </c>
      <c r="S100" s="103">
        <f t="shared" si="12"/>
        <v>69.41355</v>
      </c>
      <c r="T100" s="109">
        <f t="shared" si="13"/>
        <v>3412500</v>
      </c>
      <c r="U100" s="103">
        <f t="shared" si="14"/>
        <v>1.9780219780219779</v>
      </c>
      <c r="V100" s="103">
        <f t="shared" si="15"/>
        <v>66.30735</v>
      </c>
      <c r="W100" s="103">
        <f t="shared" si="16"/>
        <v>3.4068</v>
      </c>
      <c r="X100" s="103">
        <f t="shared" si="17"/>
        <v>0.02505</v>
      </c>
      <c r="Y100" s="103">
        <f t="shared" si="18"/>
        <v>66.95325</v>
      </c>
      <c r="Z100" s="237">
        <f t="shared" si="19"/>
        <v>2.7859499999999997</v>
      </c>
      <c r="AA100" s="78"/>
      <c r="AB100" s="77"/>
    </row>
    <row r="101" spans="1:28" s="58" customFormat="1" ht="15">
      <c r="A101" s="193" t="s">
        <v>295</v>
      </c>
      <c r="B101" s="164">
        <v>580500</v>
      </c>
      <c r="C101" s="162">
        <v>107500</v>
      </c>
      <c r="D101" s="170">
        <v>0.23</v>
      </c>
      <c r="E101" s="164">
        <v>1500</v>
      </c>
      <c r="F101" s="112">
        <v>0</v>
      </c>
      <c r="G101" s="170">
        <v>0</v>
      </c>
      <c r="H101" s="164">
        <v>0</v>
      </c>
      <c r="I101" s="112">
        <v>0</v>
      </c>
      <c r="J101" s="170">
        <v>0</v>
      </c>
      <c r="K101" s="164">
        <v>582000</v>
      </c>
      <c r="L101" s="112">
        <v>107500</v>
      </c>
      <c r="M101" s="127">
        <v>0.23</v>
      </c>
      <c r="N101" s="112">
        <v>581500</v>
      </c>
      <c r="O101" s="173">
        <f t="shared" si="10"/>
        <v>0.9991408934707904</v>
      </c>
      <c r="P101" s="108">
        <f>Volume!K101</f>
        <v>874</v>
      </c>
      <c r="Q101" s="69">
        <f>Volume!J101</f>
        <v>871.05</v>
      </c>
      <c r="R101" s="237">
        <f t="shared" si="11"/>
        <v>50.69511</v>
      </c>
      <c r="S101" s="103">
        <f t="shared" si="12"/>
        <v>50.6515575</v>
      </c>
      <c r="T101" s="109">
        <f t="shared" si="13"/>
        <v>474500</v>
      </c>
      <c r="U101" s="103">
        <f t="shared" si="14"/>
        <v>22.655426765015807</v>
      </c>
      <c r="V101" s="103">
        <f t="shared" si="15"/>
        <v>50.5644525</v>
      </c>
      <c r="W101" s="103">
        <f t="shared" si="16"/>
        <v>0.1306575</v>
      </c>
      <c r="X101" s="103">
        <f t="shared" si="17"/>
        <v>0</v>
      </c>
      <c r="Y101" s="103">
        <f t="shared" si="18"/>
        <v>41.4713</v>
      </c>
      <c r="Z101" s="237">
        <f t="shared" si="19"/>
        <v>9.22381</v>
      </c>
      <c r="AA101" s="78"/>
      <c r="AB101" s="77"/>
    </row>
    <row r="102" spans="1:28" s="58" customFormat="1" ht="15">
      <c r="A102" s="193" t="s">
        <v>277</v>
      </c>
      <c r="B102" s="164">
        <v>4231200</v>
      </c>
      <c r="C102" s="162">
        <v>-122400</v>
      </c>
      <c r="D102" s="170">
        <v>-0.03</v>
      </c>
      <c r="E102" s="164">
        <v>35200</v>
      </c>
      <c r="F102" s="112">
        <v>0</v>
      </c>
      <c r="G102" s="170">
        <v>0</v>
      </c>
      <c r="H102" s="164">
        <v>2400</v>
      </c>
      <c r="I102" s="112">
        <v>0</v>
      </c>
      <c r="J102" s="170">
        <v>0</v>
      </c>
      <c r="K102" s="164">
        <v>4268800</v>
      </c>
      <c r="L102" s="112">
        <v>-122400</v>
      </c>
      <c r="M102" s="127">
        <v>-0.03</v>
      </c>
      <c r="N102" s="112">
        <v>4240800</v>
      </c>
      <c r="O102" s="173">
        <f t="shared" si="10"/>
        <v>0.993440779610195</v>
      </c>
      <c r="P102" s="108">
        <f>Volume!K102</f>
        <v>312.55</v>
      </c>
      <c r="Q102" s="69">
        <f>Volume!J102</f>
        <v>319.25</v>
      </c>
      <c r="R102" s="237">
        <f t="shared" si="11"/>
        <v>136.28144</v>
      </c>
      <c r="S102" s="103">
        <f t="shared" si="12"/>
        <v>135.38754</v>
      </c>
      <c r="T102" s="109">
        <f t="shared" si="13"/>
        <v>4391200</v>
      </c>
      <c r="U102" s="103">
        <f t="shared" si="14"/>
        <v>-2.7873929677536893</v>
      </c>
      <c r="V102" s="103">
        <f t="shared" si="15"/>
        <v>135.08106</v>
      </c>
      <c r="W102" s="103">
        <f t="shared" si="16"/>
        <v>1.12376</v>
      </c>
      <c r="X102" s="103">
        <f t="shared" si="17"/>
        <v>0.07662</v>
      </c>
      <c r="Y102" s="103">
        <f t="shared" si="18"/>
        <v>137.246956</v>
      </c>
      <c r="Z102" s="237">
        <f t="shared" si="19"/>
        <v>-0.965516000000008</v>
      </c>
      <c r="AA102" s="78"/>
      <c r="AB102" s="77"/>
    </row>
    <row r="103" spans="1:28" s="58" customFormat="1" ht="15">
      <c r="A103" s="193" t="s">
        <v>146</v>
      </c>
      <c r="B103" s="164">
        <v>10021400</v>
      </c>
      <c r="C103" s="162">
        <v>400500</v>
      </c>
      <c r="D103" s="170">
        <v>0.04</v>
      </c>
      <c r="E103" s="164">
        <v>1299400</v>
      </c>
      <c r="F103" s="112">
        <v>26700</v>
      </c>
      <c r="G103" s="170">
        <v>0.02</v>
      </c>
      <c r="H103" s="164">
        <v>115700</v>
      </c>
      <c r="I103" s="112">
        <v>35600</v>
      </c>
      <c r="J103" s="170">
        <v>0.44</v>
      </c>
      <c r="K103" s="164">
        <v>11436500</v>
      </c>
      <c r="L103" s="112">
        <v>462800</v>
      </c>
      <c r="M103" s="127">
        <v>0.04</v>
      </c>
      <c r="N103" s="112">
        <v>11178400</v>
      </c>
      <c r="O103" s="173">
        <f t="shared" si="10"/>
        <v>0.977431906614786</v>
      </c>
      <c r="P103" s="108">
        <f>Volume!K103</f>
        <v>41.15</v>
      </c>
      <c r="Q103" s="69">
        <f>Volume!J103</f>
        <v>41.6</v>
      </c>
      <c r="R103" s="237">
        <f t="shared" si="11"/>
        <v>47.57584</v>
      </c>
      <c r="S103" s="103">
        <f t="shared" si="12"/>
        <v>46.502144</v>
      </c>
      <c r="T103" s="109">
        <f t="shared" si="13"/>
        <v>10973700</v>
      </c>
      <c r="U103" s="103">
        <f t="shared" si="14"/>
        <v>4.21735604217356</v>
      </c>
      <c r="V103" s="103">
        <f t="shared" si="15"/>
        <v>41.689024</v>
      </c>
      <c r="W103" s="103">
        <f t="shared" si="16"/>
        <v>5.405504</v>
      </c>
      <c r="X103" s="103">
        <f t="shared" si="17"/>
        <v>0.481312</v>
      </c>
      <c r="Y103" s="103">
        <f t="shared" si="18"/>
        <v>45.1567755</v>
      </c>
      <c r="Z103" s="237">
        <f t="shared" si="19"/>
        <v>2.4190644999999975</v>
      </c>
      <c r="AA103" s="78"/>
      <c r="AB103" s="77"/>
    </row>
    <row r="104" spans="1:28" s="7" customFormat="1" ht="15">
      <c r="A104" s="193" t="s">
        <v>8</v>
      </c>
      <c r="B104" s="164">
        <v>20208000</v>
      </c>
      <c r="C104" s="162">
        <v>-504000</v>
      </c>
      <c r="D104" s="170">
        <v>-0.02</v>
      </c>
      <c r="E104" s="164">
        <v>2606400</v>
      </c>
      <c r="F104" s="112">
        <v>123200</v>
      </c>
      <c r="G104" s="170">
        <v>0.05</v>
      </c>
      <c r="H104" s="164">
        <v>379200</v>
      </c>
      <c r="I104" s="112">
        <v>-6400</v>
      </c>
      <c r="J104" s="170">
        <v>-0.02</v>
      </c>
      <c r="K104" s="164">
        <v>23193600</v>
      </c>
      <c r="L104" s="112">
        <v>-387200</v>
      </c>
      <c r="M104" s="127">
        <v>-0.02</v>
      </c>
      <c r="N104" s="112">
        <v>22646400</v>
      </c>
      <c r="O104" s="173">
        <f t="shared" si="10"/>
        <v>0.9764072847682119</v>
      </c>
      <c r="P104" s="108">
        <f>Volume!K104</f>
        <v>149.9</v>
      </c>
      <c r="Q104" s="69">
        <f>Volume!J104</f>
        <v>152.05</v>
      </c>
      <c r="R104" s="237">
        <f t="shared" si="11"/>
        <v>352.65868800000004</v>
      </c>
      <c r="S104" s="103">
        <f t="shared" si="12"/>
        <v>344.33851200000004</v>
      </c>
      <c r="T104" s="109">
        <f t="shared" si="13"/>
        <v>23580800</v>
      </c>
      <c r="U104" s="103">
        <f t="shared" si="14"/>
        <v>-1.6420138417695753</v>
      </c>
      <c r="V104" s="103">
        <f t="shared" si="15"/>
        <v>307.26264</v>
      </c>
      <c r="W104" s="103">
        <f t="shared" si="16"/>
        <v>39.630312</v>
      </c>
      <c r="X104" s="103">
        <f t="shared" si="17"/>
        <v>5.765736</v>
      </c>
      <c r="Y104" s="103">
        <f t="shared" si="18"/>
        <v>353.476192</v>
      </c>
      <c r="Z104" s="237">
        <f t="shared" si="19"/>
        <v>-0.8175039999999854</v>
      </c>
      <c r="AB104" s="77"/>
    </row>
    <row r="105" spans="1:28" s="58" customFormat="1" ht="15">
      <c r="A105" s="193" t="s">
        <v>296</v>
      </c>
      <c r="B105" s="164">
        <v>2078000</v>
      </c>
      <c r="C105" s="162">
        <v>96000</v>
      </c>
      <c r="D105" s="170">
        <v>0.05</v>
      </c>
      <c r="E105" s="164">
        <v>32000</v>
      </c>
      <c r="F105" s="112">
        <v>0</v>
      </c>
      <c r="G105" s="170">
        <v>0</v>
      </c>
      <c r="H105" s="164">
        <v>0</v>
      </c>
      <c r="I105" s="112">
        <v>0</v>
      </c>
      <c r="J105" s="170">
        <v>0</v>
      </c>
      <c r="K105" s="164">
        <v>2110000</v>
      </c>
      <c r="L105" s="112">
        <v>96000</v>
      </c>
      <c r="M105" s="127">
        <v>0.05</v>
      </c>
      <c r="N105" s="112">
        <v>2106000</v>
      </c>
      <c r="O105" s="173">
        <f t="shared" si="10"/>
        <v>0.9981042654028436</v>
      </c>
      <c r="P105" s="108">
        <f>Volume!K105</f>
        <v>163.15</v>
      </c>
      <c r="Q105" s="69">
        <f>Volume!J105</f>
        <v>163.55</v>
      </c>
      <c r="R105" s="237">
        <f t="shared" si="11"/>
        <v>34.50905</v>
      </c>
      <c r="S105" s="103">
        <f t="shared" si="12"/>
        <v>34.44363</v>
      </c>
      <c r="T105" s="109">
        <f t="shared" si="13"/>
        <v>2014000</v>
      </c>
      <c r="U105" s="103">
        <f t="shared" si="14"/>
        <v>4.766633565044687</v>
      </c>
      <c r="V105" s="103">
        <f t="shared" si="15"/>
        <v>33.98569</v>
      </c>
      <c r="W105" s="103">
        <f t="shared" si="16"/>
        <v>0.52336</v>
      </c>
      <c r="X105" s="103">
        <f t="shared" si="17"/>
        <v>0</v>
      </c>
      <c r="Y105" s="103">
        <f t="shared" si="18"/>
        <v>32.85841</v>
      </c>
      <c r="Z105" s="237">
        <f t="shared" si="19"/>
        <v>1.6506400000000028</v>
      </c>
      <c r="AA105" s="78"/>
      <c r="AB105" s="77"/>
    </row>
    <row r="106" spans="1:28" s="58" customFormat="1" ht="15">
      <c r="A106" s="193" t="s">
        <v>179</v>
      </c>
      <c r="B106" s="164">
        <v>31486000</v>
      </c>
      <c r="C106" s="162">
        <v>-280000</v>
      </c>
      <c r="D106" s="170">
        <v>-0.01</v>
      </c>
      <c r="E106" s="164">
        <v>9338000</v>
      </c>
      <c r="F106" s="112">
        <v>-266000</v>
      </c>
      <c r="G106" s="170">
        <v>-0.03</v>
      </c>
      <c r="H106" s="164">
        <v>3108000</v>
      </c>
      <c r="I106" s="112">
        <v>-42000</v>
      </c>
      <c r="J106" s="170">
        <v>-0.01</v>
      </c>
      <c r="K106" s="164">
        <v>43932000</v>
      </c>
      <c r="L106" s="112">
        <v>-588000</v>
      </c>
      <c r="M106" s="127">
        <v>-0.01</v>
      </c>
      <c r="N106" s="112">
        <v>43274000</v>
      </c>
      <c r="O106" s="173">
        <f t="shared" si="10"/>
        <v>0.9850223072020395</v>
      </c>
      <c r="P106" s="108">
        <f>Volume!K106</f>
        <v>20.2</v>
      </c>
      <c r="Q106" s="69">
        <f>Volume!J106</f>
        <v>20.75</v>
      </c>
      <c r="R106" s="237">
        <f t="shared" si="11"/>
        <v>91.1589</v>
      </c>
      <c r="S106" s="103">
        <f t="shared" si="12"/>
        <v>89.79355</v>
      </c>
      <c r="T106" s="109">
        <f t="shared" si="13"/>
        <v>44520000</v>
      </c>
      <c r="U106" s="103">
        <f t="shared" si="14"/>
        <v>-1.3207547169811322</v>
      </c>
      <c r="V106" s="103">
        <f t="shared" si="15"/>
        <v>65.33345</v>
      </c>
      <c r="W106" s="103">
        <f t="shared" si="16"/>
        <v>19.37635</v>
      </c>
      <c r="X106" s="103">
        <f t="shared" si="17"/>
        <v>6.4491</v>
      </c>
      <c r="Y106" s="103">
        <f t="shared" si="18"/>
        <v>89.9304</v>
      </c>
      <c r="Z106" s="237">
        <f t="shared" si="19"/>
        <v>1.2284999999999968</v>
      </c>
      <c r="AA106" s="78"/>
      <c r="AB106" s="77"/>
    </row>
    <row r="107" spans="1:28" s="58" customFormat="1" ht="15">
      <c r="A107" s="193" t="s">
        <v>202</v>
      </c>
      <c r="B107" s="164">
        <v>2973900</v>
      </c>
      <c r="C107" s="162">
        <v>129950</v>
      </c>
      <c r="D107" s="170">
        <v>0.05</v>
      </c>
      <c r="E107" s="164">
        <v>57500</v>
      </c>
      <c r="F107" s="112">
        <v>4600</v>
      </c>
      <c r="G107" s="170">
        <v>0.09</v>
      </c>
      <c r="H107" s="164">
        <v>3450</v>
      </c>
      <c r="I107" s="112">
        <v>3450</v>
      </c>
      <c r="J107" s="170">
        <v>0</v>
      </c>
      <c r="K107" s="164">
        <v>3034850</v>
      </c>
      <c r="L107" s="112">
        <v>138000</v>
      </c>
      <c r="M107" s="127">
        <v>0.05</v>
      </c>
      <c r="N107" s="112">
        <v>2842800</v>
      </c>
      <c r="O107" s="173">
        <f t="shared" si="10"/>
        <v>0.9367184539598332</v>
      </c>
      <c r="P107" s="108">
        <f>Volume!K107</f>
        <v>256.8</v>
      </c>
      <c r="Q107" s="69">
        <f>Volume!J107</f>
        <v>256.65</v>
      </c>
      <c r="R107" s="237">
        <f t="shared" si="11"/>
        <v>77.88942524999999</v>
      </c>
      <c r="S107" s="103">
        <f t="shared" si="12"/>
        <v>72.96046199999999</v>
      </c>
      <c r="T107" s="109">
        <f t="shared" si="13"/>
        <v>2896850</v>
      </c>
      <c r="U107" s="103">
        <f t="shared" si="14"/>
        <v>4.763795156808257</v>
      </c>
      <c r="V107" s="103">
        <f t="shared" si="15"/>
        <v>76.32514349999998</v>
      </c>
      <c r="W107" s="103">
        <f t="shared" si="16"/>
        <v>1.4757375</v>
      </c>
      <c r="X107" s="103">
        <f t="shared" si="17"/>
        <v>0.08854424999999999</v>
      </c>
      <c r="Y107" s="103">
        <f t="shared" si="18"/>
        <v>74.391108</v>
      </c>
      <c r="Z107" s="237">
        <f t="shared" si="19"/>
        <v>3.4983172499999853</v>
      </c>
      <c r="AA107" s="78"/>
      <c r="AB107" s="77"/>
    </row>
    <row r="108" spans="1:28" s="58" customFormat="1" ht="15">
      <c r="A108" s="193" t="s">
        <v>171</v>
      </c>
      <c r="B108" s="164">
        <v>3777400</v>
      </c>
      <c r="C108" s="162">
        <v>465300</v>
      </c>
      <c r="D108" s="170">
        <v>0.14</v>
      </c>
      <c r="E108" s="164">
        <v>20900</v>
      </c>
      <c r="F108" s="112">
        <v>2200</v>
      </c>
      <c r="G108" s="170">
        <v>0.12</v>
      </c>
      <c r="H108" s="164">
        <v>5500</v>
      </c>
      <c r="I108" s="112">
        <v>1100</v>
      </c>
      <c r="J108" s="170">
        <v>0.25</v>
      </c>
      <c r="K108" s="164">
        <v>3803800</v>
      </c>
      <c r="L108" s="112">
        <v>468600</v>
      </c>
      <c r="M108" s="127">
        <v>0.14</v>
      </c>
      <c r="N108" s="112">
        <v>3773000</v>
      </c>
      <c r="O108" s="173">
        <f t="shared" si="10"/>
        <v>0.9919028340080972</v>
      </c>
      <c r="P108" s="108">
        <f>Volume!K108</f>
        <v>356.15</v>
      </c>
      <c r="Q108" s="69">
        <f>Volume!J108</f>
        <v>379.85</v>
      </c>
      <c r="R108" s="237">
        <f t="shared" si="11"/>
        <v>144.487343</v>
      </c>
      <c r="S108" s="103">
        <f t="shared" si="12"/>
        <v>143.317405</v>
      </c>
      <c r="T108" s="109">
        <f t="shared" si="13"/>
        <v>3335200</v>
      </c>
      <c r="U108" s="103">
        <f t="shared" si="14"/>
        <v>14.050131926121374</v>
      </c>
      <c r="V108" s="103">
        <f t="shared" si="15"/>
        <v>143.484539</v>
      </c>
      <c r="W108" s="103">
        <f t="shared" si="16"/>
        <v>0.7938865</v>
      </c>
      <c r="X108" s="103">
        <f t="shared" si="17"/>
        <v>0.20891750000000003</v>
      </c>
      <c r="Y108" s="103">
        <f t="shared" si="18"/>
        <v>118.783148</v>
      </c>
      <c r="Z108" s="237">
        <f t="shared" si="19"/>
        <v>25.704195000000013</v>
      </c>
      <c r="AA108" s="78"/>
      <c r="AB108" s="77"/>
    </row>
    <row r="109" spans="1:28" s="58" customFormat="1" ht="15">
      <c r="A109" s="193" t="s">
        <v>147</v>
      </c>
      <c r="B109" s="164">
        <v>4920600</v>
      </c>
      <c r="C109" s="162">
        <v>82600</v>
      </c>
      <c r="D109" s="170">
        <v>0.02</v>
      </c>
      <c r="E109" s="164">
        <v>194700</v>
      </c>
      <c r="F109" s="112">
        <v>5900</v>
      </c>
      <c r="G109" s="170">
        <v>0.03</v>
      </c>
      <c r="H109" s="164">
        <v>5900</v>
      </c>
      <c r="I109" s="112">
        <v>0</v>
      </c>
      <c r="J109" s="170">
        <v>0</v>
      </c>
      <c r="K109" s="164">
        <v>5121200</v>
      </c>
      <c r="L109" s="112">
        <v>88500</v>
      </c>
      <c r="M109" s="127">
        <v>0.02</v>
      </c>
      <c r="N109" s="112">
        <v>5050400</v>
      </c>
      <c r="O109" s="173">
        <f t="shared" si="10"/>
        <v>0.9861751152073732</v>
      </c>
      <c r="P109" s="108">
        <f>Volume!K109</f>
        <v>63.25</v>
      </c>
      <c r="Q109" s="69">
        <f>Volume!J109</f>
        <v>62.9</v>
      </c>
      <c r="R109" s="237">
        <f t="shared" si="11"/>
        <v>32.212348</v>
      </c>
      <c r="S109" s="103">
        <f t="shared" si="12"/>
        <v>31.767016</v>
      </c>
      <c r="T109" s="109">
        <f t="shared" si="13"/>
        <v>5032700</v>
      </c>
      <c r="U109" s="103">
        <f t="shared" si="14"/>
        <v>1.7584994138335288</v>
      </c>
      <c r="V109" s="103">
        <f t="shared" si="15"/>
        <v>30.950574</v>
      </c>
      <c r="W109" s="103">
        <f t="shared" si="16"/>
        <v>1.224663</v>
      </c>
      <c r="X109" s="103">
        <f t="shared" si="17"/>
        <v>0.037111</v>
      </c>
      <c r="Y109" s="103">
        <f t="shared" si="18"/>
        <v>31.8318275</v>
      </c>
      <c r="Z109" s="237">
        <f t="shared" si="19"/>
        <v>0.3805204999999994</v>
      </c>
      <c r="AA109" s="78"/>
      <c r="AB109" s="77"/>
    </row>
    <row r="110" spans="1:28" s="7" customFormat="1" ht="15">
      <c r="A110" s="193" t="s">
        <v>148</v>
      </c>
      <c r="B110" s="164">
        <v>908105</v>
      </c>
      <c r="C110" s="162">
        <v>77330</v>
      </c>
      <c r="D110" s="170">
        <v>0.09</v>
      </c>
      <c r="E110" s="164">
        <v>22990</v>
      </c>
      <c r="F110" s="112">
        <v>2090</v>
      </c>
      <c r="G110" s="170">
        <v>0.1</v>
      </c>
      <c r="H110" s="164">
        <v>0</v>
      </c>
      <c r="I110" s="112">
        <v>0</v>
      </c>
      <c r="J110" s="170">
        <v>0</v>
      </c>
      <c r="K110" s="164">
        <v>931095</v>
      </c>
      <c r="L110" s="112">
        <v>79420</v>
      </c>
      <c r="M110" s="127">
        <v>0.09</v>
      </c>
      <c r="N110" s="112">
        <v>923780</v>
      </c>
      <c r="O110" s="173">
        <f t="shared" si="10"/>
        <v>0.9921436588103255</v>
      </c>
      <c r="P110" s="108">
        <f>Volume!K110</f>
        <v>283.75</v>
      </c>
      <c r="Q110" s="69">
        <f>Volume!J110</f>
        <v>269.2</v>
      </c>
      <c r="R110" s="237">
        <f t="shared" si="11"/>
        <v>25.0650774</v>
      </c>
      <c r="S110" s="103">
        <f t="shared" si="12"/>
        <v>24.8681576</v>
      </c>
      <c r="T110" s="109">
        <f t="shared" si="13"/>
        <v>851675</v>
      </c>
      <c r="U110" s="103">
        <f t="shared" si="14"/>
        <v>9.325153374233128</v>
      </c>
      <c r="V110" s="103">
        <f t="shared" si="15"/>
        <v>24.4461866</v>
      </c>
      <c r="W110" s="103">
        <f t="shared" si="16"/>
        <v>0.6188908</v>
      </c>
      <c r="X110" s="103">
        <f t="shared" si="17"/>
        <v>0</v>
      </c>
      <c r="Y110" s="103">
        <f t="shared" si="18"/>
        <v>24.166278125</v>
      </c>
      <c r="Z110" s="237">
        <f t="shared" si="19"/>
        <v>0.8987992749999982</v>
      </c>
      <c r="AB110" s="77"/>
    </row>
    <row r="111" spans="1:28" s="7" customFormat="1" ht="15">
      <c r="A111" s="193" t="s">
        <v>122</v>
      </c>
      <c r="B111" s="164">
        <v>7632625</v>
      </c>
      <c r="C111" s="162">
        <v>-430625</v>
      </c>
      <c r="D111" s="170">
        <v>-0.05</v>
      </c>
      <c r="E111" s="164">
        <v>1597375</v>
      </c>
      <c r="F111" s="112">
        <v>110500</v>
      </c>
      <c r="G111" s="170">
        <v>0.07</v>
      </c>
      <c r="H111" s="164">
        <v>173875</v>
      </c>
      <c r="I111" s="112">
        <v>30875</v>
      </c>
      <c r="J111" s="170">
        <v>0.22</v>
      </c>
      <c r="K111" s="164">
        <v>9403875</v>
      </c>
      <c r="L111" s="112">
        <v>-289250</v>
      </c>
      <c r="M111" s="127">
        <v>-0.03</v>
      </c>
      <c r="N111" s="112">
        <v>9293375</v>
      </c>
      <c r="O111" s="173">
        <f t="shared" si="10"/>
        <v>0.9882495247969587</v>
      </c>
      <c r="P111" s="108">
        <f>Volume!K111</f>
        <v>151.1</v>
      </c>
      <c r="Q111" s="69">
        <f>Volume!J111</f>
        <v>154.9</v>
      </c>
      <c r="R111" s="237">
        <f t="shared" si="11"/>
        <v>145.66602375</v>
      </c>
      <c r="S111" s="103">
        <f t="shared" si="12"/>
        <v>143.95437875</v>
      </c>
      <c r="T111" s="109">
        <f t="shared" si="13"/>
        <v>9693125</v>
      </c>
      <c r="U111" s="103">
        <f t="shared" si="14"/>
        <v>-2.984073763621123</v>
      </c>
      <c r="V111" s="103">
        <f t="shared" si="15"/>
        <v>118.22936125</v>
      </c>
      <c r="W111" s="103">
        <f t="shared" si="16"/>
        <v>24.74333875</v>
      </c>
      <c r="X111" s="103">
        <f t="shared" si="17"/>
        <v>2.69332375</v>
      </c>
      <c r="Y111" s="103">
        <f t="shared" si="18"/>
        <v>146.46311875</v>
      </c>
      <c r="Z111" s="237">
        <f t="shared" si="19"/>
        <v>-0.797095000000013</v>
      </c>
      <c r="AB111" s="77"/>
    </row>
    <row r="112" spans="1:28" s="7" customFormat="1" ht="15">
      <c r="A112" s="201" t="s">
        <v>36</v>
      </c>
      <c r="B112" s="164">
        <v>7276500</v>
      </c>
      <c r="C112" s="162">
        <v>330975</v>
      </c>
      <c r="D112" s="170">
        <v>0.05</v>
      </c>
      <c r="E112" s="164">
        <v>103275</v>
      </c>
      <c r="F112" s="112">
        <v>21600</v>
      </c>
      <c r="G112" s="170">
        <v>0.26</v>
      </c>
      <c r="H112" s="164">
        <v>9225</v>
      </c>
      <c r="I112" s="112">
        <v>1575</v>
      </c>
      <c r="J112" s="170">
        <v>0.21</v>
      </c>
      <c r="K112" s="164">
        <v>7389000</v>
      </c>
      <c r="L112" s="112">
        <v>354150</v>
      </c>
      <c r="M112" s="127">
        <v>0.05</v>
      </c>
      <c r="N112" s="112">
        <v>7308450</v>
      </c>
      <c r="O112" s="173">
        <f t="shared" si="10"/>
        <v>0.9890986601705237</v>
      </c>
      <c r="P112" s="108">
        <f>Volume!K112</f>
        <v>888.5</v>
      </c>
      <c r="Q112" s="69">
        <f>Volume!J112</f>
        <v>883.1</v>
      </c>
      <c r="R112" s="237">
        <f t="shared" si="11"/>
        <v>652.52259</v>
      </c>
      <c r="S112" s="103">
        <f t="shared" si="12"/>
        <v>645.4092195</v>
      </c>
      <c r="T112" s="109">
        <f t="shared" si="13"/>
        <v>7034850</v>
      </c>
      <c r="U112" s="103">
        <f t="shared" si="14"/>
        <v>5.034222478091217</v>
      </c>
      <c r="V112" s="103">
        <f t="shared" si="15"/>
        <v>642.587715</v>
      </c>
      <c r="W112" s="103">
        <f t="shared" si="16"/>
        <v>9.12021525</v>
      </c>
      <c r="X112" s="103">
        <f t="shared" si="17"/>
        <v>0.81465975</v>
      </c>
      <c r="Y112" s="103">
        <f t="shared" si="18"/>
        <v>625.0464225</v>
      </c>
      <c r="Z112" s="237">
        <f t="shared" si="19"/>
        <v>27.476167500000088</v>
      </c>
      <c r="AB112" s="77"/>
    </row>
    <row r="113" spans="1:28" s="7" customFormat="1" ht="15">
      <c r="A113" s="193" t="s">
        <v>172</v>
      </c>
      <c r="B113" s="164">
        <v>7722750</v>
      </c>
      <c r="C113" s="162">
        <v>-26250</v>
      </c>
      <c r="D113" s="170">
        <v>0</v>
      </c>
      <c r="E113" s="164">
        <v>121800</v>
      </c>
      <c r="F113" s="112">
        <v>7350</v>
      </c>
      <c r="G113" s="170">
        <v>0.06</v>
      </c>
      <c r="H113" s="164">
        <v>4200</v>
      </c>
      <c r="I113" s="112">
        <v>0</v>
      </c>
      <c r="J113" s="170">
        <v>0</v>
      </c>
      <c r="K113" s="164">
        <v>7848750</v>
      </c>
      <c r="L113" s="112">
        <v>-18900</v>
      </c>
      <c r="M113" s="127">
        <v>0</v>
      </c>
      <c r="N113" s="112">
        <v>7818300</v>
      </c>
      <c r="O113" s="173">
        <f t="shared" si="10"/>
        <v>0.9961204013377927</v>
      </c>
      <c r="P113" s="108">
        <f>Volume!K113</f>
        <v>257.95</v>
      </c>
      <c r="Q113" s="69">
        <f>Volume!J113</f>
        <v>262.05</v>
      </c>
      <c r="R113" s="237">
        <f t="shared" si="11"/>
        <v>205.67649375</v>
      </c>
      <c r="S113" s="103">
        <f t="shared" si="12"/>
        <v>204.8785515</v>
      </c>
      <c r="T113" s="109">
        <f t="shared" si="13"/>
        <v>7867650</v>
      </c>
      <c r="U113" s="103">
        <f t="shared" si="14"/>
        <v>-0.24022420926197782</v>
      </c>
      <c r="V113" s="103">
        <f t="shared" si="15"/>
        <v>202.37466375</v>
      </c>
      <c r="W113" s="103">
        <f t="shared" si="16"/>
        <v>3.191769</v>
      </c>
      <c r="X113" s="103">
        <f t="shared" si="17"/>
        <v>0.110061</v>
      </c>
      <c r="Y113" s="103">
        <f t="shared" si="18"/>
        <v>202.94603175</v>
      </c>
      <c r="Z113" s="237">
        <f t="shared" si="19"/>
        <v>2.7304619999999886</v>
      </c>
      <c r="AB113" s="77"/>
    </row>
    <row r="114" spans="1:28" s="7" customFormat="1" ht="15">
      <c r="A114" s="193" t="s">
        <v>80</v>
      </c>
      <c r="B114" s="164">
        <v>1854000</v>
      </c>
      <c r="C114" s="162">
        <v>58800</v>
      </c>
      <c r="D114" s="170">
        <v>0.03</v>
      </c>
      <c r="E114" s="164">
        <v>10800</v>
      </c>
      <c r="F114" s="112">
        <v>0</v>
      </c>
      <c r="G114" s="170">
        <v>0</v>
      </c>
      <c r="H114" s="164">
        <v>0</v>
      </c>
      <c r="I114" s="112">
        <v>0</v>
      </c>
      <c r="J114" s="170">
        <v>0</v>
      </c>
      <c r="K114" s="164">
        <v>1864800</v>
      </c>
      <c r="L114" s="112">
        <v>58800</v>
      </c>
      <c r="M114" s="127">
        <v>0.03</v>
      </c>
      <c r="N114" s="112">
        <v>1857600</v>
      </c>
      <c r="O114" s="173">
        <f t="shared" si="10"/>
        <v>0.9961389961389961</v>
      </c>
      <c r="P114" s="108">
        <f>Volume!K114</f>
        <v>195.25</v>
      </c>
      <c r="Q114" s="69">
        <f>Volume!J114</f>
        <v>192.05</v>
      </c>
      <c r="R114" s="237">
        <f t="shared" si="11"/>
        <v>35.813484</v>
      </c>
      <c r="S114" s="103">
        <f t="shared" si="12"/>
        <v>35.675208</v>
      </c>
      <c r="T114" s="109">
        <f t="shared" si="13"/>
        <v>1806000</v>
      </c>
      <c r="U114" s="103">
        <f t="shared" si="14"/>
        <v>3.255813953488372</v>
      </c>
      <c r="V114" s="103">
        <f t="shared" si="15"/>
        <v>35.60607</v>
      </c>
      <c r="W114" s="103">
        <f t="shared" si="16"/>
        <v>0.20741400000000002</v>
      </c>
      <c r="X114" s="103">
        <f t="shared" si="17"/>
        <v>0</v>
      </c>
      <c r="Y114" s="103">
        <f t="shared" si="18"/>
        <v>35.26215</v>
      </c>
      <c r="Z114" s="237">
        <f t="shared" si="19"/>
        <v>0.5513340000000042</v>
      </c>
      <c r="AB114" s="77"/>
    </row>
    <row r="115" spans="1:28" s="7" customFormat="1" ht="15">
      <c r="A115" s="193" t="s">
        <v>274</v>
      </c>
      <c r="B115" s="164">
        <v>5905900</v>
      </c>
      <c r="C115" s="162">
        <v>-172200</v>
      </c>
      <c r="D115" s="170">
        <v>-0.03</v>
      </c>
      <c r="E115" s="164">
        <v>165900</v>
      </c>
      <c r="F115" s="112">
        <v>0</v>
      </c>
      <c r="G115" s="170">
        <v>0</v>
      </c>
      <c r="H115" s="164">
        <v>9800</v>
      </c>
      <c r="I115" s="112">
        <v>0</v>
      </c>
      <c r="J115" s="170">
        <v>0</v>
      </c>
      <c r="K115" s="164">
        <v>6081600</v>
      </c>
      <c r="L115" s="112">
        <v>-172200</v>
      </c>
      <c r="M115" s="127">
        <v>-0.03</v>
      </c>
      <c r="N115" s="112">
        <v>6054300</v>
      </c>
      <c r="O115" s="173">
        <f t="shared" si="10"/>
        <v>0.9955110497237569</v>
      </c>
      <c r="P115" s="108">
        <f>Volume!K115</f>
        <v>311.65</v>
      </c>
      <c r="Q115" s="69">
        <f>Volume!J115</f>
        <v>311.65</v>
      </c>
      <c r="R115" s="237">
        <f t="shared" si="11"/>
        <v>189.53306399999997</v>
      </c>
      <c r="S115" s="103">
        <f t="shared" si="12"/>
        <v>188.6822595</v>
      </c>
      <c r="T115" s="109">
        <f t="shared" si="13"/>
        <v>6253800</v>
      </c>
      <c r="U115" s="103">
        <f t="shared" si="14"/>
        <v>-2.7535258562793823</v>
      </c>
      <c r="V115" s="103">
        <f t="shared" si="15"/>
        <v>184.05737349999998</v>
      </c>
      <c r="W115" s="103">
        <f t="shared" si="16"/>
        <v>5.1702734999999995</v>
      </c>
      <c r="X115" s="103">
        <f t="shared" si="17"/>
        <v>0.305417</v>
      </c>
      <c r="Y115" s="103">
        <f t="shared" si="18"/>
        <v>194.89967699999997</v>
      </c>
      <c r="Z115" s="237">
        <f t="shared" si="19"/>
        <v>-5.366613000000001</v>
      </c>
      <c r="AB115" s="77"/>
    </row>
    <row r="116" spans="1:28" s="7" customFormat="1" ht="15">
      <c r="A116" s="193" t="s">
        <v>224</v>
      </c>
      <c r="B116" s="164">
        <v>882700</v>
      </c>
      <c r="C116" s="162">
        <v>46800</v>
      </c>
      <c r="D116" s="170">
        <v>0.06</v>
      </c>
      <c r="E116" s="164">
        <v>650</v>
      </c>
      <c r="F116" s="112">
        <v>0</v>
      </c>
      <c r="G116" s="170">
        <v>0</v>
      </c>
      <c r="H116" s="164">
        <v>0</v>
      </c>
      <c r="I116" s="112">
        <v>0</v>
      </c>
      <c r="J116" s="170">
        <v>0</v>
      </c>
      <c r="K116" s="164">
        <v>883350</v>
      </c>
      <c r="L116" s="112">
        <v>46800</v>
      </c>
      <c r="M116" s="127">
        <v>0.06</v>
      </c>
      <c r="N116" s="112">
        <v>880100</v>
      </c>
      <c r="O116" s="173">
        <f t="shared" si="10"/>
        <v>0.9963208241353937</v>
      </c>
      <c r="P116" s="108">
        <f>Volume!K116</f>
        <v>463.55</v>
      </c>
      <c r="Q116" s="69">
        <f>Volume!J116</f>
        <v>468.35</v>
      </c>
      <c r="R116" s="237">
        <f t="shared" si="11"/>
        <v>41.37169725</v>
      </c>
      <c r="S116" s="103">
        <f t="shared" si="12"/>
        <v>41.2194835</v>
      </c>
      <c r="T116" s="109">
        <f t="shared" si="13"/>
        <v>836550</v>
      </c>
      <c r="U116" s="103">
        <f t="shared" si="14"/>
        <v>5.594405594405594</v>
      </c>
      <c r="V116" s="103">
        <f t="shared" si="15"/>
        <v>41.3412545</v>
      </c>
      <c r="W116" s="103">
        <f t="shared" si="16"/>
        <v>0.03044275</v>
      </c>
      <c r="X116" s="103">
        <f t="shared" si="17"/>
        <v>0</v>
      </c>
      <c r="Y116" s="103">
        <f t="shared" si="18"/>
        <v>38.77827525</v>
      </c>
      <c r="Z116" s="237">
        <f t="shared" si="19"/>
        <v>2.593421999999997</v>
      </c>
      <c r="AB116" s="77"/>
    </row>
    <row r="117" spans="1:28" s="7" customFormat="1" ht="15">
      <c r="A117" s="193" t="s">
        <v>393</v>
      </c>
      <c r="B117" s="164">
        <v>5918400</v>
      </c>
      <c r="C117" s="162">
        <v>-1245600</v>
      </c>
      <c r="D117" s="170">
        <v>-0.17</v>
      </c>
      <c r="E117" s="164">
        <v>792000</v>
      </c>
      <c r="F117" s="112">
        <v>201600</v>
      </c>
      <c r="G117" s="170">
        <v>0.34</v>
      </c>
      <c r="H117" s="164">
        <v>242400</v>
      </c>
      <c r="I117" s="112">
        <v>110400</v>
      </c>
      <c r="J117" s="170">
        <v>0.84</v>
      </c>
      <c r="K117" s="164">
        <v>6952800</v>
      </c>
      <c r="L117" s="112">
        <v>-933600</v>
      </c>
      <c r="M117" s="127">
        <v>-0.12</v>
      </c>
      <c r="N117" s="112">
        <v>6864000</v>
      </c>
      <c r="O117" s="173">
        <f t="shared" si="10"/>
        <v>0.9872281670693821</v>
      </c>
      <c r="P117" s="108">
        <f>Volume!K117</f>
        <v>132.6</v>
      </c>
      <c r="Q117" s="69">
        <f>Volume!J117</f>
        <v>137.3</v>
      </c>
      <c r="R117" s="237">
        <f t="shared" si="11"/>
        <v>95.46194400000002</v>
      </c>
      <c r="S117" s="103">
        <f t="shared" si="12"/>
        <v>94.24272</v>
      </c>
      <c r="T117" s="109">
        <f t="shared" si="13"/>
        <v>7886400</v>
      </c>
      <c r="U117" s="103">
        <f t="shared" si="14"/>
        <v>-11.838101034692636</v>
      </c>
      <c r="V117" s="103">
        <f t="shared" si="15"/>
        <v>81.25963200000001</v>
      </c>
      <c r="W117" s="103">
        <f t="shared" si="16"/>
        <v>10.874160000000002</v>
      </c>
      <c r="X117" s="103">
        <f t="shared" si="17"/>
        <v>3.328152</v>
      </c>
      <c r="Y117" s="103">
        <f t="shared" si="18"/>
        <v>104.573664</v>
      </c>
      <c r="Z117" s="237">
        <f t="shared" si="19"/>
        <v>-9.111719999999977</v>
      </c>
      <c r="AB117" s="77"/>
    </row>
    <row r="118" spans="1:28" s="7" customFormat="1" ht="15">
      <c r="A118" s="193" t="s">
        <v>81</v>
      </c>
      <c r="B118" s="164">
        <v>5085000</v>
      </c>
      <c r="C118" s="162">
        <v>57000</v>
      </c>
      <c r="D118" s="170">
        <v>0.01</v>
      </c>
      <c r="E118" s="164">
        <v>6600</v>
      </c>
      <c r="F118" s="112">
        <v>600</v>
      </c>
      <c r="G118" s="170">
        <v>0.1</v>
      </c>
      <c r="H118" s="164">
        <v>0</v>
      </c>
      <c r="I118" s="112">
        <v>0</v>
      </c>
      <c r="J118" s="170">
        <v>0</v>
      </c>
      <c r="K118" s="164">
        <v>5091600</v>
      </c>
      <c r="L118" s="112">
        <v>57600</v>
      </c>
      <c r="M118" s="127">
        <v>0.01</v>
      </c>
      <c r="N118" s="112">
        <v>5062800</v>
      </c>
      <c r="O118" s="173">
        <f t="shared" si="10"/>
        <v>0.994343624793778</v>
      </c>
      <c r="P118" s="108">
        <f>Volume!K118</f>
        <v>506.8</v>
      </c>
      <c r="Q118" s="69">
        <f>Volume!J118</f>
        <v>511.9</v>
      </c>
      <c r="R118" s="237">
        <f t="shared" si="11"/>
        <v>260.639004</v>
      </c>
      <c r="S118" s="103">
        <f t="shared" si="12"/>
        <v>259.164732</v>
      </c>
      <c r="T118" s="109">
        <f t="shared" si="13"/>
        <v>5034000</v>
      </c>
      <c r="U118" s="103">
        <f t="shared" si="14"/>
        <v>1.1442193087008343</v>
      </c>
      <c r="V118" s="103">
        <f t="shared" si="15"/>
        <v>260.30115</v>
      </c>
      <c r="W118" s="103">
        <f t="shared" si="16"/>
        <v>0.337854</v>
      </c>
      <c r="X118" s="103">
        <f t="shared" si="17"/>
        <v>0</v>
      </c>
      <c r="Y118" s="103">
        <f t="shared" si="18"/>
        <v>255.12312</v>
      </c>
      <c r="Z118" s="237">
        <f t="shared" si="19"/>
        <v>5.515884</v>
      </c>
      <c r="AB118" s="77"/>
    </row>
    <row r="119" spans="1:28" s="58" customFormat="1" ht="15">
      <c r="A119" s="193" t="s">
        <v>225</v>
      </c>
      <c r="B119" s="164">
        <v>5416600</v>
      </c>
      <c r="C119" s="162">
        <v>68600</v>
      </c>
      <c r="D119" s="170">
        <v>0.01</v>
      </c>
      <c r="E119" s="164">
        <v>373800</v>
      </c>
      <c r="F119" s="112">
        <v>14000</v>
      </c>
      <c r="G119" s="170">
        <v>0.04</v>
      </c>
      <c r="H119" s="164">
        <v>28000</v>
      </c>
      <c r="I119" s="112">
        <v>2800</v>
      </c>
      <c r="J119" s="170">
        <v>0.11</v>
      </c>
      <c r="K119" s="164">
        <v>5818400</v>
      </c>
      <c r="L119" s="112">
        <v>85400</v>
      </c>
      <c r="M119" s="127">
        <v>0.01</v>
      </c>
      <c r="N119" s="112">
        <v>5762400</v>
      </c>
      <c r="O119" s="173">
        <f t="shared" si="10"/>
        <v>0.9903753609239654</v>
      </c>
      <c r="P119" s="108">
        <f>Volume!K119</f>
        <v>164.1</v>
      </c>
      <c r="Q119" s="69">
        <f>Volume!J119</f>
        <v>164.85</v>
      </c>
      <c r="R119" s="237">
        <f t="shared" si="11"/>
        <v>95.916324</v>
      </c>
      <c r="S119" s="103">
        <f t="shared" si="12"/>
        <v>94.993164</v>
      </c>
      <c r="T119" s="109">
        <f t="shared" si="13"/>
        <v>5733000</v>
      </c>
      <c r="U119" s="103">
        <f t="shared" si="14"/>
        <v>1.4896214896214897</v>
      </c>
      <c r="V119" s="103">
        <f t="shared" si="15"/>
        <v>89.292651</v>
      </c>
      <c r="W119" s="103">
        <f t="shared" si="16"/>
        <v>6.162093</v>
      </c>
      <c r="X119" s="103">
        <f t="shared" si="17"/>
        <v>0.46158</v>
      </c>
      <c r="Y119" s="103">
        <f t="shared" si="18"/>
        <v>94.07853</v>
      </c>
      <c r="Z119" s="237">
        <f t="shared" si="19"/>
        <v>1.8377940000000024</v>
      </c>
      <c r="AA119" s="78"/>
      <c r="AB119" s="77"/>
    </row>
    <row r="120" spans="1:28" s="7" customFormat="1" ht="15">
      <c r="A120" s="193" t="s">
        <v>297</v>
      </c>
      <c r="B120" s="164">
        <v>5296500</v>
      </c>
      <c r="C120" s="162">
        <v>-16500</v>
      </c>
      <c r="D120" s="170">
        <v>0</v>
      </c>
      <c r="E120" s="164">
        <v>63800</v>
      </c>
      <c r="F120" s="112">
        <v>2200</v>
      </c>
      <c r="G120" s="170">
        <v>0.04</v>
      </c>
      <c r="H120" s="164">
        <v>4400</v>
      </c>
      <c r="I120" s="112">
        <v>0</v>
      </c>
      <c r="J120" s="170">
        <v>0</v>
      </c>
      <c r="K120" s="164">
        <v>5364700</v>
      </c>
      <c r="L120" s="112">
        <v>-14300</v>
      </c>
      <c r="M120" s="127">
        <v>0</v>
      </c>
      <c r="N120" s="112">
        <v>5328400</v>
      </c>
      <c r="O120" s="173">
        <f t="shared" si="10"/>
        <v>0.9932335452122206</v>
      </c>
      <c r="P120" s="108">
        <f>Volume!K120</f>
        <v>464.45</v>
      </c>
      <c r="Q120" s="69">
        <f>Volume!J120</f>
        <v>469.55</v>
      </c>
      <c r="R120" s="237">
        <f t="shared" si="11"/>
        <v>251.8994885</v>
      </c>
      <c r="S120" s="103">
        <f t="shared" si="12"/>
        <v>250.195022</v>
      </c>
      <c r="T120" s="109">
        <f t="shared" si="13"/>
        <v>5379000</v>
      </c>
      <c r="U120" s="103">
        <f t="shared" si="14"/>
        <v>-0.26584867075664625</v>
      </c>
      <c r="V120" s="103">
        <f t="shared" si="15"/>
        <v>248.6971575</v>
      </c>
      <c r="W120" s="103">
        <f t="shared" si="16"/>
        <v>2.995729</v>
      </c>
      <c r="X120" s="103">
        <f t="shared" si="17"/>
        <v>0.206602</v>
      </c>
      <c r="Y120" s="103">
        <f t="shared" si="18"/>
        <v>249.827655</v>
      </c>
      <c r="Z120" s="237">
        <f t="shared" si="19"/>
        <v>2.0718334999999968</v>
      </c>
      <c r="AB120" s="77"/>
    </row>
    <row r="121" spans="1:28" s="58" customFormat="1" ht="15">
      <c r="A121" s="193" t="s">
        <v>226</v>
      </c>
      <c r="B121" s="164">
        <v>8664000</v>
      </c>
      <c r="C121" s="162">
        <v>103500</v>
      </c>
      <c r="D121" s="170">
        <v>0.01</v>
      </c>
      <c r="E121" s="164">
        <v>10500</v>
      </c>
      <c r="F121" s="112">
        <v>0</v>
      </c>
      <c r="G121" s="170">
        <v>0</v>
      </c>
      <c r="H121" s="164">
        <v>0</v>
      </c>
      <c r="I121" s="112">
        <v>0</v>
      </c>
      <c r="J121" s="170">
        <v>0</v>
      </c>
      <c r="K121" s="164">
        <v>8674500</v>
      </c>
      <c r="L121" s="112">
        <v>103500</v>
      </c>
      <c r="M121" s="127">
        <v>0.01</v>
      </c>
      <c r="N121" s="112">
        <v>8637000</v>
      </c>
      <c r="O121" s="173">
        <f t="shared" si="10"/>
        <v>0.9956769842642227</v>
      </c>
      <c r="P121" s="108">
        <f>Volume!K121</f>
        <v>179.15</v>
      </c>
      <c r="Q121" s="69">
        <f>Volume!J121</f>
        <v>179.45</v>
      </c>
      <c r="R121" s="237">
        <f t="shared" si="11"/>
        <v>155.6639025</v>
      </c>
      <c r="S121" s="103">
        <f t="shared" si="12"/>
        <v>154.990965</v>
      </c>
      <c r="T121" s="109">
        <f t="shared" si="13"/>
        <v>8571000</v>
      </c>
      <c r="U121" s="103">
        <f t="shared" si="14"/>
        <v>1.207560378018901</v>
      </c>
      <c r="V121" s="103">
        <f t="shared" si="15"/>
        <v>155.47548</v>
      </c>
      <c r="W121" s="103">
        <f t="shared" si="16"/>
        <v>0.18842249999999997</v>
      </c>
      <c r="X121" s="103">
        <f t="shared" si="17"/>
        <v>0</v>
      </c>
      <c r="Y121" s="103">
        <f t="shared" si="18"/>
        <v>153.549465</v>
      </c>
      <c r="Z121" s="237">
        <f t="shared" si="19"/>
        <v>2.114437500000008</v>
      </c>
      <c r="AA121" s="78"/>
      <c r="AB121" s="77"/>
    </row>
    <row r="122" spans="1:28" s="58" customFormat="1" ht="15">
      <c r="A122" s="193" t="s">
        <v>227</v>
      </c>
      <c r="B122" s="164">
        <v>3606400</v>
      </c>
      <c r="C122" s="162">
        <v>-113600</v>
      </c>
      <c r="D122" s="170">
        <v>-0.03</v>
      </c>
      <c r="E122" s="164">
        <v>356800</v>
      </c>
      <c r="F122" s="112">
        <v>8800</v>
      </c>
      <c r="G122" s="170">
        <v>0.03</v>
      </c>
      <c r="H122" s="164">
        <v>30400</v>
      </c>
      <c r="I122" s="112">
        <v>4800</v>
      </c>
      <c r="J122" s="170">
        <v>0.19</v>
      </c>
      <c r="K122" s="164">
        <v>3993600</v>
      </c>
      <c r="L122" s="112">
        <v>-100000</v>
      </c>
      <c r="M122" s="127">
        <v>-0.02</v>
      </c>
      <c r="N122" s="112">
        <v>3945600</v>
      </c>
      <c r="O122" s="173">
        <f t="shared" si="10"/>
        <v>0.9879807692307693</v>
      </c>
      <c r="P122" s="108">
        <f>Volume!K122</f>
        <v>386.45</v>
      </c>
      <c r="Q122" s="69">
        <f>Volume!J122</f>
        <v>390.6</v>
      </c>
      <c r="R122" s="237">
        <f t="shared" si="11"/>
        <v>155.990016</v>
      </c>
      <c r="S122" s="103">
        <f t="shared" si="12"/>
        <v>154.115136</v>
      </c>
      <c r="T122" s="109">
        <f t="shared" si="13"/>
        <v>4093600</v>
      </c>
      <c r="U122" s="103">
        <f t="shared" si="14"/>
        <v>-2.442837600156342</v>
      </c>
      <c r="V122" s="103">
        <f t="shared" si="15"/>
        <v>140.865984</v>
      </c>
      <c r="W122" s="103">
        <f t="shared" si="16"/>
        <v>13.936608</v>
      </c>
      <c r="X122" s="103">
        <f t="shared" si="17"/>
        <v>1.187424</v>
      </c>
      <c r="Y122" s="103">
        <f t="shared" si="18"/>
        <v>158.197172</v>
      </c>
      <c r="Z122" s="237">
        <f t="shared" si="19"/>
        <v>-2.2071559999999977</v>
      </c>
      <c r="AA122" s="78"/>
      <c r="AB122" s="77"/>
    </row>
    <row r="123" spans="1:28" s="58" customFormat="1" ht="15">
      <c r="A123" s="193" t="s">
        <v>234</v>
      </c>
      <c r="B123" s="164">
        <v>14304500</v>
      </c>
      <c r="C123" s="162">
        <v>914200</v>
      </c>
      <c r="D123" s="170">
        <v>0.07</v>
      </c>
      <c r="E123" s="164">
        <v>1603000</v>
      </c>
      <c r="F123" s="112">
        <v>-25200</v>
      </c>
      <c r="G123" s="170">
        <v>-0.02</v>
      </c>
      <c r="H123" s="164">
        <v>273000</v>
      </c>
      <c r="I123" s="112">
        <v>50400</v>
      </c>
      <c r="J123" s="170">
        <v>0.23</v>
      </c>
      <c r="K123" s="164">
        <v>16180500</v>
      </c>
      <c r="L123" s="112">
        <v>939400</v>
      </c>
      <c r="M123" s="127">
        <v>0.06</v>
      </c>
      <c r="N123" s="112">
        <v>15974700</v>
      </c>
      <c r="O123" s="173">
        <f t="shared" si="10"/>
        <v>0.9872809863724854</v>
      </c>
      <c r="P123" s="108">
        <f>Volume!K123</f>
        <v>464.2</v>
      </c>
      <c r="Q123" s="69">
        <f>Volume!J123</f>
        <v>478.05</v>
      </c>
      <c r="R123" s="237">
        <f t="shared" si="11"/>
        <v>773.5088025</v>
      </c>
      <c r="S123" s="103">
        <f t="shared" si="12"/>
        <v>763.6705335</v>
      </c>
      <c r="T123" s="109">
        <f t="shared" si="13"/>
        <v>15241100</v>
      </c>
      <c r="U123" s="103">
        <f t="shared" si="14"/>
        <v>6.163597115693749</v>
      </c>
      <c r="V123" s="103">
        <f t="shared" si="15"/>
        <v>683.8266225</v>
      </c>
      <c r="W123" s="103">
        <f t="shared" si="16"/>
        <v>76.631415</v>
      </c>
      <c r="X123" s="103">
        <f t="shared" si="17"/>
        <v>13.050765</v>
      </c>
      <c r="Y123" s="103">
        <f t="shared" si="18"/>
        <v>707.491862</v>
      </c>
      <c r="Z123" s="237">
        <f t="shared" si="19"/>
        <v>66.01694050000003</v>
      </c>
      <c r="AA123" s="78"/>
      <c r="AB123" s="77"/>
    </row>
    <row r="124" spans="1:28" s="58" customFormat="1" ht="15">
      <c r="A124" s="193" t="s">
        <v>98</v>
      </c>
      <c r="B124" s="164">
        <v>4395050</v>
      </c>
      <c r="C124" s="162">
        <v>203500</v>
      </c>
      <c r="D124" s="170">
        <v>0.05</v>
      </c>
      <c r="E124" s="164">
        <v>114950</v>
      </c>
      <c r="F124" s="112">
        <v>7150</v>
      </c>
      <c r="G124" s="170">
        <v>0.07</v>
      </c>
      <c r="H124" s="164">
        <v>8800</v>
      </c>
      <c r="I124" s="112">
        <v>550</v>
      </c>
      <c r="J124" s="170">
        <v>0.07</v>
      </c>
      <c r="K124" s="164">
        <v>4518800</v>
      </c>
      <c r="L124" s="112">
        <v>211200</v>
      </c>
      <c r="M124" s="127">
        <v>0.05</v>
      </c>
      <c r="N124" s="112">
        <v>4484700</v>
      </c>
      <c r="O124" s="173">
        <f t="shared" si="10"/>
        <v>0.9924537487828627</v>
      </c>
      <c r="P124" s="108">
        <f>Volume!K124</f>
        <v>515.15</v>
      </c>
      <c r="Q124" s="69">
        <f>Volume!J124</f>
        <v>508.95</v>
      </c>
      <c r="R124" s="237">
        <f t="shared" si="11"/>
        <v>229.984326</v>
      </c>
      <c r="S124" s="103">
        <f t="shared" si="12"/>
        <v>228.2488065</v>
      </c>
      <c r="T124" s="109">
        <f t="shared" si="13"/>
        <v>4307600</v>
      </c>
      <c r="U124" s="103">
        <f t="shared" si="14"/>
        <v>4.902962206332993</v>
      </c>
      <c r="V124" s="103">
        <f t="shared" si="15"/>
        <v>223.68606975</v>
      </c>
      <c r="W124" s="103">
        <f t="shared" si="16"/>
        <v>5.85038025</v>
      </c>
      <c r="X124" s="103">
        <f t="shared" si="17"/>
        <v>0.447876</v>
      </c>
      <c r="Y124" s="103">
        <f t="shared" si="18"/>
        <v>221.906014</v>
      </c>
      <c r="Z124" s="237">
        <f t="shared" si="19"/>
        <v>8.078312000000011</v>
      </c>
      <c r="AA124" s="78"/>
      <c r="AB124" s="77"/>
    </row>
    <row r="125" spans="1:28" s="58" customFormat="1" ht="15">
      <c r="A125" s="193" t="s">
        <v>149</v>
      </c>
      <c r="B125" s="164">
        <v>5416400</v>
      </c>
      <c r="C125" s="162">
        <v>147400</v>
      </c>
      <c r="D125" s="170">
        <v>0.03</v>
      </c>
      <c r="E125" s="164">
        <v>213950</v>
      </c>
      <c r="F125" s="112">
        <v>9900</v>
      </c>
      <c r="G125" s="170">
        <v>0.05</v>
      </c>
      <c r="H125" s="164">
        <v>114400</v>
      </c>
      <c r="I125" s="112">
        <v>4950</v>
      </c>
      <c r="J125" s="170">
        <v>0.05</v>
      </c>
      <c r="K125" s="164">
        <v>5744750</v>
      </c>
      <c r="L125" s="112">
        <v>162250</v>
      </c>
      <c r="M125" s="127">
        <v>0.03</v>
      </c>
      <c r="N125" s="112">
        <v>5686450</v>
      </c>
      <c r="O125" s="173">
        <f t="shared" si="10"/>
        <v>0.9898516036381043</v>
      </c>
      <c r="P125" s="108">
        <f>Volume!K125</f>
        <v>780</v>
      </c>
      <c r="Q125" s="69">
        <f>Volume!J125</f>
        <v>789.3</v>
      </c>
      <c r="R125" s="237">
        <f t="shared" si="11"/>
        <v>453.4331175</v>
      </c>
      <c r="S125" s="103">
        <f t="shared" si="12"/>
        <v>448.8314985</v>
      </c>
      <c r="T125" s="109">
        <f t="shared" si="13"/>
        <v>5582500</v>
      </c>
      <c r="U125" s="103">
        <f t="shared" si="14"/>
        <v>2.9064039408866997</v>
      </c>
      <c r="V125" s="103">
        <f t="shared" si="15"/>
        <v>427.51645199999996</v>
      </c>
      <c r="W125" s="103">
        <f t="shared" si="16"/>
        <v>16.8870735</v>
      </c>
      <c r="X125" s="103">
        <f t="shared" si="17"/>
        <v>9.029592</v>
      </c>
      <c r="Y125" s="103">
        <f t="shared" si="18"/>
        <v>435.435</v>
      </c>
      <c r="Z125" s="237">
        <f t="shared" si="19"/>
        <v>17.998117499999978</v>
      </c>
      <c r="AA125" s="78"/>
      <c r="AB125" s="77"/>
    </row>
    <row r="126" spans="1:28" s="7" customFormat="1" ht="15">
      <c r="A126" s="193" t="s">
        <v>203</v>
      </c>
      <c r="B126" s="164">
        <v>6670350</v>
      </c>
      <c r="C126" s="162">
        <v>-66750</v>
      </c>
      <c r="D126" s="170">
        <v>-0.01</v>
      </c>
      <c r="E126" s="164">
        <v>2703300</v>
      </c>
      <c r="F126" s="112">
        <v>89250</v>
      </c>
      <c r="G126" s="170">
        <v>0.03</v>
      </c>
      <c r="H126" s="164">
        <v>729000</v>
      </c>
      <c r="I126" s="112">
        <v>16500</v>
      </c>
      <c r="J126" s="170">
        <v>0.02</v>
      </c>
      <c r="K126" s="164">
        <v>10102650</v>
      </c>
      <c r="L126" s="112">
        <v>39000</v>
      </c>
      <c r="M126" s="127">
        <v>0</v>
      </c>
      <c r="N126" s="112">
        <v>10045650</v>
      </c>
      <c r="O126" s="173">
        <f t="shared" si="10"/>
        <v>0.9943579159923387</v>
      </c>
      <c r="P126" s="108">
        <f>Volume!K126</f>
        <v>1581.4</v>
      </c>
      <c r="Q126" s="69">
        <f>Volume!J126</f>
        <v>1589.1</v>
      </c>
      <c r="R126" s="237">
        <f t="shared" si="11"/>
        <v>1605.4121115</v>
      </c>
      <c r="S126" s="103">
        <f t="shared" si="12"/>
        <v>1596.3542415</v>
      </c>
      <c r="T126" s="109">
        <f t="shared" si="13"/>
        <v>10063650</v>
      </c>
      <c r="U126" s="103">
        <f t="shared" si="14"/>
        <v>0.3875333502258127</v>
      </c>
      <c r="V126" s="103">
        <f t="shared" si="15"/>
        <v>1059.9853185</v>
      </c>
      <c r="W126" s="103">
        <f t="shared" si="16"/>
        <v>429.581403</v>
      </c>
      <c r="X126" s="103">
        <f t="shared" si="17"/>
        <v>115.84539</v>
      </c>
      <c r="Y126" s="103">
        <f t="shared" si="18"/>
        <v>1591.465611</v>
      </c>
      <c r="Z126" s="237">
        <f t="shared" si="19"/>
        <v>13.946500499999956</v>
      </c>
      <c r="AB126" s="77"/>
    </row>
    <row r="127" spans="1:28" s="7" customFormat="1" ht="15">
      <c r="A127" s="193" t="s">
        <v>298</v>
      </c>
      <c r="B127" s="164">
        <v>1021000</v>
      </c>
      <c r="C127" s="162">
        <v>341000</v>
      </c>
      <c r="D127" s="170">
        <v>0.5</v>
      </c>
      <c r="E127" s="164">
        <v>1000</v>
      </c>
      <c r="F127" s="112">
        <v>0</v>
      </c>
      <c r="G127" s="170">
        <v>0</v>
      </c>
      <c r="H127" s="164">
        <v>1000</v>
      </c>
      <c r="I127" s="112">
        <v>0</v>
      </c>
      <c r="J127" s="170">
        <v>0</v>
      </c>
      <c r="K127" s="164">
        <v>1023000</v>
      </c>
      <c r="L127" s="112">
        <v>341000</v>
      </c>
      <c r="M127" s="127">
        <v>0.5</v>
      </c>
      <c r="N127" s="112">
        <v>974000</v>
      </c>
      <c r="O127" s="173">
        <f t="shared" si="10"/>
        <v>0.9521016617790812</v>
      </c>
      <c r="P127" s="108">
        <f>Volume!K127</f>
        <v>475.3</v>
      </c>
      <c r="Q127" s="69">
        <f>Volume!J127</f>
        <v>526.8</v>
      </c>
      <c r="R127" s="237">
        <f t="shared" si="11"/>
        <v>53.89164</v>
      </c>
      <c r="S127" s="103">
        <f t="shared" si="12"/>
        <v>51.31032</v>
      </c>
      <c r="T127" s="109">
        <f t="shared" si="13"/>
        <v>682000</v>
      </c>
      <c r="U127" s="103">
        <f t="shared" si="14"/>
        <v>50</v>
      </c>
      <c r="V127" s="103">
        <f t="shared" si="15"/>
        <v>53.78628</v>
      </c>
      <c r="W127" s="103">
        <f t="shared" si="16"/>
        <v>0.05268</v>
      </c>
      <c r="X127" s="103">
        <f t="shared" si="17"/>
        <v>0.05268</v>
      </c>
      <c r="Y127" s="103">
        <f t="shared" si="18"/>
        <v>32.41546</v>
      </c>
      <c r="Z127" s="237">
        <f t="shared" si="19"/>
        <v>21.47618</v>
      </c>
      <c r="AB127" s="77"/>
    </row>
    <row r="128" spans="1:28" s="58" customFormat="1" ht="13.5" customHeight="1">
      <c r="A128" s="193" t="s">
        <v>216</v>
      </c>
      <c r="B128" s="164">
        <v>61294950</v>
      </c>
      <c r="C128" s="162">
        <v>2301450</v>
      </c>
      <c r="D128" s="170">
        <v>0.04</v>
      </c>
      <c r="E128" s="164">
        <v>9919350</v>
      </c>
      <c r="F128" s="112">
        <v>1252900</v>
      </c>
      <c r="G128" s="170">
        <v>0.14</v>
      </c>
      <c r="H128" s="164">
        <v>3095400</v>
      </c>
      <c r="I128" s="112">
        <v>1309850</v>
      </c>
      <c r="J128" s="170">
        <v>0.73</v>
      </c>
      <c r="K128" s="164">
        <v>74309700</v>
      </c>
      <c r="L128" s="112">
        <v>4864200</v>
      </c>
      <c r="M128" s="127">
        <v>0.07</v>
      </c>
      <c r="N128" s="112">
        <v>66065350</v>
      </c>
      <c r="O128" s="173">
        <f t="shared" si="10"/>
        <v>0.8890541880804256</v>
      </c>
      <c r="P128" s="108">
        <f>Volume!K128</f>
        <v>80.15</v>
      </c>
      <c r="Q128" s="69">
        <f>Volume!J128</f>
        <v>86.35</v>
      </c>
      <c r="R128" s="237">
        <f t="shared" si="11"/>
        <v>641.6642595</v>
      </c>
      <c r="S128" s="103">
        <f t="shared" si="12"/>
        <v>570.47429725</v>
      </c>
      <c r="T128" s="109">
        <f t="shared" si="13"/>
        <v>69445500</v>
      </c>
      <c r="U128" s="103">
        <f t="shared" si="14"/>
        <v>7.004341534008683</v>
      </c>
      <c r="V128" s="103">
        <f t="shared" si="15"/>
        <v>529.28189325</v>
      </c>
      <c r="W128" s="103">
        <f t="shared" si="16"/>
        <v>85.65358725</v>
      </c>
      <c r="X128" s="103">
        <f t="shared" si="17"/>
        <v>26.728778999999996</v>
      </c>
      <c r="Y128" s="103">
        <f t="shared" si="18"/>
        <v>556.6056825</v>
      </c>
      <c r="Z128" s="237">
        <f t="shared" si="19"/>
        <v>85.05857700000001</v>
      </c>
      <c r="AA128" s="78"/>
      <c r="AB128" s="77"/>
    </row>
    <row r="129" spans="1:28" s="7" customFormat="1" ht="15">
      <c r="A129" s="193" t="s">
        <v>235</v>
      </c>
      <c r="B129" s="164">
        <v>22266900</v>
      </c>
      <c r="C129" s="162">
        <v>-67500</v>
      </c>
      <c r="D129" s="170">
        <v>0</v>
      </c>
      <c r="E129" s="164">
        <v>5718600</v>
      </c>
      <c r="F129" s="112">
        <v>202500</v>
      </c>
      <c r="G129" s="170">
        <v>0.04</v>
      </c>
      <c r="H129" s="164">
        <v>2999700</v>
      </c>
      <c r="I129" s="112">
        <v>253800</v>
      </c>
      <c r="J129" s="170">
        <v>0.09</v>
      </c>
      <c r="K129" s="164">
        <v>30985200</v>
      </c>
      <c r="L129" s="112">
        <v>388800</v>
      </c>
      <c r="M129" s="127">
        <v>0.01</v>
      </c>
      <c r="N129" s="112">
        <v>30685500</v>
      </c>
      <c r="O129" s="173">
        <f t="shared" si="10"/>
        <v>0.990327640292785</v>
      </c>
      <c r="P129" s="108">
        <f>Volume!K129</f>
        <v>134.45</v>
      </c>
      <c r="Q129" s="69">
        <f>Volume!J129</f>
        <v>135.1</v>
      </c>
      <c r="R129" s="237">
        <f t="shared" si="11"/>
        <v>418.610052</v>
      </c>
      <c r="S129" s="103">
        <f t="shared" si="12"/>
        <v>414.561105</v>
      </c>
      <c r="T129" s="109">
        <f t="shared" si="13"/>
        <v>30596400</v>
      </c>
      <c r="U129" s="103">
        <f t="shared" si="14"/>
        <v>1.2707377338510413</v>
      </c>
      <c r="V129" s="103">
        <f t="shared" si="15"/>
        <v>300.825819</v>
      </c>
      <c r="W129" s="103">
        <f t="shared" si="16"/>
        <v>77.258286</v>
      </c>
      <c r="X129" s="103">
        <f t="shared" si="17"/>
        <v>40.525947</v>
      </c>
      <c r="Y129" s="103">
        <f t="shared" si="18"/>
        <v>411.36859799999996</v>
      </c>
      <c r="Z129" s="237">
        <f t="shared" si="19"/>
        <v>7.241454000000033</v>
      </c>
      <c r="AB129" s="77"/>
    </row>
    <row r="130" spans="1:28" s="7" customFormat="1" ht="15">
      <c r="A130" s="193" t="s">
        <v>204</v>
      </c>
      <c r="B130" s="164">
        <v>12106800</v>
      </c>
      <c r="C130" s="162">
        <v>480000</v>
      </c>
      <c r="D130" s="170">
        <v>0.04</v>
      </c>
      <c r="E130" s="164">
        <v>838800</v>
      </c>
      <c r="F130" s="112">
        <v>120000</v>
      </c>
      <c r="G130" s="170">
        <v>0.17</v>
      </c>
      <c r="H130" s="164">
        <v>142200</v>
      </c>
      <c r="I130" s="112">
        <v>1800</v>
      </c>
      <c r="J130" s="170">
        <v>0.01</v>
      </c>
      <c r="K130" s="164">
        <v>13087800</v>
      </c>
      <c r="L130" s="112">
        <v>601800</v>
      </c>
      <c r="M130" s="127">
        <v>0.05</v>
      </c>
      <c r="N130" s="112">
        <v>12987600</v>
      </c>
      <c r="O130" s="173">
        <f t="shared" si="10"/>
        <v>0.9923440150369046</v>
      </c>
      <c r="P130" s="108">
        <f>Volume!K130</f>
        <v>456.35</v>
      </c>
      <c r="Q130" s="69">
        <f>Volume!J130</f>
        <v>453.85</v>
      </c>
      <c r="R130" s="237">
        <f t="shared" si="11"/>
        <v>593.989803</v>
      </c>
      <c r="S130" s="103">
        <f t="shared" si="12"/>
        <v>589.442226</v>
      </c>
      <c r="T130" s="109">
        <f t="shared" si="13"/>
        <v>12486000</v>
      </c>
      <c r="U130" s="103">
        <f t="shared" si="14"/>
        <v>4.819798173954829</v>
      </c>
      <c r="V130" s="103">
        <f t="shared" si="15"/>
        <v>549.467118</v>
      </c>
      <c r="W130" s="103">
        <f t="shared" si="16"/>
        <v>38.068938</v>
      </c>
      <c r="X130" s="103">
        <f t="shared" si="17"/>
        <v>6.453747</v>
      </c>
      <c r="Y130" s="103">
        <f t="shared" si="18"/>
        <v>569.79861</v>
      </c>
      <c r="Z130" s="237">
        <f t="shared" si="19"/>
        <v>24.191193</v>
      </c>
      <c r="AB130" s="77"/>
    </row>
    <row r="131" spans="1:28" s="7" customFormat="1" ht="15">
      <c r="A131" s="193" t="s">
        <v>205</v>
      </c>
      <c r="B131" s="164">
        <v>6386500</v>
      </c>
      <c r="C131" s="162">
        <v>-124750</v>
      </c>
      <c r="D131" s="170">
        <v>-0.02</v>
      </c>
      <c r="E131" s="164">
        <v>491750</v>
      </c>
      <c r="F131" s="112">
        <v>17750</v>
      </c>
      <c r="G131" s="170">
        <v>0.04</v>
      </c>
      <c r="H131" s="164">
        <v>177000</v>
      </c>
      <c r="I131" s="112">
        <v>72250</v>
      </c>
      <c r="J131" s="170">
        <v>0.69</v>
      </c>
      <c r="K131" s="164">
        <v>7055250</v>
      </c>
      <c r="L131" s="112">
        <v>-34750</v>
      </c>
      <c r="M131" s="127">
        <v>0</v>
      </c>
      <c r="N131" s="112">
        <v>6951250</v>
      </c>
      <c r="O131" s="173">
        <f t="shared" si="10"/>
        <v>0.9852592041387619</v>
      </c>
      <c r="P131" s="108">
        <f>Volume!K131</f>
        <v>1123.3</v>
      </c>
      <c r="Q131" s="69">
        <f>Volume!J131</f>
        <v>1153</v>
      </c>
      <c r="R131" s="237">
        <f t="shared" si="11"/>
        <v>813.470325</v>
      </c>
      <c r="S131" s="103">
        <f t="shared" si="12"/>
        <v>801.479125</v>
      </c>
      <c r="T131" s="109">
        <f t="shared" si="13"/>
        <v>7090000</v>
      </c>
      <c r="U131" s="103">
        <f t="shared" si="14"/>
        <v>-0.49012693935119883</v>
      </c>
      <c r="V131" s="103">
        <f t="shared" si="15"/>
        <v>736.36345</v>
      </c>
      <c r="W131" s="103">
        <f t="shared" si="16"/>
        <v>56.698775</v>
      </c>
      <c r="X131" s="103">
        <f t="shared" si="17"/>
        <v>20.4081</v>
      </c>
      <c r="Y131" s="103">
        <f t="shared" si="18"/>
        <v>796.4197</v>
      </c>
      <c r="Z131" s="237">
        <f t="shared" si="19"/>
        <v>17.050624999999968</v>
      </c>
      <c r="AB131" s="77"/>
    </row>
    <row r="132" spans="1:28" s="58" customFormat="1" ht="14.25" customHeight="1">
      <c r="A132" s="193" t="s">
        <v>37</v>
      </c>
      <c r="B132" s="164">
        <v>2060800</v>
      </c>
      <c r="C132" s="162">
        <v>136000</v>
      </c>
      <c r="D132" s="170">
        <v>0.07</v>
      </c>
      <c r="E132" s="164">
        <v>153600</v>
      </c>
      <c r="F132" s="112">
        <v>-1600</v>
      </c>
      <c r="G132" s="170">
        <v>-0.01</v>
      </c>
      <c r="H132" s="164">
        <v>16000</v>
      </c>
      <c r="I132" s="112">
        <v>0</v>
      </c>
      <c r="J132" s="170">
        <v>0</v>
      </c>
      <c r="K132" s="164">
        <v>2230400</v>
      </c>
      <c r="L132" s="112">
        <v>134400</v>
      </c>
      <c r="M132" s="127">
        <v>0.06</v>
      </c>
      <c r="N132" s="112">
        <v>2219200</v>
      </c>
      <c r="O132" s="173">
        <f t="shared" si="10"/>
        <v>0.9949784791965567</v>
      </c>
      <c r="P132" s="108">
        <f>Volume!K132</f>
        <v>225.7</v>
      </c>
      <c r="Q132" s="69">
        <f>Volume!J132</f>
        <v>222.85</v>
      </c>
      <c r="R132" s="237">
        <f t="shared" si="11"/>
        <v>49.704464</v>
      </c>
      <c r="S132" s="103">
        <f t="shared" si="12"/>
        <v>49.454872</v>
      </c>
      <c r="T132" s="109">
        <f t="shared" si="13"/>
        <v>2096000</v>
      </c>
      <c r="U132" s="103">
        <f t="shared" si="14"/>
        <v>6.412213740458015</v>
      </c>
      <c r="V132" s="103">
        <f t="shared" si="15"/>
        <v>45.924928</v>
      </c>
      <c r="W132" s="103">
        <f t="shared" si="16"/>
        <v>3.422976</v>
      </c>
      <c r="X132" s="103">
        <f t="shared" si="17"/>
        <v>0.35656</v>
      </c>
      <c r="Y132" s="103">
        <f t="shared" si="18"/>
        <v>47.30672</v>
      </c>
      <c r="Z132" s="237">
        <f t="shared" si="19"/>
        <v>2.397744000000003</v>
      </c>
      <c r="AA132" s="78"/>
      <c r="AB132" s="77"/>
    </row>
    <row r="133" spans="1:28" s="58" customFormat="1" ht="14.25" customHeight="1">
      <c r="A133" s="193" t="s">
        <v>299</v>
      </c>
      <c r="B133" s="164">
        <v>1640250</v>
      </c>
      <c r="C133" s="162">
        <v>9000</v>
      </c>
      <c r="D133" s="170">
        <v>0.01</v>
      </c>
      <c r="E133" s="164">
        <v>96450</v>
      </c>
      <c r="F133" s="112">
        <v>2550</v>
      </c>
      <c r="G133" s="170">
        <v>0.03</v>
      </c>
      <c r="H133" s="164">
        <v>3150</v>
      </c>
      <c r="I133" s="112">
        <v>0</v>
      </c>
      <c r="J133" s="170">
        <v>0</v>
      </c>
      <c r="K133" s="164">
        <v>1739850</v>
      </c>
      <c r="L133" s="112">
        <v>11550</v>
      </c>
      <c r="M133" s="127">
        <v>0.01</v>
      </c>
      <c r="N133" s="112">
        <v>1581000</v>
      </c>
      <c r="O133" s="173">
        <f aca="true" t="shared" si="20" ref="O133:O161">N133/K133</f>
        <v>0.9086990257780844</v>
      </c>
      <c r="P133" s="108">
        <f>Volume!K133</f>
        <v>1696</v>
      </c>
      <c r="Q133" s="69">
        <f>Volume!J133</f>
        <v>1692.4</v>
      </c>
      <c r="R133" s="237">
        <f aca="true" t="shared" si="21" ref="R133:R161">Q133*K133/10000000</f>
        <v>294.452214</v>
      </c>
      <c r="S133" s="103">
        <f aca="true" t="shared" si="22" ref="S133:S161">Q133*N133/10000000</f>
        <v>267.56844</v>
      </c>
      <c r="T133" s="109">
        <f aca="true" t="shared" si="23" ref="T133:T161">K133-L133</f>
        <v>1728300</v>
      </c>
      <c r="U133" s="103">
        <f aca="true" t="shared" si="24" ref="U133:U161">L133/T133*100</f>
        <v>0.6682867557715675</v>
      </c>
      <c r="V133" s="103">
        <f aca="true" t="shared" si="25" ref="V133:V161">Q133*B133/10000000</f>
        <v>277.59591</v>
      </c>
      <c r="W133" s="103">
        <f aca="true" t="shared" si="26" ref="W133:W161">Q133*E133/10000000</f>
        <v>16.323198</v>
      </c>
      <c r="X133" s="103">
        <f aca="true" t="shared" si="27" ref="X133:X161">Q133*H133/10000000</f>
        <v>0.533106</v>
      </c>
      <c r="Y133" s="103">
        <f aca="true" t="shared" si="28" ref="Y133:Y161">(T133*P133)/10000000</f>
        <v>293.11968</v>
      </c>
      <c r="Z133" s="237">
        <f aca="true" t="shared" si="29" ref="Z133:Z161">R133-Y133</f>
        <v>1.3325340000000097</v>
      </c>
      <c r="AA133" s="78"/>
      <c r="AB133" s="77"/>
    </row>
    <row r="134" spans="1:28" s="58" customFormat="1" ht="14.25" customHeight="1">
      <c r="A134" s="193" t="s">
        <v>228</v>
      </c>
      <c r="B134" s="164">
        <v>1342320</v>
      </c>
      <c r="C134" s="162">
        <v>-24816</v>
      </c>
      <c r="D134" s="170">
        <v>-0.02</v>
      </c>
      <c r="E134" s="164">
        <v>22936</v>
      </c>
      <c r="F134" s="112">
        <v>1316</v>
      </c>
      <c r="G134" s="170">
        <v>0.06</v>
      </c>
      <c r="H134" s="164">
        <v>3384</v>
      </c>
      <c r="I134" s="112">
        <v>0</v>
      </c>
      <c r="J134" s="170">
        <v>0</v>
      </c>
      <c r="K134" s="164">
        <v>1368640</v>
      </c>
      <c r="L134" s="112">
        <v>-23500</v>
      </c>
      <c r="M134" s="127">
        <v>-0.02</v>
      </c>
      <c r="N134" s="112">
        <v>1359428</v>
      </c>
      <c r="O134" s="173">
        <f t="shared" si="20"/>
        <v>0.9932692307692308</v>
      </c>
      <c r="P134" s="108">
        <f>Volume!K134</f>
        <v>1209.75</v>
      </c>
      <c r="Q134" s="69">
        <f>Volume!J134</f>
        <v>1224.9</v>
      </c>
      <c r="R134" s="237">
        <f t="shared" si="21"/>
        <v>167.64471360000002</v>
      </c>
      <c r="S134" s="103">
        <f t="shared" si="22"/>
        <v>166.51633572</v>
      </c>
      <c r="T134" s="109">
        <f t="shared" si="23"/>
        <v>1392140</v>
      </c>
      <c r="U134" s="103">
        <f t="shared" si="24"/>
        <v>-1.688048615800135</v>
      </c>
      <c r="V134" s="103">
        <f t="shared" si="25"/>
        <v>164.42077680000003</v>
      </c>
      <c r="W134" s="103">
        <f t="shared" si="26"/>
        <v>2.8094306400000004</v>
      </c>
      <c r="X134" s="103">
        <f t="shared" si="27"/>
        <v>0.41450616</v>
      </c>
      <c r="Y134" s="103">
        <f t="shared" si="28"/>
        <v>168.4141365</v>
      </c>
      <c r="Z134" s="237">
        <f t="shared" si="29"/>
        <v>-0.769422899999995</v>
      </c>
      <c r="AA134" s="78"/>
      <c r="AB134" s="77"/>
    </row>
    <row r="135" spans="1:28" s="58" customFormat="1" ht="14.25" customHeight="1">
      <c r="A135" s="193" t="s">
        <v>276</v>
      </c>
      <c r="B135" s="164">
        <v>673050</v>
      </c>
      <c r="C135" s="162">
        <v>10500</v>
      </c>
      <c r="D135" s="170">
        <v>0.02</v>
      </c>
      <c r="E135" s="164">
        <v>3150</v>
      </c>
      <c r="F135" s="112">
        <v>0</v>
      </c>
      <c r="G135" s="170">
        <v>0</v>
      </c>
      <c r="H135" s="164">
        <v>700</v>
      </c>
      <c r="I135" s="112">
        <v>0</v>
      </c>
      <c r="J135" s="170">
        <v>0</v>
      </c>
      <c r="K135" s="164">
        <v>676900</v>
      </c>
      <c r="L135" s="112">
        <v>10500</v>
      </c>
      <c r="M135" s="127">
        <v>0.02</v>
      </c>
      <c r="N135" s="112">
        <v>670250</v>
      </c>
      <c r="O135" s="173">
        <f t="shared" si="20"/>
        <v>0.9901758014477766</v>
      </c>
      <c r="P135" s="108">
        <f>Volume!K135</f>
        <v>863.05</v>
      </c>
      <c r="Q135" s="69">
        <f>Volume!J135</f>
        <v>863.75</v>
      </c>
      <c r="R135" s="237">
        <f t="shared" si="21"/>
        <v>58.4672375</v>
      </c>
      <c r="S135" s="103">
        <f t="shared" si="22"/>
        <v>57.89284375</v>
      </c>
      <c r="T135" s="109">
        <f t="shared" si="23"/>
        <v>666400</v>
      </c>
      <c r="U135" s="103">
        <f t="shared" si="24"/>
        <v>1.5756302521008403</v>
      </c>
      <c r="V135" s="103">
        <f t="shared" si="25"/>
        <v>58.13469375</v>
      </c>
      <c r="W135" s="103">
        <f t="shared" si="26"/>
        <v>0.27208125</v>
      </c>
      <c r="X135" s="103">
        <f t="shared" si="27"/>
        <v>0.0604625</v>
      </c>
      <c r="Y135" s="103">
        <f t="shared" si="28"/>
        <v>57.513652</v>
      </c>
      <c r="Z135" s="237">
        <f t="shared" si="29"/>
        <v>0.9535855000000026</v>
      </c>
      <c r="AA135" s="78"/>
      <c r="AB135" s="77"/>
    </row>
    <row r="136" spans="1:28" s="58" customFormat="1" ht="14.25" customHeight="1">
      <c r="A136" s="193" t="s">
        <v>180</v>
      </c>
      <c r="B136" s="164">
        <v>6094500</v>
      </c>
      <c r="C136" s="162">
        <v>15000</v>
      </c>
      <c r="D136" s="170">
        <v>0</v>
      </c>
      <c r="E136" s="164">
        <v>387000</v>
      </c>
      <c r="F136" s="112">
        <v>7500</v>
      </c>
      <c r="G136" s="170">
        <v>0.02</v>
      </c>
      <c r="H136" s="164">
        <v>64500</v>
      </c>
      <c r="I136" s="112">
        <v>1500</v>
      </c>
      <c r="J136" s="170">
        <v>0.02</v>
      </c>
      <c r="K136" s="164">
        <v>6546000</v>
      </c>
      <c r="L136" s="112">
        <v>24000</v>
      </c>
      <c r="M136" s="127">
        <v>0</v>
      </c>
      <c r="N136" s="112">
        <v>6478500</v>
      </c>
      <c r="O136" s="173">
        <f t="shared" si="20"/>
        <v>0.9896883593033914</v>
      </c>
      <c r="P136" s="108">
        <f>Volume!K136</f>
        <v>156.1</v>
      </c>
      <c r="Q136" s="69">
        <f>Volume!J136</f>
        <v>155.7</v>
      </c>
      <c r="R136" s="237">
        <f t="shared" si="21"/>
        <v>101.92121999999999</v>
      </c>
      <c r="S136" s="103">
        <f t="shared" si="22"/>
        <v>100.87024499999998</v>
      </c>
      <c r="T136" s="109">
        <f t="shared" si="23"/>
        <v>6522000</v>
      </c>
      <c r="U136" s="103">
        <f t="shared" si="24"/>
        <v>0.36798528058877644</v>
      </c>
      <c r="V136" s="103">
        <f t="shared" si="25"/>
        <v>94.891365</v>
      </c>
      <c r="W136" s="103">
        <f t="shared" si="26"/>
        <v>6.025589999999999</v>
      </c>
      <c r="X136" s="103">
        <f t="shared" si="27"/>
        <v>1.004265</v>
      </c>
      <c r="Y136" s="103">
        <f t="shared" si="28"/>
        <v>101.80842</v>
      </c>
      <c r="Z136" s="237">
        <f t="shared" si="29"/>
        <v>0.1127999999999929</v>
      </c>
      <c r="AA136" s="78"/>
      <c r="AB136" s="77"/>
    </row>
    <row r="137" spans="1:28" s="58" customFormat="1" ht="14.25" customHeight="1">
      <c r="A137" s="193" t="s">
        <v>181</v>
      </c>
      <c r="B137" s="164">
        <v>395250</v>
      </c>
      <c r="C137" s="162">
        <v>14450</v>
      </c>
      <c r="D137" s="170">
        <v>0.04</v>
      </c>
      <c r="E137" s="164">
        <v>0</v>
      </c>
      <c r="F137" s="112">
        <v>0</v>
      </c>
      <c r="G137" s="170">
        <v>0</v>
      </c>
      <c r="H137" s="164">
        <v>0</v>
      </c>
      <c r="I137" s="112">
        <v>0</v>
      </c>
      <c r="J137" s="170">
        <v>0</v>
      </c>
      <c r="K137" s="164">
        <v>395250</v>
      </c>
      <c r="L137" s="112">
        <v>14450</v>
      </c>
      <c r="M137" s="127">
        <v>0.04</v>
      </c>
      <c r="N137" s="112">
        <v>385900</v>
      </c>
      <c r="O137" s="173">
        <f t="shared" si="20"/>
        <v>0.9763440860215054</v>
      </c>
      <c r="P137" s="108">
        <f>Volume!K137</f>
        <v>316.2</v>
      </c>
      <c r="Q137" s="69">
        <f>Volume!J137</f>
        <v>319</v>
      </c>
      <c r="R137" s="237">
        <f t="shared" si="21"/>
        <v>12.608475</v>
      </c>
      <c r="S137" s="103">
        <f t="shared" si="22"/>
        <v>12.31021</v>
      </c>
      <c r="T137" s="109">
        <f t="shared" si="23"/>
        <v>380800</v>
      </c>
      <c r="U137" s="103">
        <f t="shared" si="24"/>
        <v>3.7946428571428568</v>
      </c>
      <c r="V137" s="103">
        <f t="shared" si="25"/>
        <v>12.608475</v>
      </c>
      <c r="W137" s="103">
        <f t="shared" si="26"/>
        <v>0</v>
      </c>
      <c r="X137" s="103">
        <f t="shared" si="27"/>
        <v>0</v>
      </c>
      <c r="Y137" s="103">
        <f t="shared" si="28"/>
        <v>12.040896</v>
      </c>
      <c r="Z137" s="237">
        <f t="shared" si="29"/>
        <v>0.5675790000000003</v>
      </c>
      <c r="AA137" s="78"/>
      <c r="AB137" s="77"/>
    </row>
    <row r="138" spans="1:28" s="58" customFormat="1" ht="14.25" customHeight="1">
      <c r="A138" s="193" t="s">
        <v>150</v>
      </c>
      <c r="B138" s="164">
        <v>3459762</v>
      </c>
      <c r="C138" s="162">
        <v>-22776</v>
      </c>
      <c r="D138" s="170">
        <v>-0.01</v>
      </c>
      <c r="E138" s="164">
        <v>74022</v>
      </c>
      <c r="F138" s="112">
        <v>-1752</v>
      </c>
      <c r="G138" s="170">
        <v>-0.02</v>
      </c>
      <c r="H138" s="164">
        <v>5256</v>
      </c>
      <c r="I138" s="112">
        <v>0</v>
      </c>
      <c r="J138" s="170">
        <v>0</v>
      </c>
      <c r="K138" s="164">
        <v>3539040</v>
      </c>
      <c r="L138" s="112">
        <v>-24528</v>
      </c>
      <c r="M138" s="127">
        <v>-0.01</v>
      </c>
      <c r="N138" s="112">
        <v>3529404</v>
      </c>
      <c r="O138" s="173">
        <f t="shared" si="20"/>
        <v>0.9972772277227723</v>
      </c>
      <c r="P138" s="108">
        <f>Volume!K138</f>
        <v>554</v>
      </c>
      <c r="Q138" s="69">
        <f>Volume!J138</f>
        <v>549.65</v>
      </c>
      <c r="R138" s="237">
        <f t="shared" si="21"/>
        <v>194.5233336</v>
      </c>
      <c r="S138" s="103">
        <f t="shared" si="22"/>
        <v>193.99369086</v>
      </c>
      <c r="T138" s="109">
        <f t="shared" si="23"/>
        <v>3563568</v>
      </c>
      <c r="U138" s="103">
        <f t="shared" si="24"/>
        <v>-0.688298918387414</v>
      </c>
      <c r="V138" s="103">
        <f t="shared" si="25"/>
        <v>190.16581833</v>
      </c>
      <c r="W138" s="103">
        <f t="shared" si="26"/>
        <v>4.0686192299999995</v>
      </c>
      <c r="X138" s="103">
        <f t="shared" si="27"/>
        <v>0.28889603999999997</v>
      </c>
      <c r="Y138" s="103">
        <f t="shared" si="28"/>
        <v>197.4216672</v>
      </c>
      <c r="Z138" s="237">
        <f t="shared" si="29"/>
        <v>-2.898333600000001</v>
      </c>
      <c r="AA138" s="78"/>
      <c r="AB138" s="77"/>
    </row>
    <row r="139" spans="1:28" s="58" customFormat="1" ht="14.25" customHeight="1">
      <c r="A139" s="193" t="s">
        <v>151</v>
      </c>
      <c r="B139" s="164">
        <v>1139175</v>
      </c>
      <c r="C139" s="162">
        <v>78750</v>
      </c>
      <c r="D139" s="170">
        <v>0.07</v>
      </c>
      <c r="E139" s="164">
        <v>0</v>
      </c>
      <c r="F139" s="112">
        <v>0</v>
      </c>
      <c r="G139" s="170">
        <v>0</v>
      </c>
      <c r="H139" s="164">
        <v>0</v>
      </c>
      <c r="I139" s="112">
        <v>0</v>
      </c>
      <c r="J139" s="170">
        <v>0</v>
      </c>
      <c r="K139" s="164">
        <v>1139175</v>
      </c>
      <c r="L139" s="112">
        <v>78750</v>
      </c>
      <c r="M139" s="127">
        <v>0.07</v>
      </c>
      <c r="N139" s="112">
        <v>1134000</v>
      </c>
      <c r="O139" s="173">
        <f t="shared" si="20"/>
        <v>0.9954572387912305</v>
      </c>
      <c r="P139" s="108">
        <f>Volume!K139</f>
        <v>994.45</v>
      </c>
      <c r="Q139" s="69">
        <f>Volume!J139</f>
        <v>977.4</v>
      </c>
      <c r="R139" s="237">
        <f t="shared" si="21"/>
        <v>111.3429645</v>
      </c>
      <c r="S139" s="103">
        <f t="shared" si="22"/>
        <v>110.83716</v>
      </c>
      <c r="T139" s="109">
        <f t="shared" si="23"/>
        <v>1060425</v>
      </c>
      <c r="U139" s="103">
        <f t="shared" si="24"/>
        <v>7.426267769997878</v>
      </c>
      <c r="V139" s="103">
        <f t="shared" si="25"/>
        <v>111.3429645</v>
      </c>
      <c r="W139" s="103">
        <f t="shared" si="26"/>
        <v>0</v>
      </c>
      <c r="X139" s="103">
        <f t="shared" si="27"/>
        <v>0</v>
      </c>
      <c r="Y139" s="103">
        <f t="shared" si="28"/>
        <v>105.453964125</v>
      </c>
      <c r="Z139" s="237">
        <f t="shared" si="29"/>
        <v>5.889000374999995</v>
      </c>
      <c r="AA139" s="78"/>
      <c r="AB139" s="77"/>
    </row>
    <row r="140" spans="1:28" s="58" customFormat="1" ht="14.25" customHeight="1">
      <c r="A140" s="193" t="s">
        <v>214</v>
      </c>
      <c r="B140" s="164">
        <v>354375</v>
      </c>
      <c r="C140" s="162">
        <v>11625</v>
      </c>
      <c r="D140" s="170">
        <v>0.03</v>
      </c>
      <c r="E140" s="164">
        <v>0</v>
      </c>
      <c r="F140" s="112">
        <v>0</v>
      </c>
      <c r="G140" s="170">
        <v>0</v>
      </c>
      <c r="H140" s="164">
        <v>0</v>
      </c>
      <c r="I140" s="112">
        <v>0</v>
      </c>
      <c r="J140" s="170">
        <v>0</v>
      </c>
      <c r="K140" s="164">
        <v>354375</v>
      </c>
      <c r="L140" s="112">
        <v>11625</v>
      </c>
      <c r="M140" s="127">
        <v>0.03</v>
      </c>
      <c r="N140" s="112">
        <v>353875</v>
      </c>
      <c r="O140" s="173">
        <f t="shared" si="20"/>
        <v>0.9985890652557319</v>
      </c>
      <c r="P140" s="108">
        <f>Volume!K140</f>
        <v>1617.15</v>
      </c>
      <c r="Q140" s="69">
        <f>Volume!J140</f>
        <v>1604.55</v>
      </c>
      <c r="R140" s="237">
        <f t="shared" si="21"/>
        <v>56.861240625</v>
      </c>
      <c r="S140" s="103">
        <f t="shared" si="22"/>
        <v>56.781013125</v>
      </c>
      <c r="T140" s="109">
        <f t="shared" si="23"/>
        <v>342750</v>
      </c>
      <c r="U140" s="103">
        <f t="shared" si="24"/>
        <v>3.391684901531729</v>
      </c>
      <c r="V140" s="103">
        <f t="shared" si="25"/>
        <v>56.861240625</v>
      </c>
      <c r="W140" s="103">
        <f t="shared" si="26"/>
        <v>0</v>
      </c>
      <c r="X140" s="103">
        <f t="shared" si="27"/>
        <v>0</v>
      </c>
      <c r="Y140" s="103">
        <f t="shared" si="28"/>
        <v>55.42781625</v>
      </c>
      <c r="Z140" s="237">
        <f t="shared" si="29"/>
        <v>1.4334243750000013</v>
      </c>
      <c r="AA140" s="78"/>
      <c r="AB140" s="77"/>
    </row>
    <row r="141" spans="1:28" s="58" customFormat="1" ht="14.25" customHeight="1">
      <c r="A141" s="193" t="s">
        <v>229</v>
      </c>
      <c r="B141" s="164">
        <v>1552200</v>
      </c>
      <c r="C141" s="162">
        <v>51400</v>
      </c>
      <c r="D141" s="170">
        <v>0.03</v>
      </c>
      <c r="E141" s="164">
        <v>2200</v>
      </c>
      <c r="F141" s="112">
        <v>0</v>
      </c>
      <c r="G141" s="170">
        <v>0</v>
      </c>
      <c r="H141" s="164">
        <v>200</v>
      </c>
      <c r="I141" s="112">
        <v>0</v>
      </c>
      <c r="J141" s="170">
        <v>0</v>
      </c>
      <c r="K141" s="164">
        <v>1554600</v>
      </c>
      <c r="L141" s="112">
        <v>51400</v>
      </c>
      <c r="M141" s="127">
        <v>0.03</v>
      </c>
      <c r="N141" s="112">
        <v>1545400</v>
      </c>
      <c r="O141" s="173">
        <f t="shared" si="20"/>
        <v>0.9940820789913805</v>
      </c>
      <c r="P141" s="108">
        <f>Volume!K141</f>
        <v>1255.9</v>
      </c>
      <c r="Q141" s="69">
        <f>Volume!J141</f>
        <v>1233</v>
      </c>
      <c r="R141" s="237">
        <f t="shared" si="21"/>
        <v>191.68218</v>
      </c>
      <c r="S141" s="103">
        <f t="shared" si="22"/>
        <v>190.54782</v>
      </c>
      <c r="T141" s="109">
        <f t="shared" si="23"/>
        <v>1503200</v>
      </c>
      <c r="U141" s="103">
        <f t="shared" si="24"/>
        <v>3.419372006386376</v>
      </c>
      <c r="V141" s="103">
        <f t="shared" si="25"/>
        <v>191.38626</v>
      </c>
      <c r="W141" s="103">
        <f t="shared" si="26"/>
        <v>0.27126</v>
      </c>
      <c r="X141" s="103">
        <f t="shared" si="27"/>
        <v>0.02466</v>
      </c>
      <c r="Y141" s="103">
        <f t="shared" si="28"/>
        <v>188.78688800000003</v>
      </c>
      <c r="Z141" s="237">
        <f t="shared" si="29"/>
        <v>2.895291999999955</v>
      </c>
      <c r="AA141" s="78"/>
      <c r="AB141" s="77"/>
    </row>
    <row r="142" spans="1:28" s="58" customFormat="1" ht="14.25" customHeight="1">
      <c r="A142" s="193" t="s">
        <v>91</v>
      </c>
      <c r="B142" s="164">
        <v>5350400</v>
      </c>
      <c r="C142" s="162">
        <v>-125400</v>
      </c>
      <c r="D142" s="170">
        <v>-0.02</v>
      </c>
      <c r="E142" s="164">
        <v>1820200</v>
      </c>
      <c r="F142" s="112">
        <v>482600</v>
      </c>
      <c r="G142" s="170">
        <v>0.36</v>
      </c>
      <c r="H142" s="164">
        <v>250800</v>
      </c>
      <c r="I142" s="112">
        <v>11400</v>
      </c>
      <c r="J142" s="170">
        <v>0.05</v>
      </c>
      <c r="K142" s="164">
        <v>7421400</v>
      </c>
      <c r="L142" s="112">
        <v>368600</v>
      </c>
      <c r="M142" s="127">
        <v>0.05</v>
      </c>
      <c r="N142" s="112">
        <v>7216200</v>
      </c>
      <c r="O142" s="173">
        <f t="shared" si="20"/>
        <v>0.9723502304147466</v>
      </c>
      <c r="P142" s="108">
        <f>Volume!K142</f>
        <v>78.5</v>
      </c>
      <c r="Q142" s="69">
        <f>Volume!J142</f>
        <v>78.5</v>
      </c>
      <c r="R142" s="237">
        <f t="shared" si="21"/>
        <v>58.25799</v>
      </c>
      <c r="S142" s="103">
        <f t="shared" si="22"/>
        <v>56.64717</v>
      </c>
      <c r="T142" s="109">
        <f t="shared" si="23"/>
        <v>7052800</v>
      </c>
      <c r="U142" s="103">
        <f t="shared" si="24"/>
        <v>5.226293103448276</v>
      </c>
      <c r="V142" s="103">
        <f t="shared" si="25"/>
        <v>42.00064</v>
      </c>
      <c r="W142" s="103">
        <f t="shared" si="26"/>
        <v>14.28857</v>
      </c>
      <c r="X142" s="103">
        <f t="shared" si="27"/>
        <v>1.96878</v>
      </c>
      <c r="Y142" s="103">
        <f t="shared" si="28"/>
        <v>55.36448</v>
      </c>
      <c r="Z142" s="237">
        <f t="shared" si="29"/>
        <v>2.893509999999999</v>
      </c>
      <c r="AA142" s="78"/>
      <c r="AB142" s="77"/>
    </row>
    <row r="143" spans="1:28" s="58" customFormat="1" ht="14.25" customHeight="1">
      <c r="A143" s="193" t="s">
        <v>152</v>
      </c>
      <c r="B143" s="164">
        <v>1437750</v>
      </c>
      <c r="C143" s="162">
        <v>62100</v>
      </c>
      <c r="D143" s="170">
        <v>0.05</v>
      </c>
      <c r="E143" s="164">
        <v>135000</v>
      </c>
      <c r="F143" s="112">
        <v>-22950</v>
      </c>
      <c r="G143" s="170">
        <v>-0.15</v>
      </c>
      <c r="H143" s="164">
        <v>39150</v>
      </c>
      <c r="I143" s="112">
        <v>1350</v>
      </c>
      <c r="J143" s="170">
        <v>0.04</v>
      </c>
      <c r="K143" s="164">
        <v>1611900</v>
      </c>
      <c r="L143" s="112">
        <v>40500</v>
      </c>
      <c r="M143" s="127">
        <v>0.03</v>
      </c>
      <c r="N143" s="112">
        <v>1578150</v>
      </c>
      <c r="O143" s="173">
        <f t="shared" si="20"/>
        <v>0.9790619765494137</v>
      </c>
      <c r="P143" s="108">
        <f>Volume!K143</f>
        <v>234.95</v>
      </c>
      <c r="Q143" s="69">
        <f>Volume!J143</f>
        <v>230.3</v>
      </c>
      <c r="R143" s="237">
        <f t="shared" si="21"/>
        <v>37.122057</v>
      </c>
      <c r="S143" s="103">
        <f t="shared" si="22"/>
        <v>36.3447945</v>
      </c>
      <c r="T143" s="109">
        <f t="shared" si="23"/>
        <v>1571400</v>
      </c>
      <c r="U143" s="103">
        <f t="shared" si="24"/>
        <v>2.5773195876288657</v>
      </c>
      <c r="V143" s="103">
        <f t="shared" si="25"/>
        <v>33.1113825</v>
      </c>
      <c r="W143" s="103">
        <f t="shared" si="26"/>
        <v>3.10905</v>
      </c>
      <c r="X143" s="103">
        <f t="shared" si="27"/>
        <v>0.9016245</v>
      </c>
      <c r="Y143" s="103">
        <f t="shared" si="28"/>
        <v>36.920043</v>
      </c>
      <c r="Z143" s="237">
        <f t="shared" si="29"/>
        <v>0.20201399999999836</v>
      </c>
      <c r="AA143" s="78"/>
      <c r="AB143" s="77"/>
    </row>
    <row r="144" spans="1:28" s="58" customFormat="1" ht="14.25" customHeight="1">
      <c r="A144" s="193" t="s">
        <v>208</v>
      </c>
      <c r="B144" s="164">
        <v>5118276</v>
      </c>
      <c r="C144" s="162">
        <v>12360</v>
      </c>
      <c r="D144" s="170">
        <v>0</v>
      </c>
      <c r="E144" s="164">
        <v>165624</v>
      </c>
      <c r="F144" s="112">
        <v>9888</v>
      </c>
      <c r="G144" s="170">
        <v>0.06</v>
      </c>
      <c r="H144" s="164">
        <v>31724</v>
      </c>
      <c r="I144" s="112">
        <v>2884</v>
      </c>
      <c r="J144" s="170">
        <v>0.1</v>
      </c>
      <c r="K144" s="164">
        <v>5315624</v>
      </c>
      <c r="L144" s="112">
        <v>25132</v>
      </c>
      <c r="M144" s="127">
        <v>0</v>
      </c>
      <c r="N144" s="112">
        <v>5120748</v>
      </c>
      <c r="O144" s="173">
        <f t="shared" si="20"/>
        <v>0.9633390172066346</v>
      </c>
      <c r="P144" s="108">
        <f>Volume!K144</f>
        <v>714.85</v>
      </c>
      <c r="Q144" s="69">
        <f>Volume!J144</f>
        <v>716.1</v>
      </c>
      <c r="R144" s="237">
        <f t="shared" si="21"/>
        <v>380.65183464</v>
      </c>
      <c r="S144" s="103">
        <f t="shared" si="22"/>
        <v>366.69676428</v>
      </c>
      <c r="T144" s="109">
        <f t="shared" si="23"/>
        <v>5290492</v>
      </c>
      <c r="U144" s="103">
        <f t="shared" si="24"/>
        <v>0.47504088466630323</v>
      </c>
      <c r="V144" s="103">
        <f t="shared" si="25"/>
        <v>366.51974436</v>
      </c>
      <c r="W144" s="103">
        <f t="shared" si="26"/>
        <v>11.860334640000001</v>
      </c>
      <c r="X144" s="103">
        <f t="shared" si="27"/>
        <v>2.2717556400000003</v>
      </c>
      <c r="Y144" s="103">
        <f t="shared" si="28"/>
        <v>378.19082062</v>
      </c>
      <c r="Z144" s="237">
        <f t="shared" si="29"/>
        <v>2.4610140199999933</v>
      </c>
      <c r="AA144" s="78"/>
      <c r="AB144" s="77"/>
    </row>
    <row r="145" spans="1:28" s="58" customFormat="1" ht="14.25" customHeight="1">
      <c r="A145" s="193" t="s">
        <v>230</v>
      </c>
      <c r="B145" s="164">
        <v>1150800</v>
      </c>
      <c r="C145" s="162">
        <v>-17600</v>
      </c>
      <c r="D145" s="170">
        <v>-0.02</v>
      </c>
      <c r="E145" s="164">
        <v>8800</v>
      </c>
      <c r="F145" s="112">
        <v>0</v>
      </c>
      <c r="G145" s="170">
        <v>0</v>
      </c>
      <c r="H145" s="164">
        <v>0</v>
      </c>
      <c r="I145" s="112">
        <v>0</v>
      </c>
      <c r="J145" s="170">
        <v>0</v>
      </c>
      <c r="K145" s="164">
        <v>1159600</v>
      </c>
      <c r="L145" s="112">
        <v>-17600</v>
      </c>
      <c r="M145" s="127">
        <v>-0.01</v>
      </c>
      <c r="N145" s="112">
        <v>1124000</v>
      </c>
      <c r="O145" s="173">
        <f t="shared" si="20"/>
        <v>0.9692997585374267</v>
      </c>
      <c r="P145" s="108">
        <f>Volume!K145</f>
        <v>574.45</v>
      </c>
      <c r="Q145" s="69">
        <f>Volume!J145</f>
        <v>571.85</v>
      </c>
      <c r="R145" s="237">
        <f t="shared" si="21"/>
        <v>66.311726</v>
      </c>
      <c r="S145" s="103">
        <f t="shared" si="22"/>
        <v>64.27594</v>
      </c>
      <c r="T145" s="109">
        <f t="shared" si="23"/>
        <v>1177200</v>
      </c>
      <c r="U145" s="103">
        <f t="shared" si="24"/>
        <v>-1.4950730547060822</v>
      </c>
      <c r="V145" s="103">
        <f t="shared" si="25"/>
        <v>65.808498</v>
      </c>
      <c r="W145" s="103">
        <f t="shared" si="26"/>
        <v>0.503228</v>
      </c>
      <c r="X145" s="103">
        <f t="shared" si="27"/>
        <v>0</v>
      </c>
      <c r="Y145" s="103">
        <f t="shared" si="28"/>
        <v>67.624254</v>
      </c>
      <c r="Z145" s="237">
        <f t="shared" si="29"/>
        <v>-1.3125280000000004</v>
      </c>
      <c r="AA145" s="78"/>
      <c r="AB145" s="77"/>
    </row>
    <row r="146" spans="1:28" s="58" customFormat="1" ht="14.25" customHeight="1">
      <c r="A146" s="193" t="s">
        <v>185</v>
      </c>
      <c r="B146" s="164">
        <v>9461475</v>
      </c>
      <c r="C146" s="162">
        <v>-94500</v>
      </c>
      <c r="D146" s="170">
        <v>-0.01</v>
      </c>
      <c r="E146" s="164">
        <v>2443500</v>
      </c>
      <c r="F146" s="112">
        <v>177525</v>
      </c>
      <c r="G146" s="170">
        <v>0.08</v>
      </c>
      <c r="H146" s="164">
        <v>872775</v>
      </c>
      <c r="I146" s="112">
        <v>41850</v>
      </c>
      <c r="J146" s="170">
        <v>0.05</v>
      </c>
      <c r="K146" s="164">
        <v>12777750</v>
      </c>
      <c r="L146" s="112">
        <v>124875</v>
      </c>
      <c r="M146" s="127">
        <v>0.01</v>
      </c>
      <c r="N146" s="112">
        <v>12513150</v>
      </c>
      <c r="O146" s="173">
        <f t="shared" si="20"/>
        <v>0.9792921288959324</v>
      </c>
      <c r="P146" s="108">
        <f>Volume!K146</f>
        <v>576.4</v>
      </c>
      <c r="Q146" s="69">
        <f>Volume!J146</f>
        <v>569.6</v>
      </c>
      <c r="R146" s="237">
        <f t="shared" si="21"/>
        <v>727.82064</v>
      </c>
      <c r="S146" s="103">
        <f t="shared" si="22"/>
        <v>712.749024</v>
      </c>
      <c r="T146" s="109">
        <f t="shared" si="23"/>
        <v>12652875</v>
      </c>
      <c r="U146" s="103">
        <f t="shared" si="24"/>
        <v>0.9869298479594559</v>
      </c>
      <c r="V146" s="103">
        <f t="shared" si="25"/>
        <v>538.925616</v>
      </c>
      <c r="W146" s="103">
        <f t="shared" si="26"/>
        <v>139.18176</v>
      </c>
      <c r="X146" s="103">
        <f t="shared" si="27"/>
        <v>49.713264</v>
      </c>
      <c r="Y146" s="103">
        <f t="shared" si="28"/>
        <v>729.311715</v>
      </c>
      <c r="Z146" s="237">
        <f t="shared" si="29"/>
        <v>-1.4910750000000235</v>
      </c>
      <c r="AA146" s="78"/>
      <c r="AB146" s="77"/>
    </row>
    <row r="147" spans="1:28" s="58" customFormat="1" ht="14.25" customHeight="1">
      <c r="A147" s="193" t="s">
        <v>206</v>
      </c>
      <c r="B147" s="164">
        <v>1515800</v>
      </c>
      <c r="C147" s="162">
        <v>26950</v>
      </c>
      <c r="D147" s="170">
        <v>0.02</v>
      </c>
      <c r="E147" s="164">
        <v>7150</v>
      </c>
      <c r="F147" s="112">
        <v>1100</v>
      </c>
      <c r="G147" s="170">
        <v>0.18</v>
      </c>
      <c r="H147" s="164">
        <v>0</v>
      </c>
      <c r="I147" s="112">
        <v>0</v>
      </c>
      <c r="J147" s="170">
        <v>0</v>
      </c>
      <c r="K147" s="164">
        <v>1522950</v>
      </c>
      <c r="L147" s="112">
        <v>28050</v>
      </c>
      <c r="M147" s="127">
        <v>0.02</v>
      </c>
      <c r="N147" s="112">
        <v>1521300</v>
      </c>
      <c r="O147" s="173">
        <f t="shared" si="20"/>
        <v>0.9989165763813651</v>
      </c>
      <c r="P147" s="108">
        <f>Volume!K147</f>
        <v>776.7</v>
      </c>
      <c r="Q147" s="69">
        <f>Volume!J147</f>
        <v>779.8</v>
      </c>
      <c r="R147" s="237">
        <f t="shared" si="21"/>
        <v>118.759641</v>
      </c>
      <c r="S147" s="103">
        <f t="shared" si="22"/>
        <v>118.630974</v>
      </c>
      <c r="T147" s="109">
        <f t="shared" si="23"/>
        <v>1494900</v>
      </c>
      <c r="U147" s="103">
        <f t="shared" si="24"/>
        <v>1.8763796909492272</v>
      </c>
      <c r="V147" s="103">
        <f t="shared" si="25"/>
        <v>118.202084</v>
      </c>
      <c r="W147" s="103">
        <f t="shared" si="26"/>
        <v>0.557557</v>
      </c>
      <c r="X147" s="103">
        <f t="shared" si="27"/>
        <v>0</v>
      </c>
      <c r="Y147" s="103">
        <f t="shared" si="28"/>
        <v>116.108883</v>
      </c>
      <c r="Z147" s="237">
        <f t="shared" si="29"/>
        <v>2.650757999999996</v>
      </c>
      <c r="AA147" s="78"/>
      <c r="AB147" s="77"/>
    </row>
    <row r="148" spans="1:28" s="58" customFormat="1" ht="14.25" customHeight="1">
      <c r="A148" s="193" t="s">
        <v>118</v>
      </c>
      <c r="B148" s="164">
        <v>3307750</v>
      </c>
      <c r="C148" s="162">
        <v>-135500</v>
      </c>
      <c r="D148" s="170">
        <v>-0.04</v>
      </c>
      <c r="E148" s="164">
        <v>199250</v>
      </c>
      <c r="F148" s="112">
        <v>18750</v>
      </c>
      <c r="G148" s="170">
        <v>0.1</v>
      </c>
      <c r="H148" s="164">
        <v>49750</v>
      </c>
      <c r="I148" s="112">
        <v>0</v>
      </c>
      <c r="J148" s="170">
        <v>0</v>
      </c>
      <c r="K148" s="164">
        <v>3556750</v>
      </c>
      <c r="L148" s="112">
        <v>-116750</v>
      </c>
      <c r="M148" s="127">
        <v>-0.03</v>
      </c>
      <c r="N148" s="112">
        <v>3512500</v>
      </c>
      <c r="O148" s="173">
        <f t="shared" si="20"/>
        <v>0.9875588669431363</v>
      </c>
      <c r="P148" s="108">
        <f>Volume!K148</f>
        <v>1229.7</v>
      </c>
      <c r="Q148" s="69">
        <f>Volume!J148</f>
        <v>1252.55</v>
      </c>
      <c r="R148" s="237">
        <f t="shared" si="21"/>
        <v>445.50072125</v>
      </c>
      <c r="S148" s="103">
        <f t="shared" si="22"/>
        <v>439.9581875</v>
      </c>
      <c r="T148" s="109">
        <f t="shared" si="23"/>
        <v>3673500</v>
      </c>
      <c r="U148" s="103">
        <f t="shared" si="24"/>
        <v>-3.178167959711447</v>
      </c>
      <c r="V148" s="103">
        <f t="shared" si="25"/>
        <v>414.31222625</v>
      </c>
      <c r="W148" s="103">
        <f t="shared" si="26"/>
        <v>24.95705875</v>
      </c>
      <c r="X148" s="103">
        <f t="shared" si="27"/>
        <v>6.23143625</v>
      </c>
      <c r="Y148" s="103">
        <f t="shared" si="28"/>
        <v>451.730295</v>
      </c>
      <c r="Z148" s="237">
        <f t="shared" si="29"/>
        <v>-6.229573749999986</v>
      </c>
      <c r="AA148" s="78"/>
      <c r="AB148" s="77"/>
    </row>
    <row r="149" spans="1:28" s="58" customFormat="1" ht="14.25" customHeight="1">
      <c r="A149" s="193" t="s">
        <v>231</v>
      </c>
      <c r="B149" s="164">
        <v>1023614</v>
      </c>
      <c r="C149" s="162">
        <v>2884</v>
      </c>
      <c r="D149" s="170">
        <v>0</v>
      </c>
      <c r="E149" s="164">
        <v>2472</v>
      </c>
      <c r="F149" s="112">
        <v>0</v>
      </c>
      <c r="G149" s="170">
        <v>0</v>
      </c>
      <c r="H149" s="164">
        <v>0</v>
      </c>
      <c r="I149" s="112">
        <v>0</v>
      </c>
      <c r="J149" s="170">
        <v>0</v>
      </c>
      <c r="K149" s="164">
        <v>1026086</v>
      </c>
      <c r="L149" s="112">
        <v>2884</v>
      </c>
      <c r="M149" s="127">
        <v>0</v>
      </c>
      <c r="N149" s="112">
        <v>1020936</v>
      </c>
      <c r="O149" s="173">
        <f t="shared" si="20"/>
        <v>0.9949809275245934</v>
      </c>
      <c r="P149" s="108">
        <f>Volume!K149</f>
        <v>998</v>
      </c>
      <c r="Q149" s="69">
        <f>Volume!J149</f>
        <v>997.8</v>
      </c>
      <c r="R149" s="237">
        <f t="shared" si="21"/>
        <v>102.38286108</v>
      </c>
      <c r="S149" s="103">
        <f t="shared" si="22"/>
        <v>101.86899408</v>
      </c>
      <c r="T149" s="109">
        <f t="shared" si="23"/>
        <v>1023202</v>
      </c>
      <c r="U149" s="103">
        <f t="shared" si="24"/>
        <v>0.28186027783370243</v>
      </c>
      <c r="V149" s="103">
        <f t="shared" si="25"/>
        <v>102.13620492</v>
      </c>
      <c r="W149" s="103">
        <f t="shared" si="26"/>
        <v>0.24665616</v>
      </c>
      <c r="X149" s="103">
        <f t="shared" si="27"/>
        <v>0</v>
      </c>
      <c r="Y149" s="103">
        <f t="shared" si="28"/>
        <v>102.1155596</v>
      </c>
      <c r="Z149" s="237">
        <f t="shared" si="29"/>
        <v>0.2673014800000004</v>
      </c>
      <c r="AA149" s="78"/>
      <c r="AB149" s="77"/>
    </row>
    <row r="150" spans="1:28" s="58" customFormat="1" ht="14.25" customHeight="1">
      <c r="A150" s="193" t="s">
        <v>300</v>
      </c>
      <c r="B150" s="164">
        <v>3126200</v>
      </c>
      <c r="C150" s="162">
        <v>238700</v>
      </c>
      <c r="D150" s="170">
        <v>0.08</v>
      </c>
      <c r="E150" s="164">
        <v>100100</v>
      </c>
      <c r="F150" s="112">
        <v>7700</v>
      </c>
      <c r="G150" s="170">
        <v>0.08</v>
      </c>
      <c r="H150" s="164">
        <v>0</v>
      </c>
      <c r="I150" s="112">
        <v>0</v>
      </c>
      <c r="J150" s="170">
        <v>0</v>
      </c>
      <c r="K150" s="164">
        <v>3226300</v>
      </c>
      <c r="L150" s="112">
        <v>246400</v>
      </c>
      <c r="M150" s="127">
        <v>0.08</v>
      </c>
      <c r="N150" s="112">
        <v>3218600</v>
      </c>
      <c r="O150" s="173">
        <f t="shared" si="20"/>
        <v>0.9976133651551312</v>
      </c>
      <c r="P150" s="108">
        <f>Volume!K150</f>
        <v>48.85</v>
      </c>
      <c r="Q150" s="69">
        <f>Volume!J150</f>
        <v>52.55</v>
      </c>
      <c r="R150" s="237">
        <f t="shared" si="21"/>
        <v>16.9542065</v>
      </c>
      <c r="S150" s="103">
        <f t="shared" si="22"/>
        <v>16.913743</v>
      </c>
      <c r="T150" s="109">
        <f t="shared" si="23"/>
        <v>2979900</v>
      </c>
      <c r="U150" s="103">
        <f t="shared" si="24"/>
        <v>8.2687338501292</v>
      </c>
      <c r="V150" s="103">
        <f t="shared" si="25"/>
        <v>16.428181</v>
      </c>
      <c r="W150" s="103">
        <f t="shared" si="26"/>
        <v>0.5260255</v>
      </c>
      <c r="X150" s="103">
        <f t="shared" si="27"/>
        <v>0</v>
      </c>
      <c r="Y150" s="103">
        <f t="shared" si="28"/>
        <v>14.5568115</v>
      </c>
      <c r="Z150" s="237">
        <f t="shared" si="29"/>
        <v>2.3973950000000013</v>
      </c>
      <c r="AA150" s="78"/>
      <c r="AB150" s="77"/>
    </row>
    <row r="151" spans="1:28" s="58" customFormat="1" ht="14.25" customHeight="1">
      <c r="A151" s="193" t="s">
        <v>301</v>
      </c>
      <c r="B151" s="164">
        <v>74947400</v>
      </c>
      <c r="C151" s="162">
        <v>1139050</v>
      </c>
      <c r="D151" s="170">
        <v>0.02</v>
      </c>
      <c r="E151" s="164">
        <v>25874200</v>
      </c>
      <c r="F151" s="112">
        <v>1557050</v>
      </c>
      <c r="G151" s="170">
        <v>0.06</v>
      </c>
      <c r="H151" s="164">
        <v>5548950</v>
      </c>
      <c r="I151" s="112">
        <v>229900</v>
      </c>
      <c r="J151" s="170">
        <v>0.04</v>
      </c>
      <c r="K151" s="164">
        <v>106370550</v>
      </c>
      <c r="L151" s="112">
        <v>2926000</v>
      </c>
      <c r="M151" s="127">
        <v>0.03</v>
      </c>
      <c r="N151" s="112">
        <v>104583600</v>
      </c>
      <c r="O151" s="173">
        <f t="shared" si="20"/>
        <v>0.9832007073386384</v>
      </c>
      <c r="P151" s="108">
        <f>Volume!K151</f>
        <v>28.35</v>
      </c>
      <c r="Q151" s="69">
        <f>Volume!J151</f>
        <v>28.1</v>
      </c>
      <c r="R151" s="237">
        <f t="shared" si="21"/>
        <v>298.9012455</v>
      </c>
      <c r="S151" s="103">
        <f t="shared" si="22"/>
        <v>293.879916</v>
      </c>
      <c r="T151" s="109">
        <f t="shared" si="23"/>
        <v>103444550</v>
      </c>
      <c r="U151" s="103">
        <f t="shared" si="24"/>
        <v>2.8285685422769977</v>
      </c>
      <c r="V151" s="103">
        <f t="shared" si="25"/>
        <v>210.602194</v>
      </c>
      <c r="W151" s="103">
        <f t="shared" si="26"/>
        <v>72.706502</v>
      </c>
      <c r="X151" s="103">
        <f t="shared" si="27"/>
        <v>15.5925495</v>
      </c>
      <c r="Y151" s="103">
        <f t="shared" si="28"/>
        <v>293.26529925</v>
      </c>
      <c r="Z151" s="237">
        <f t="shared" si="29"/>
        <v>5.635946250000018</v>
      </c>
      <c r="AA151" s="78"/>
      <c r="AB151" s="77"/>
    </row>
    <row r="152" spans="1:28" s="58" customFormat="1" ht="14.25" customHeight="1">
      <c r="A152" s="193" t="s">
        <v>173</v>
      </c>
      <c r="B152" s="164">
        <v>7667050</v>
      </c>
      <c r="C152" s="162">
        <v>14750</v>
      </c>
      <c r="D152" s="170">
        <v>0</v>
      </c>
      <c r="E152" s="164">
        <v>728650</v>
      </c>
      <c r="F152" s="112">
        <v>53100</v>
      </c>
      <c r="G152" s="170">
        <v>0.08</v>
      </c>
      <c r="H152" s="164">
        <v>44250</v>
      </c>
      <c r="I152" s="112">
        <v>0</v>
      </c>
      <c r="J152" s="170">
        <v>0</v>
      </c>
      <c r="K152" s="164">
        <v>8439950</v>
      </c>
      <c r="L152" s="112">
        <v>67850</v>
      </c>
      <c r="M152" s="127">
        <v>0.01</v>
      </c>
      <c r="N152" s="112">
        <v>8301300</v>
      </c>
      <c r="O152" s="173">
        <f t="shared" si="20"/>
        <v>0.9835721775602936</v>
      </c>
      <c r="P152" s="108">
        <f>Volume!K152</f>
        <v>61.55</v>
      </c>
      <c r="Q152" s="69">
        <f>Volume!J152</f>
        <v>62.9</v>
      </c>
      <c r="R152" s="237">
        <f t="shared" si="21"/>
        <v>53.0872855</v>
      </c>
      <c r="S152" s="103">
        <f t="shared" si="22"/>
        <v>52.215177</v>
      </c>
      <c r="T152" s="109">
        <f t="shared" si="23"/>
        <v>8372100</v>
      </c>
      <c r="U152" s="103">
        <f t="shared" si="24"/>
        <v>0.810429880197322</v>
      </c>
      <c r="V152" s="103">
        <f t="shared" si="25"/>
        <v>48.2257445</v>
      </c>
      <c r="W152" s="103">
        <f t="shared" si="26"/>
        <v>4.5832085</v>
      </c>
      <c r="X152" s="103">
        <f t="shared" si="27"/>
        <v>0.2783325</v>
      </c>
      <c r="Y152" s="103">
        <f t="shared" si="28"/>
        <v>51.5302755</v>
      </c>
      <c r="Z152" s="237">
        <f t="shared" si="29"/>
        <v>1.5570099999999982</v>
      </c>
      <c r="AA152" s="78"/>
      <c r="AB152" s="77"/>
    </row>
    <row r="153" spans="1:28" s="58" customFormat="1" ht="14.25" customHeight="1">
      <c r="A153" s="193" t="s">
        <v>302</v>
      </c>
      <c r="B153" s="164">
        <v>770600</v>
      </c>
      <c r="C153" s="162">
        <v>22800</v>
      </c>
      <c r="D153" s="170">
        <v>0.03</v>
      </c>
      <c r="E153" s="164">
        <v>0</v>
      </c>
      <c r="F153" s="112">
        <v>0</v>
      </c>
      <c r="G153" s="170">
        <v>0</v>
      </c>
      <c r="H153" s="164">
        <v>0</v>
      </c>
      <c r="I153" s="112">
        <v>0</v>
      </c>
      <c r="J153" s="170">
        <v>0</v>
      </c>
      <c r="K153" s="164">
        <v>770600</v>
      </c>
      <c r="L153" s="112">
        <v>22800</v>
      </c>
      <c r="M153" s="127">
        <v>0.03</v>
      </c>
      <c r="N153" s="112">
        <v>770400</v>
      </c>
      <c r="O153" s="173">
        <f t="shared" si="20"/>
        <v>0.9997404619776797</v>
      </c>
      <c r="P153" s="108">
        <f>Volume!K153</f>
        <v>802.2</v>
      </c>
      <c r="Q153" s="69">
        <f>Volume!J153</f>
        <v>800.15</v>
      </c>
      <c r="R153" s="237">
        <f t="shared" si="21"/>
        <v>61.659559</v>
      </c>
      <c r="S153" s="103">
        <f t="shared" si="22"/>
        <v>61.643556</v>
      </c>
      <c r="T153" s="109">
        <f t="shared" si="23"/>
        <v>747800</v>
      </c>
      <c r="U153" s="103">
        <f t="shared" si="24"/>
        <v>3.0489435677988768</v>
      </c>
      <c r="V153" s="103">
        <f t="shared" si="25"/>
        <v>61.659559</v>
      </c>
      <c r="W153" s="103">
        <f t="shared" si="26"/>
        <v>0</v>
      </c>
      <c r="X153" s="103">
        <f t="shared" si="27"/>
        <v>0</v>
      </c>
      <c r="Y153" s="103">
        <f t="shared" si="28"/>
        <v>59.988516</v>
      </c>
      <c r="Z153" s="237">
        <f t="shared" si="29"/>
        <v>1.6710430000000045</v>
      </c>
      <c r="AA153" s="78"/>
      <c r="AB153" s="77"/>
    </row>
    <row r="154" spans="1:28" s="58" customFormat="1" ht="14.25" customHeight="1">
      <c r="A154" s="193" t="s">
        <v>82</v>
      </c>
      <c r="B154" s="164">
        <v>8360100</v>
      </c>
      <c r="C154" s="162">
        <v>-10500</v>
      </c>
      <c r="D154" s="170">
        <v>0</v>
      </c>
      <c r="E154" s="164">
        <v>130200</v>
      </c>
      <c r="F154" s="112">
        <v>16800</v>
      </c>
      <c r="G154" s="170">
        <v>0.15</v>
      </c>
      <c r="H154" s="164">
        <v>8400</v>
      </c>
      <c r="I154" s="112">
        <v>4200</v>
      </c>
      <c r="J154" s="170">
        <v>1</v>
      </c>
      <c r="K154" s="164">
        <v>8498700</v>
      </c>
      <c r="L154" s="112">
        <v>10500</v>
      </c>
      <c r="M154" s="127">
        <v>0</v>
      </c>
      <c r="N154" s="112">
        <v>8347500</v>
      </c>
      <c r="O154" s="173">
        <f t="shared" si="20"/>
        <v>0.9822090437361009</v>
      </c>
      <c r="P154" s="108">
        <f>Volume!K154</f>
        <v>113.45</v>
      </c>
      <c r="Q154" s="69">
        <f>Volume!J154</f>
        <v>113.3</v>
      </c>
      <c r="R154" s="237">
        <f t="shared" si="21"/>
        <v>96.290271</v>
      </c>
      <c r="S154" s="103">
        <f t="shared" si="22"/>
        <v>94.577175</v>
      </c>
      <c r="T154" s="109">
        <f t="shared" si="23"/>
        <v>8488200</v>
      </c>
      <c r="U154" s="103">
        <f t="shared" si="24"/>
        <v>0.12370113805047006</v>
      </c>
      <c r="V154" s="103">
        <f t="shared" si="25"/>
        <v>94.719933</v>
      </c>
      <c r="W154" s="103">
        <f t="shared" si="26"/>
        <v>1.475166</v>
      </c>
      <c r="X154" s="103">
        <f t="shared" si="27"/>
        <v>0.095172</v>
      </c>
      <c r="Y154" s="103">
        <f t="shared" si="28"/>
        <v>96.298629</v>
      </c>
      <c r="Z154" s="237">
        <f t="shared" si="29"/>
        <v>-0.008358000000001198</v>
      </c>
      <c r="AA154" s="78"/>
      <c r="AB154" s="77"/>
    </row>
    <row r="155" spans="1:28" s="58" customFormat="1" ht="14.25" customHeight="1">
      <c r="A155" s="193" t="s">
        <v>153</v>
      </c>
      <c r="B155" s="164">
        <v>1770750</v>
      </c>
      <c r="C155" s="162">
        <v>10350</v>
      </c>
      <c r="D155" s="170">
        <v>0.01</v>
      </c>
      <c r="E155" s="164">
        <v>10800</v>
      </c>
      <c r="F155" s="112">
        <v>0</v>
      </c>
      <c r="G155" s="170">
        <v>0</v>
      </c>
      <c r="H155" s="164">
        <v>450</v>
      </c>
      <c r="I155" s="112">
        <v>0</v>
      </c>
      <c r="J155" s="170">
        <v>0</v>
      </c>
      <c r="K155" s="164">
        <v>1782000</v>
      </c>
      <c r="L155" s="112">
        <v>10350</v>
      </c>
      <c r="M155" s="127">
        <v>0.01</v>
      </c>
      <c r="N155" s="112">
        <v>1767150</v>
      </c>
      <c r="O155" s="173">
        <f t="shared" si="20"/>
        <v>0.9916666666666667</v>
      </c>
      <c r="P155" s="108">
        <f>Volume!K155</f>
        <v>523.55</v>
      </c>
      <c r="Q155" s="69">
        <f>Volume!J155</f>
        <v>520.45</v>
      </c>
      <c r="R155" s="237">
        <f t="shared" si="21"/>
        <v>92.74419000000002</v>
      </c>
      <c r="S155" s="103">
        <f t="shared" si="22"/>
        <v>91.97132175000002</v>
      </c>
      <c r="T155" s="109">
        <f t="shared" si="23"/>
        <v>1771650</v>
      </c>
      <c r="U155" s="103">
        <f t="shared" si="24"/>
        <v>0.5842011684023368</v>
      </c>
      <c r="V155" s="103">
        <f t="shared" si="25"/>
        <v>92.15868375000001</v>
      </c>
      <c r="W155" s="103">
        <f t="shared" si="26"/>
        <v>0.5620860000000001</v>
      </c>
      <c r="X155" s="103">
        <f t="shared" si="27"/>
        <v>0.023420250000000004</v>
      </c>
      <c r="Y155" s="103">
        <f t="shared" si="28"/>
        <v>92.75473575</v>
      </c>
      <c r="Z155" s="237">
        <f t="shared" si="29"/>
        <v>-0.01054574999997726</v>
      </c>
      <c r="AA155" s="78"/>
      <c r="AB155" s="77"/>
    </row>
    <row r="156" spans="1:28" s="58" customFormat="1" ht="14.25" customHeight="1">
      <c r="A156" s="193" t="s">
        <v>154</v>
      </c>
      <c r="B156" s="164">
        <v>6596400</v>
      </c>
      <c r="C156" s="162">
        <v>34500</v>
      </c>
      <c r="D156" s="170">
        <v>0.01</v>
      </c>
      <c r="E156" s="164">
        <v>317400</v>
      </c>
      <c r="F156" s="112">
        <v>0</v>
      </c>
      <c r="G156" s="170">
        <v>0</v>
      </c>
      <c r="H156" s="164">
        <v>6900</v>
      </c>
      <c r="I156" s="112">
        <v>0</v>
      </c>
      <c r="J156" s="170">
        <v>0</v>
      </c>
      <c r="K156" s="164">
        <v>6920700</v>
      </c>
      <c r="L156" s="112">
        <v>34500</v>
      </c>
      <c r="M156" s="127">
        <v>0.01</v>
      </c>
      <c r="N156" s="112">
        <v>6499800</v>
      </c>
      <c r="O156" s="173">
        <f t="shared" si="20"/>
        <v>0.9391824526420738</v>
      </c>
      <c r="P156" s="108">
        <f>Volume!K156</f>
        <v>48.2</v>
      </c>
      <c r="Q156" s="69">
        <f>Volume!J156</f>
        <v>48.35</v>
      </c>
      <c r="R156" s="237">
        <f t="shared" si="21"/>
        <v>33.4615845</v>
      </c>
      <c r="S156" s="103">
        <f t="shared" si="22"/>
        <v>31.426533</v>
      </c>
      <c r="T156" s="109">
        <f t="shared" si="23"/>
        <v>6886200</v>
      </c>
      <c r="U156" s="103">
        <f t="shared" si="24"/>
        <v>0.501002004008016</v>
      </c>
      <c r="V156" s="103">
        <f t="shared" si="25"/>
        <v>31.893594</v>
      </c>
      <c r="W156" s="103">
        <f t="shared" si="26"/>
        <v>1.534629</v>
      </c>
      <c r="X156" s="103">
        <f t="shared" si="27"/>
        <v>0.0333615</v>
      </c>
      <c r="Y156" s="103">
        <f t="shared" si="28"/>
        <v>33.191484</v>
      </c>
      <c r="Z156" s="237">
        <f t="shared" si="29"/>
        <v>0.2701004999999981</v>
      </c>
      <c r="AA156" s="78"/>
      <c r="AB156" s="77"/>
    </row>
    <row r="157" spans="1:28" s="58" customFormat="1" ht="14.25" customHeight="1">
      <c r="A157" s="193" t="s">
        <v>303</v>
      </c>
      <c r="B157" s="164">
        <v>5932800</v>
      </c>
      <c r="C157" s="162">
        <v>-104400</v>
      </c>
      <c r="D157" s="170">
        <v>-0.02</v>
      </c>
      <c r="E157" s="164">
        <v>187200</v>
      </c>
      <c r="F157" s="112">
        <v>0</v>
      </c>
      <c r="G157" s="170">
        <v>0</v>
      </c>
      <c r="H157" s="164">
        <v>0</v>
      </c>
      <c r="I157" s="112">
        <v>0</v>
      </c>
      <c r="J157" s="170">
        <v>0</v>
      </c>
      <c r="K157" s="164">
        <v>6120000</v>
      </c>
      <c r="L157" s="112">
        <v>-104400</v>
      </c>
      <c r="M157" s="127">
        <v>-0.02</v>
      </c>
      <c r="N157" s="112">
        <v>6069600</v>
      </c>
      <c r="O157" s="173">
        <f t="shared" si="20"/>
        <v>0.991764705882353</v>
      </c>
      <c r="P157" s="108">
        <f>Volume!K157</f>
        <v>92.85</v>
      </c>
      <c r="Q157" s="69">
        <f>Volume!J157</f>
        <v>93.15</v>
      </c>
      <c r="R157" s="237">
        <f t="shared" si="21"/>
        <v>57.0078</v>
      </c>
      <c r="S157" s="103">
        <f t="shared" si="22"/>
        <v>56.538324</v>
      </c>
      <c r="T157" s="109">
        <f t="shared" si="23"/>
        <v>6224400</v>
      </c>
      <c r="U157" s="103">
        <f t="shared" si="24"/>
        <v>-1.67727009832273</v>
      </c>
      <c r="V157" s="103">
        <f t="shared" si="25"/>
        <v>55.264032</v>
      </c>
      <c r="W157" s="103">
        <f t="shared" si="26"/>
        <v>1.743768</v>
      </c>
      <c r="X157" s="103">
        <f t="shared" si="27"/>
        <v>0</v>
      </c>
      <c r="Y157" s="103">
        <f t="shared" si="28"/>
        <v>57.793554</v>
      </c>
      <c r="Z157" s="237">
        <f t="shared" si="29"/>
        <v>-0.7857539999999972</v>
      </c>
      <c r="AA157" s="78"/>
      <c r="AB157" s="77"/>
    </row>
    <row r="158" spans="1:28" s="58" customFormat="1" ht="14.25" customHeight="1">
      <c r="A158" s="193" t="s">
        <v>155</v>
      </c>
      <c r="B158" s="164">
        <v>1479975</v>
      </c>
      <c r="C158" s="162">
        <v>75075</v>
      </c>
      <c r="D158" s="170">
        <v>0.05</v>
      </c>
      <c r="E158" s="164">
        <v>12600</v>
      </c>
      <c r="F158" s="112">
        <v>0</v>
      </c>
      <c r="G158" s="170">
        <v>0</v>
      </c>
      <c r="H158" s="164">
        <v>0</v>
      </c>
      <c r="I158" s="112">
        <v>0</v>
      </c>
      <c r="J158" s="170">
        <v>0</v>
      </c>
      <c r="K158" s="164">
        <v>1492575</v>
      </c>
      <c r="L158" s="112">
        <v>75075</v>
      </c>
      <c r="M158" s="127">
        <v>0.05</v>
      </c>
      <c r="N158" s="112">
        <v>1488900</v>
      </c>
      <c r="O158" s="173">
        <f t="shared" si="20"/>
        <v>0.9975378121702427</v>
      </c>
      <c r="P158" s="108">
        <f>Volume!K158</f>
        <v>454.25</v>
      </c>
      <c r="Q158" s="69">
        <f>Volume!J158</f>
        <v>451.55</v>
      </c>
      <c r="R158" s="237">
        <f t="shared" si="21"/>
        <v>67.397224125</v>
      </c>
      <c r="S158" s="103">
        <f t="shared" si="22"/>
        <v>67.2312795</v>
      </c>
      <c r="T158" s="109">
        <f t="shared" si="23"/>
        <v>1417500</v>
      </c>
      <c r="U158" s="103">
        <f t="shared" si="24"/>
        <v>5.296296296296296</v>
      </c>
      <c r="V158" s="103">
        <f t="shared" si="25"/>
        <v>66.828271125</v>
      </c>
      <c r="W158" s="103">
        <f t="shared" si="26"/>
        <v>0.568953</v>
      </c>
      <c r="X158" s="103">
        <f t="shared" si="27"/>
        <v>0</v>
      </c>
      <c r="Y158" s="103">
        <f t="shared" si="28"/>
        <v>64.3899375</v>
      </c>
      <c r="Z158" s="237">
        <f t="shared" si="29"/>
        <v>3.007286624999992</v>
      </c>
      <c r="AA158" s="78"/>
      <c r="AB158" s="77"/>
    </row>
    <row r="159" spans="1:28" s="58" customFormat="1" ht="14.25" customHeight="1">
      <c r="A159" s="193" t="s">
        <v>38</v>
      </c>
      <c r="B159" s="164">
        <v>4982400</v>
      </c>
      <c r="C159" s="162">
        <v>162000</v>
      </c>
      <c r="D159" s="170">
        <v>0.03</v>
      </c>
      <c r="E159" s="164">
        <v>60600</v>
      </c>
      <c r="F159" s="112">
        <v>6000</v>
      </c>
      <c r="G159" s="170">
        <v>0.11</v>
      </c>
      <c r="H159" s="164">
        <v>15600</v>
      </c>
      <c r="I159" s="112">
        <v>1200</v>
      </c>
      <c r="J159" s="170">
        <v>0.08</v>
      </c>
      <c r="K159" s="164">
        <v>5058600</v>
      </c>
      <c r="L159" s="112">
        <v>169200</v>
      </c>
      <c r="M159" s="127">
        <v>0.03</v>
      </c>
      <c r="N159" s="112">
        <v>4965600</v>
      </c>
      <c r="O159" s="173">
        <f t="shared" si="20"/>
        <v>0.9816154667299253</v>
      </c>
      <c r="P159" s="108">
        <f>Volume!K159</f>
        <v>552.75</v>
      </c>
      <c r="Q159" s="69">
        <f>Volume!J159</f>
        <v>545.8</v>
      </c>
      <c r="R159" s="237">
        <f t="shared" si="21"/>
        <v>276.098388</v>
      </c>
      <c r="S159" s="103">
        <f t="shared" si="22"/>
        <v>271.022448</v>
      </c>
      <c r="T159" s="109">
        <f t="shared" si="23"/>
        <v>4889400</v>
      </c>
      <c r="U159" s="103">
        <f t="shared" si="24"/>
        <v>3.4605473064179653</v>
      </c>
      <c r="V159" s="103">
        <f t="shared" si="25"/>
        <v>271.939392</v>
      </c>
      <c r="W159" s="103">
        <f t="shared" si="26"/>
        <v>3.3075479999999997</v>
      </c>
      <c r="X159" s="103">
        <f t="shared" si="27"/>
        <v>0.851448</v>
      </c>
      <c r="Y159" s="103">
        <f t="shared" si="28"/>
        <v>270.261585</v>
      </c>
      <c r="Z159" s="237">
        <f t="shared" si="29"/>
        <v>5.836802999999975</v>
      </c>
      <c r="AA159" s="78"/>
      <c r="AB159" s="77"/>
    </row>
    <row r="160" spans="1:28" s="58" customFormat="1" ht="14.25" customHeight="1">
      <c r="A160" s="193" t="s">
        <v>156</v>
      </c>
      <c r="B160" s="164">
        <v>544200</v>
      </c>
      <c r="C160" s="162">
        <v>19200</v>
      </c>
      <c r="D160" s="170">
        <v>0.04</v>
      </c>
      <c r="E160" s="164">
        <v>2400</v>
      </c>
      <c r="F160" s="112">
        <v>0</v>
      </c>
      <c r="G160" s="170">
        <v>0</v>
      </c>
      <c r="H160" s="164">
        <v>0</v>
      </c>
      <c r="I160" s="112">
        <v>0</v>
      </c>
      <c r="J160" s="170">
        <v>0</v>
      </c>
      <c r="K160" s="164">
        <v>546600</v>
      </c>
      <c r="L160" s="112">
        <v>19200</v>
      </c>
      <c r="M160" s="127">
        <v>0.04</v>
      </c>
      <c r="N160" s="112">
        <v>539400</v>
      </c>
      <c r="O160" s="173">
        <f t="shared" si="20"/>
        <v>0.986827661909989</v>
      </c>
      <c r="P160" s="108">
        <f>Volume!K160</f>
        <v>409.5</v>
      </c>
      <c r="Q160" s="69">
        <f>Volume!J160</f>
        <v>399.45</v>
      </c>
      <c r="R160" s="237">
        <f t="shared" si="21"/>
        <v>21.833937</v>
      </c>
      <c r="S160" s="103">
        <f t="shared" si="22"/>
        <v>21.546333</v>
      </c>
      <c r="T160" s="109">
        <f t="shared" si="23"/>
        <v>527400</v>
      </c>
      <c r="U160" s="103">
        <f t="shared" si="24"/>
        <v>3.6405005688282137</v>
      </c>
      <c r="V160" s="103">
        <f t="shared" si="25"/>
        <v>21.738069</v>
      </c>
      <c r="W160" s="103">
        <f t="shared" si="26"/>
        <v>0.095868</v>
      </c>
      <c r="X160" s="103">
        <f t="shared" si="27"/>
        <v>0</v>
      </c>
      <c r="Y160" s="103">
        <f t="shared" si="28"/>
        <v>21.59703</v>
      </c>
      <c r="Z160" s="237">
        <f t="shared" si="29"/>
        <v>0.23690699999999865</v>
      </c>
      <c r="AA160" s="78"/>
      <c r="AB160" s="77"/>
    </row>
    <row r="161" spans="1:28" s="58" customFormat="1" ht="14.25" customHeight="1">
      <c r="A161" s="193" t="s">
        <v>395</v>
      </c>
      <c r="B161" s="164">
        <v>2072000</v>
      </c>
      <c r="C161" s="162">
        <v>-139300</v>
      </c>
      <c r="D161" s="170">
        <v>-0.06</v>
      </c>
      <c r="E161" s="164">
        <v>700</v>
      </c>
      <c r="F161" s="112">
        <v>0</v>
      </c>
      <c r="G161" s="170">
        <v>0</v>
      </c>
      <c r="H161" s="164">
        <v>700</v>
      </c>
      <c r="I161" s="112">
        <v>0</v>
      </c>
      <c r="J161" s="170">
        <v>0</v>
      </c>
      <c r="K161" s="164">
        <v>2073400</v>
      </c>
      <c r="L161" s="112">
        <v>-139300</v>
      </c>
      <c r="M161" s="127">
        <v>-0.06</v>
      </c>
      <c r="N161" s="112">
        <v>2069900</v>
      </c>
      <c r="O161" s="173">
        <f t="shared" si="20"/>
        <v>0.9983119513841998</v>
      </c>
      <c r="P161" s="108">
        <f>Volume!K161</f>
        <v>278.15</v>
      </c>
      <c r="Q161" s="69">
        <f>Volume!J161</f>
        <v>282.3</v>
      </c>
      <c r="R161" s="237">
        <f t="shared" si="21"/>
        <v>58.532082</v>
      </c>
      <c r="S161" s="103">
        <f t="shared" si="22"/>
        <v>58.433277</v>
      </c>
      <c r="T161" s="109">
        <f t="shared" si="23"/>
        <v>2212700</v>
      </c>
      <c r="U161" s="103">
        <f t="shared" si="24"/>
        <v>-6.295476115153432</v>
      </c>
      <c r="V161" s="103">
        <f t="shared" si="25"/>
        <v>58.49256</v>
      </c>
      <c r="W161" s="103">
        <f t="shared" si="26"/>
        <v>0.019761</v>
      </c>
      <c r="X161" s="103">
        <f t="shared" si="27"/>
        <v>0.019761</v>
      </c>
      <c r="Y161" s="103">
        <f t="shared" si="28"/>
        <v>61.5462505</v>
      </c>
      <c r="Z161" s="237">
        <f t="shared" si="29"/>
        <v>-3.0141684999999967</v>
      </c>
      <c r="AA161" s="78"/>
      <c r="AB161" s="77"/>
    </row>
    <row r="162" spans="1:27" s="2" customFormat="1" ht="15" customHeight="1" hidden="1" thickBot="1">
      <c r="A162" s="72"/>
      <c r="B162" s="162">
        <f>SUM(B4:B161)</f>
        <v>1066350128</v>
      </c>
      <c r="C162" s="162">
        <f>SUM(C4:C161)</f>
        <v>15248384</v>
      </c>
      <c r="D162" s="335">
        <f>C162/B162</f>
        <v>0.01429960347883036</v>
      </c>
      <c r="E162" s="162">
        <f>SUM(E4:E161)</f>
        <v>154842788</v>
      </c>
      <c r="F162" s="162">
        <f>SUM(F4:F161)</f>
        <v>8212750</v>
      </c>
      <c r="G162" s="335">
        <f>F162/E162</f>
        <v>0.053039280072895614</v>
      </c>
      <c r="H162" s="162">
        <f>SUM(H4:H161)</f>
        <v>51243287</v>
      </c>
      <c r="I162" s="162">
        <f>SUM(I4:I161)</f>
        <v>3670655</v>
      </c>
      <c r="J162" s="335">
        <f>I162/H162</f>
        <v>0.07163191931852458</v>
      </c>
      <c r="K162" s="162">
        <f>SUM(K4:K161)</f>
        <v>1272436203</v>
      </c>
      <c r="L162" s="162">
        <f>SUM(L4:L161)</f>
        <v>27131789</v>
      </c>
      <c r="M162" s="335">
        <f>L162/K162</f>
        <v>0.0213227106679548</v>
      </c>
      <c r="N162" s="112">
        <f>SUM(N4:N161)</f>
        <v>1243587027</v>
      </c>
      <c r="O162" s="346"/>
      <c r="P162" s="169"/>
      <c r="Q162" s="14"/>
      <c r="R162" s="238">
        <f>SUM(R4:R161)</f>
        <v>53170.191956475</v>
      </c>
      <c r="S162" s="103">
        <f>SUM(S4:S161)</f>
        <v>51104.269892370015</v>
      </c>
      <c r="T162" s="109">
        <f>SUM(T4:T161)</f>
        <v>1245304414</v>
      </c>
      <c r="U162" s="285"/>
      <c r="V162" s="103">
        <f>SUM(V4:V161)</f>
        <v>38878.19309287498</v>
      </c>
      <c r="W162" s="103">
        <f>SUM(W4:W161)</f>
        <v>7535.4472493250005</v>
      </c>
      <c r="X162" s="103">
        <f>SUM(X4:X161)</f>
        <v>6756.551614274994</v>
      </c>
      <c r="Y162" s="103">
        <f>SUM(Y4:Y161)</f>
        <v>51654.59019262499</v>
      </c>
      <c r="Z162" s="103">
        <f>SUM(Z4:Z161)</f>
        <v>1515.6017638500018</v>
      </c>
      <c r="AA162" s="75"/>
    </row>
    <row r="163" spans="2:27" s="2" customFormat="1" ht="15" customHeight="1" hidden="1">
      <c r="B163" s="5"/>
      <c r="C163" s="5"/>
      <c r="D163" s="127"/>
      <c r="E163" s="1">
        <f>H162/E162</f>
        <v>0.3309375119233839</v>
      </c>
      <c r="F163" s="5"/>
      <c r="G163" s="62"/>
      <c r="H163" s="5"/>
      <c r="I163" s="5"/>
      <c r="J163" s="62"/>
      <c r="K163" s="5"/>
      <c r="L163" s="5"/>
      <c r="M163" s="62"/>
      <c r="N163" s="112"/>
      <c r="O163" s="3"/>
      <c r="P163" s="108"/>
      <c r="Q163" s="69"/>
      <c r="R163" s="103"/>
      <c r="S163" s="103"/>
      <c r="T163" s="109"/>
      <c r="U163" s="103"/>
      <c r="V163" s="103"/>
      <c r="W163" s="103"/>
      <c r="X163" s="103"/>
      <c r="Y163" s="103"/>
      <c r="Z163" s="103"/>
      <c r="AA163" s="75"/>
    </row>
    <row r="164" spans="2:27" s="2" customFormat="1" ht="15" customHeight="1">
      <c r="B164" s="5"/>
      <c r="C164" s="5"/>
      <c r="D164" s="127"/>
      <c r="E164" s="1"/>
      <c r="F164" s="5"/>
      <c r="G164" s="62"/>
      <c r="H164" s="5"/>
      <c r="I164" s="5"/>
      <c r="J164" s="62"/>
      <c r="K164" s="5"/>
      <c r="L164" s="5"/>
      <c r="M164" s="62"/>
      <c r="N164" s="112"/>
      <c r="O164" s="107"/>
      <c r="P164" s="108"/>
      <c r="Q164" s="69"/>
      <c r="R164" s="103"/>
      <c r="S164" s="103"/>
      <c r="T164" s="109"/>
      <c r="U164" s="103"/>
      <c r="V164" s="103"/>
      <c r="W164" s="103"/>
      <c r="X164" s="103"/>
      <c r="Y164" s="103"/>
      <c r="Z164" s="103"/>
      <c r="AA164" s="1"/>
    </row>
    <row r="165" spans="1:25" ht="14.25">
      <c r="A165" s="2"/>
      <c r="B165" s="5"/>
      <c r="C165" s="5"/>
      <c r="D165" s="127"/>
      <c r="E165" s="5"/>
      <c r="F165" s="5"/>
      <c r="G165" s="62"/>
      <c r="H165" s="5"/>
      <c r="I165" s="5"/>
      <c r="J165" s="62"/>
      <c r="K165" s="5"/>
      <c r="L165" s="5"/>
      <c r="M165" s="62"/>
      <c r="N165" s="112"/>
      <c r="O165" s="107"/>
      <c r="P165" s="2"/>
      <c r="Q165" s="2"/>
      <c r="R165" s="1"/>
      <c r="S165" s="1"/>
      <c r="T165" s="79"/>
      <c r="U165" s="2"/>
      <c r="V165" s="2"/>
      <c r="W165" s="2"/>
      <c r="X165" s="2"/>
      <c r="Y165" s="2"/>
    </row>
    <row r="166" spans="1:14" ht="13.5" thickBot="1">
      <c r="A166" s="63" t="s">
        <v>109</v>
      </c>
      <c r="B166" s="121"/>
      <c r="C166" s="124"/>
      <c r="D166" s="128"/>
      <c r="F166" s="119"/>
      <c r="N166" s="112"/>
    </row>
    <row r="167" spans="1:14" ht="13.5" thickBot="1">
      <c r="A167" s="199" t="s">
        <v>108</v>
      </c>
      <c r="B167" s="340" t="s">
        <v>106</v>
      </c>
      <c r="C167" s="341" t="s">
        <v>70</v>
      </c>
      <c r="D167" s="342" t="s">
        <v>107</v>
      </c>
      <c r="F167" s="125"/>
      <c r="G167" s="62"/>
      <c r="H167" s="5"/>
      <c r="N167" s="112"/>
    </row>
    <row r="168" spans="1:14" ht="12.75">
      <c r="A168" s="336" t="s">
        <v>10</v>
      </c>
      <c r="B168" s="343">
        <f>B162/10000000</f>
        <v>106.6350128</v>
      </c>
      <c r="C168" s="344">
        <f>C162/10000000</f>
        <v>1.5248384</v>
      </c>
      <c r="D168" s="345">
        <f>D162</f>
        <v>0.01429960347883036</v>
      </c>
      <c r="F168" s="125"/>
      <c r="H168" s="5"/>
      <c r="N168" s="112"/>
    </row>
    <row r="169" spans="1:14" ht="12.75">
      <c r="A169" s="337" t="s">
        <v>87</v>
      </c>
      <c r="B169" s="196">
        <f>E162/10000000</f>
        <v>15.4842788</v>
      </c>
      <c r="C169" s="195">
        <f>F162/10000000</f>
        <v>0.821275</v>
      </c>
      <c r="D169" s="256">
        <f>G162</f>
        <v>0.053039280072895614</v>
      </c>
      <c r="F169" s="125"/>
      <c r="G169" s="62"/>
      <c r="N169" s="112"/>
    </row>
    <row r="170" spans="1:14" ht="12.75">
      <c r="A170" s="338" t="s">
        <v>85</v>
      </c>
      <c r="B170" s="196">
        <f>H162/10000000</f>
        <v>5.1243287</v>
      </c>
      <c r="C170" s="195">
        <f>I162/10000000</f>
        <v>0.3670655</v>
      </c>
      <c r="D170" s="256">
        <f>J162</f>
        <v>0.07163191931852458</v>
      </c>
      <c r="F170" s="125"/>
      <c r="N170" s="112"/>
    </row>
    <row r="171" spans="1:14" ht="13.5" thickBot="1">
      <c r="A171" s="339" t="s">
        <v>86</v>
      </c>
      <c r="B171" s="197">
        <f>K162/10000000</f>
        <v>127.2436203</v>
      </c>
      <c r="C171" s="198">
        <f>L162/10000000</f>
        <v>2.7131789</v>
      </c>
      <c r="D171" s="257">
        <f>M162</f>
        <v>0.0213227106679548</v>
      </c>
      <c r="F171" s="126"/>
      <c r="N171" s="112"/>
    </row>
    <row r="172" ht="12.75">
      <c r="N172" s="112"/>
    </row>
    <row r="173" ht="12.75">
      <c r="N173" s="112"/>
    </row>
    <row r="174" ht="12.75">
      <c r="N174" s="112"/>
    </row>
    <row r="175" ht="12.75">
      <c r="N175" s="112"/>
    </row>
    <row r="176" ht="12.75">
      <c r="N176" s="112"/>
    </row>
    <row r="177" ht="12.75">
      <c r="N177" s="112"/>
    </row>
    <row r="178" ht="12.75">
      <c r="N178" s="112"/>
    </row>
    <row r="179" ht="12.75">
      <c r="N179" s="112"/>
    </row>
    <row r="180" ht="12.75">
      <c r="N180" s="112"/>
    </row>
    <row r="181" ht="12.75">
      <c r="N181" s="112"/>
    </row>
    <row r="182" ht="12.75">
      <c r="N182" s="112"/>
    </row>
    <row r="183" ht="12.75">
      <c r="N183" s="112"/>
    </row>
    <row r="184" ht="12.75">
      <c r="N184" s="112"/>
    </row>
    <row r="185" ht="12.75">
      <c r="N185" s="112"/>
    </row>
    <row r="186" ht="12.75">
      <c r="N186" s="112"/>
    </row>
    <row r="187" ht="12.75">
      <c r="N187" s="112"/>
    </row>
    <row r="188" ht="12.75">
      <c r="N188" s="112"/>
    </row>
    <row r="189" ht="12.75">
      <c r="N189" s="112"/>
    </row>
    <row r="190" ht="12.75">
      <c r="N190" s="112"/>
    </row>
    <row r="191" ht="12.75">
      <c r="N191" s="112"/>
    </row>
    <row r="192" ht="12.75">
      <c r="N192" s="112"/>
    </row>
    <row r="193" ht="12.75">
      <c r="N193" s="112"/>
    </row>
    <row r="194" ht="12.75">
      <c r="N194" s="112"/>
    </row>
    <row r="195" ht="12.75">
      <c r="N195" s="112"/>
    </row>
    <row r="196" ht="12.75">
      <c r="N196" s="112"/>
    </row>
    <row r="197" ht="12.75">
      <c r="N197" s="112"/>
    </row>
    <row r="198" ht="12.75">
      <c r="N198" s="112"/>
    </row>
    <row r="199" ht="12.75">
      <c r="N199" s="112"/>
    </row>
    <row r="200" ht="12.75">
      <c r="N200" s="112"/>
    </row>
    <row r="201" ht="12.75">
      <c r="N201" s="112"/>
    </row>
    <row r="202" ht="12.75">
      <c r="N202" s="112"/>
    </row>
    <row r="203" ht="12.75">
      <c r="N203" s="112"/>
    </row>
    <row r="204" ht="12.75">
      <c r="N204" s="112"/>
    </row>
    <row r="205" spans="2:14" ht="12.75">
      <c r="B205" s="369"/>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232" sqref="H232"/>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08" t="s">
        <v>117</v>
      </c>
      <c r="C2" s="409"/>
      <c r="D2" s="410"/>
      <c r="E2" s="410"/>
      <c r="F2" s="410"/>
      <c r="G2" s="410"/>
      <c r="H2" s="410"/>
      <c r="I2" s="410"/>
      <c r="J2" s="411" t="s">
        <v>110</v>
      </c>
      <c r="K2" s="412"/>
      <c r="L2" s="412"/>
      <c r="M2" s="413"/>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6262</v>
      </c>
      <c r="C4" s="315">
        <v>0.53</v>
      </c>
      <c r="D4" s="314">
        <v>0</v>
      </c>
      <c r="E4" s="315">
        <v>0</v>
      </c>
      <c r="F4" s="314">
        <v>0</v>
      </c>
      <c r="G4" s="315">
        <v>0</v>
      </c>
      <c r="H4" s="314">
        <v>6262</v>
      </c>
      <c r="I4" s="317">
        <v>0.53</v>
      </c>
      <c r="J4" s="263">
        <v>5682.45</v>
      </c>
      <c r="K4" s="258">
        <v>5644.95</v>
      </c>
      <c r="L4" s="304">
        <f>J4-K4</f>
        <v>37.5</v>
      </c>
      <c r="M4" s="305">
        <f>L4/K4*100</f>
        <v>0.6643105784816518</v>
      </c>
      <c r="N4" s="78">
        <f>Margins!B4</f>
        <v>50</v>
      </c>
      <c r="O4" s="25">
        <f>D4*N4</f>
        <v>0</v>
      </c>
      <c r="P4" s="25">
        <f>F4*N4</f>
        <v>0</v>
      </c>
    </row>
    <row r="5" spans="1:18" ht="14.25" thickBot="1">
      <c r="A5" s="322" t="s">
        <v>74</v>
      </c>
      <c r="B5" s="172">
        <v>726</v>
      </c>
      <c r="C5" s="302">
        <v>0.94</v>
      </c>
      <c r="D5" s="172">
        <v>0</v>
      </c>
      <c r="E5" s="302">
        <v>0</v>
      </c>
      <c r="F5" s="172">
        <v>0</v>
      </c>
      <c r="G5" s="302">
        <v>0</v>
      </c>
      <c r="H5" s="172">
        <v>726</v>
      </c>
      <c r="I5" s="303">
        <v>0.94</v>
      </c>
      <c r="J5" s="264">
        <v>5286.45</v>
      </c>
      <c r="K5" s="69">
        <v>5246.1</v>
      </c>
      <c r="L5" s="135">
        <f aca="true" t="shared" si="0" ref="L5:L68">J5-K5</f>
        <v>40.349999999999454</v>
      </c>
      <c r="M5" s="306">
        <f aca="true" t="shared" si="1" ref="M5:M68">L5/K5*100</f>
        <v>0.769142791788175</v>
      </c>
      <c r="N5" s="78">
        <f>Margins!B5</f>
        <v>50</v>
      </c>
      <c r="O5" s="25">
        <f aca="true" t="shared" si="2" ref="O5:O68">D5*N5</f>
        <v>0</v>
      </c>
      <c r="P5" s="25">
        <f aca="true" t="shared" si="3" ref="P5:P68">F5*N5</f>
        <v>0</v>
      </c>
      <c r="R5" s="25"/>
    </row>
    <row r="6" spans="1:16" ht="13.5">
      <c r="A6" s="322" t="s">
        <v>9</v>
      </c>
      <c r="B6" s="172">
        <v>757380</v>
      </c>
      <c r="C6" s="302">
        <v>0.44</v>
      </c>
      <c r="D6" s="172">
        <v>135758</v>
      </c>
      <c r="E6" s="302">
        <v>0.4</v>
      </c>
      <c r="F6" s="172">
        <v>126699</v>
      </c>
      <c r="G6" s="302">
        <v>0.36</v>
      </c>
      <c r="H6" s="172">
        <v>1019837</v>
      </c>
      <c r="I6" s="303">
        <v>0.42</v>
      </c>
      <c r="J6" s="263">
        <v>4076.65</v>
      </c>
      <c r="K6" s="69">
        <v>4066.8</v>
      </c>
      <c r="L6" s="135">
        <f t="shared" si="0"/>
        <v>9.849999999999909</v>
      </c>
      <c r="M6" s="306">
        <f t="shared" si="1"/>
        <v>0.2422051736008633</v>
      </c>
      <c r="N6" s="78">
        <f>Margins!B6</f>
        <v>50</v>
      </c>
      <c r="O6" s="25">
        <f t="shared" si="2"/>
        <v>6787900</v>
      </c>
      <c r="P6" s="25">
        <f t="shared" si="3"/>
        <v>6334950</v>
      </c>
    </row>
    <row r="7" spans="1:16" ht="13.5">
      <c r="A7" s="193" t="s">
        <v>279</v>
      </c>
      <c r="B7" s="172">
        <v>1901</v>
      </c>
      <c r="C7" s="302">
        <v>-0.38</v>
      </c>
      <c r="D7" s="172">
        <v>0</v>
      </c>
      <c r="E7" s="302">
        <v>0</v>
      </c>
      <c r="F7" s="172">
        <v>0</v>
      </c>
      <c r="G7" s="302">
        <v>0</v>
      </c>
      <c r="H7" s="172">
        <v>1901</v>
      </c>
      <c r="I7" s="303">
        <v>-0.38</v>
      </c>
      <c r="J7" s="264">
        <v>2310.15</v>
      </c>
      <c r="K7" s="69">
        <v>2355.4</v>
      </c>
      <c r="L7" s="135">
        <f t="shared" si="0"/>
        <v>-45.25</v>
      </c>
      <c r="M7" s="306">
        <f t="shared" si="1"/>
        <v>-1.921117432283264</v>
      </c>
      <c r="N7" s="78">
        <f>Margins!B7</f>
        <v>200</v>
      </c>
      <c r="O7" s="25">
        <f t="shared" si="2"/>
        <v>0</v>
      </c>
      <c r="P7" s="25">
        <f t="shared" si="3"/>
        <v>0</v>
      </c>
    </row>
    <row r="8" spans="1:18" ht="13.5">
      <c r="A8" s="193" t="s">
        <v>134</v>
      </c>
      <c r="B8" s="172">
        <v>1649</v>
      </c>
      <c r="C8" s="302">
        <v>0.63</v>
      </c>
      <c r="D8" s="172">
        <v>2</v>
      </c>
      <c r="E8" s="302">
        <v>0</v>
      </c>
      <c r="F8" s="172">
        <v>1</v>
      </c>
      <c r="G8" s="302">
        <v>0</v>
      </c>
      <c r="H8" s="172">
        <v>1652</v>
      </c>
      <c r="I8" s="303">
        <v>0.63</v>
      </c>
      <c r="J8" s="264">
        <v>4230.95</v>
      </c>
      <c r="K8" s="69">
        <v>4190.6</v>
      </c>
      <c r="L8" s="135">
        <f t="shared" si="0"/>
        <v>40.349999999999454</v>
      </c>
      <c r="M8" s="306">
        <f t="shared" si="1"/>
        <v>0.9628692788622023</v>
      </c>
      <c r="N8" s="78">
        <f>Margins!B8</f>
        <v>100</v>
      </c>
      <c r="O8" s="25">
        <f t="shared" si="2"/>
        <v>200</v>
      </c>
      <c r="P8" s="25">
        <f t="shared" si="3"/>
        <v>100</v>
      </c>
      <c r="R8" s="307"/>
    </row>
    <row r="9" spans="1:18" ht="13.5">
      <c r="A9" s="193" t="s">
        <v>0</v>
      </c>
      <c r="B9" s="172">
        <v>7253</v>
      </c>
      <c r="C9" s="302">
        <v>1.04</v>
      </c>
      <c r="D9" s="172">
        <v>146</v>
      </c>
      <c r="E9" s="302">
        <v>3.29</v>
      </c>
      <c r="F9" s="172">
        <v>30</v>
      </c>
      <c r="G9" s="302">
        <v>4</v>
      </c>
      <c r="H9" s="172">
        <v>7429</v>
      </c>
      <c r="I9" s="303">
        <v>1.06</v>
      </c>
      <c r="J9" s="264">
        <v>850.55</v>
      </c>
      <c r="K9" s="69">
        <v>874.9</v>
      </c>
      <c r="L9" s="135">
        <f t="shared" si="0"/>
        <v>-24.350000000000023</v>
      </c>
      <c r="M9" s="306">
        <f t="shared" si="1"/>
        <v>-2.7831752200251483</v>
      </c>
      <c r="N9" s="78">
        <f>Margins!B9</f>
        <v>375</v>
      </c>
      <c r="O9" s="25">
        <f t="shared" si="2"/>
        <v>54750</v>
      </c>
      <c r="P9" s="25">
        <f t="shared" si="3"/>
        <v>11250</v>
      </c>
      <c r="R9" s="307"/>
    </row>
    <row r="10" spans="1:18" ht="13.5">
      <c r="A10" s="193" t="s">
        <v>135</v>
      </c>
      <c r="B10" s="316">
        <v>282</v>
      </c>
      <c r="C10" s="324">
        <v>-0.36</v>
      </c>
      <c r="D10" s="172">
        <v>11</v>
      </c>
      <c r="E10" s="302">
        <v>-0.79</v>
      </c>
      <c r="F10" s="172">
        <v>0</v>
      </c>
      <c r="G10" s="302">
        <v>0</v>
      </c>
      <c r="H10" s="172">
        <v>293</v>
      </c>
      <c r="I10" s="303">
        <v>-0.41</v>
      </c>
      <c r="J10" s="264">
        <v>79.85</v>
      </c>
      <c r="K10" s="69">
        <v>80.2</v>
      </c>
      <c r="L10" s="135">
        <f t="shared" si="0"/>
        <v>-0.3500000000000085</v>
      </c>
      <c r="M10" s="306">
        <f t="shared" si="1"/>
        <v>-0.43640897755612035</v>
      </c>
      <c r="N10" s="78">
        <f>Margins!B10</f>
        <v>2450</v>
      </c>
      <c r="O10" s="25">
        <f t="shared" si="2"/>
        <v>26950</v>
      </c>
      <c r="P10" s="25">
        <f t="shared" si="3"/>
        <v>0</v>
      </c>
      <c r="R10" s="25"/>
    </row>
    <row r="11" spans="1:18" ht="13.5">
      <c r="A11" s="193" t="s">
        <v>174</v>
      </c>
      <c r="B11" s="172">
        <v>277</v>
      </c>
      <c r="C11" s="302">
        <v>-0.07</v>
      </c>
      <c r="D11" s="172">
        <v>23</v>
      </c>
      <c r="E11" s="302">
        <v>0.21</v>
      </c>
      <c r="F11" s="172">
        <v>0</v>
      </c>
      <c r="G11" s="302">
        <v>0</v>
      </c>
      <c r="H11" s="172">
        <v>300</v>
      </c>
      <c r="I11" s="303">
        <v>-0.06</v>
      </c>
      <c r="J11" s="264">
        <v>63.5</v>
      </c>
      <c r="K11" s="69">
        <v>64.65</v>
      </c>
      <c r="L11" s="135">
        <f t="shared" si="0"/>
        <v>-1.1500000000000057</v>
      </c>
      <c r="M11" s="306">
        <f t="shared" si="1"/>
        <v>-1.778808971384386</v>
      </c>
      <c r="N11" s="78">
        <f>Margins!B11</f>
        <v>3350</v>
      </c>
      <c r="O11" s="25">
        <f t="shared" si="2"/>
        <v>77050</v>
      </c>
      <c r="P11" s="25">
        <f t="shared" si="3"/>
        <v>0</v>
      </c>
      <c r="R11" s="307"/>
    </row>
    <row r="12" spans="1:16" ht="13.5">
      <c r="A12" s="193" t="s">
        <v>280</v>
      </c>
      <c r="B12" s="172">
        <v>486</v>
      </c>
      <c r="C12" s="302">
        <v>-0.61</v>
      </c>
      <c r="D12" s="172">
        <v>0</v>
      </c>
      <c r="E12" s="302">
        <v>0</v>
      </c>
      <c r="F12" s="172">
        <v>0</v>
      </c>
      <c r="G12" s="302">
        <v>0</v>
      </c>
      <c r="H12" s="172">
        <v>486</v>
      </c>
      <c r="I12" s="303">
        <v>-0.61</v>
      </c>
      <c r="J12" s="264">
        <v>385.65</v>
      </c>
      <c r="K12" s="69">
        <v>385.55</v>
      </c>
      <c r="L12" s="135">
        <f t="shared" si="0"/>
        <v>0.0999999999999659</v>
      </c>
      <c r="M12" s="306">
        <f t="shared" si="1"/>
        <v>0.025936973155223936</v>
      </c>
      <c r="N12" s="78">
        <f>Margins!B12</f>
        <v>600</v>
      </c>
      <c r="O12" s="25">
        <f t="shared" si="2"/>
        <v>0</v>
      </c>
      <c r="P12" s="25">
        <f t="shared" si="3"/>
        <v>0</v>
      </c>
    </row>
    <row r="13" spans="1:16" ht="13.5">
      <c r="A13" s="193" t="s">
        <v>75</v>
      </c>
      <c r="B13" s="172">
        <v>1183</v>
      </c>
      <c r="C13" s="302">
        <v>-0.07</v>
      </c>
      <c r="D13" s="172">
        <v>56</v>
      </c>
      <c r="E13" s="302">
        <v>0.4</v>
      </c>
      <c r="F13" s="172">
        <v>1</v>
      </c>
      <c r="G13" s="302">
        <v>-0.5</v>
      </c>
      <c r="H13" s="172">
        <v>1240</v>
      </c>
      <c r="I13" s="303">
        <v>-0.06</v>
      </c>
      <c r="J13" s="264">
        <v>86.8</v>
      </c>
      <c r="K13" s="69">
        <v>86.1</v>
      </c>
      <c r="L13" s="135">
        <f t="shared" si="0"/>
        <v>0.7000000000000028</v>
      </c>
      <c r="M13" s="306">
        <f t="shared" si="1"/>
        <v>0.8130081300813042</v>
      </c>
      <c r="N13" s="78">
        <f>Margins!B13</f>
        <v>2300</v>
      </c>
      <c r="O13" s="25">
        <f t="shared" si="2"/>
        <v>128800</v>
      </c>
      <c r="P13" s="25">
        <f t="shared" si="3"/>
        <v>2300</v>
      </c>
    </row>
    <row r="14" spans="1:18" ht="13.5">
      <c r="A14" s="193" t="s">
        <v>88</v>
      </c>
      <c r="B14" s="316">
        <v>216</v>
      </c>
      <c r="C14" s="324">
        <v>0.3</v>
      </c>
      <c r="D14" s="172">
        <v>19</v>
      </c>
      <c r="E14" s="302">
        <v>0.9</v>
      </c>
      <c r="F14" s="172">
        <v>0</v>
      </c>
      <c r="G14" s="302">
        <v>0</v>
      </c>
      <c r="H14" s="172">
        <v>235</v>
      </c>
      <c r="I14" s="303">
        <v>0.34</v>
      </c>
      <c r="J14" s="264">
        <v>45.25</v>
      </c>
      <c r="K14" s="69">
        <v>44.7</v>
      </c>
      <c r="L14" s="135">
        <f t="shared" si="0"/>
        <v>0.5499999999999972</v>
      </c>
      <c r="M14" s="306">
        <f t="shared" si="1"/>
        <v>1.2304250559284053</v>
      </c>
      <c r="N14" s="78">
        <f>Margins!B14</f>
        <v>4300</v>
      </c>
      <c r="O14" s="25">
        <f t="shared" si="2"/>
        <v>81700</v>
      </c>
      <c r="P14" s="25">
        <f t="shared" si="3"/>
        <v>0</v>
      </c>
      <c r="R14" s="25"/>
    </row>
    <row r="15" spans="1:16" ht="13.5">
      <c r="A15" s="193" t="s">
        <v>136</v>
      </c>
      <c r="B15" s="172">
        <v>1019</v>
      </c>
      <c r="C15" s="302">
        <v>0.11</v>
      </c>
      <c r="D15" s="172">
        <v>109</v>
      </c>
      <c r="E15" s="302">
        <v>-0.3</v>
      </c>
      <c r="F15" s="172">
        <v>24</v>
      </c>
      <c r="G15" s="302">
        <v>0.2</v>
      </c>
      <c r="H15" s="172">
        <v>1152</v>
      </c>
      <c r="I15" s="303">
        <v>0.05</v>
      </c>
      <c r="J15" s="264">
        <v>37.25</v>
      </c>
      <c r="K15" s="69">
        <v>37.25</v>
      </c>
      <c r="L15" s="135">
        <f t="shared" si="0"/>
        <v>0</v>
      </c>
      <c r="M15" s="306">
        <f t="shared" si="1"/>
        <v>0</v>
      </c>
      <c r="N15" s="78">
        <f>Margins!B15</f>
        <v>4775</v>
      </c>
      <c r="O15" s="25">
        <f t="shared" si="2"/>
        <v>520475</v>
      </c>
      <c r="P15" s="25">
        <f t="shared" si="3"/>
        <v>114600</v>
      </c>
    </row>
    <row r="16" spans="1:16" ht="13.5">
      <c r="A16" s="193" t="s">
        <v>157</v>
      </c>
      <c r="B16" s="172">
        <v>274</v>
      </c>
      <c r="C16" s="302">
        <v>-0.63</v>
      </c>
      <c r="D16" s="172">
        <v>0</v>
      </c>
      <c r="E16" s="302">
        <v>0</v>
      </c>
      <c r="F16" s="172">
        <v>0</v>
      </c>
      <c r="G16" s="302">
        <v>0</v>
      </c>
      <c r="H16" s="172">
        <v>274</v>
      </c>
      <c r="I16" s="303">
        <v>-0.63</v>
      </c>
      <c r="J16" s="264">
        <v>689.4</v>
      </c>
      <c r="K16" s="69">
        <v>688.1</v>
      </c>
      <c r="L16" s="135">
        <f t="shared" si="0"/>
        <v>1.2999999999999545</v>
      </c>
      <c r="M16" s="306">
        <f t="shared" si="1"/>
        <v>0.1889260281935699</v>
      </c>
      <c r="N16" s="78">
        <f>Margins!B16</f>
        <v>350</v>
      </c>
      <c r="O16" s="25">
        <f t="shared" si="2"/>
        <v>0</v>
      </c>
      <c r="P16" s="25">
        <f t="shared" si="3"/>
        <v>0</v>
      </c>
    </row>
    <row r="17" spans="1:16" ht="13.5">
      <c r="A17" s="193" t="s">
        <v>193</v>
      </c>
      <c r="B17" s="172">
        <v>11418</v>
      </c>
      <c r="C17" s="302">
        <v>0.43</v>
      </c>
      <c r="D17" s="172">
        <v>178</v>
      </c>
      <c r="E17" s="302">
        <v>0.66</v>
      </c>
      <c r="F17" s="172">
        <v>4</v>
      </c>
      <c r="G17" s="302">
        <v>0</v>
      </c>
      <c r="H17" s="172">
        <v>11600</v>
      </c>
      <c r="I17" s="303">
        <v>0.43</v>
      </c>
      <c r="J17" s="264">
        <v>2720.6</v>
      </c>
      <c r="K17" s="69">
        <v>2609.45</v>
      </c>
      <c r="L17" s="135">
        <f t="shared" si="0"/>
        <v>111.15000000000009</v>
      </c>
      <c r="M17" s="306">
        <f t="shared" si="1"/>
        <v>4.259518289294683</v>
      </c>
      <c r="N17" s="78">
        <f>Margins!B17</f>
        <v>100</v>
      </c>
      <c r="O17" s="25">
        <f t="shared" si="2"/>
        <v>17800</v>
      </c>
      <c r="P17" s="25">
        <f t="shared" si="3"/>
        <v>400</v>
      </c>
    </row>
    <row r="18" spans="1:16" ht="13.5">
      <c r="A18" s="193" t="s">
        <v>281</v>
      </c>
      <c r="B18" s="172">
        <v>7265</v>
      </c>
      <c r="C18" s="302">
        <v>3.69</v>
      </c>
      <c r="D18" s="172">
        <v>203</v>
      </c>
      <c r="E18" s="302">
        <v>3.14</v>
      </c>
      <c r="F18" s="172">
        <v>5</v>
      </c>
      <c r="G18" s="302">
        <v>0</v>
      </c>
      <c r="H18" s="172">
        <v>7473</v>
      </c>
      <c r="I18" s="303">
        <v>3.67</v>
      </c>
      <c r="J18" s="264">
        <v>169.3</v>
      </c>
      <c r="K18" s="69">
        <v>157.15</v>
      </c>
      <c r="L18" s="135">
        <f t="shared" si="0"/>
        <v>12.150000000000006</v>
      </c>
      <c r="M18" s="306">
        <f t="shared" si="1"/>
        <v>7.731466751511299</v>
      </c>
      <c r="N18" s="78">
        <f>Margins!B18</f>
        <v>1900</v>
      </c>
      <c r="O18" s="25">
        <f t="shared" si="2"/>
        <v>385700</v>
      </c>
      <c r="P18" s="25">
        <f t="shared" si="3"/>
        <v>9500</v>
      </c>
    </row>
    <row r="19" spans="1:18" s="296" customFormat="1" ht="13.5">
      <c r="A19" s="193" t="s">
        <v>282</v>
      </c>
      <c r="B19" s="172">
        <v>3649</v>
      </c>
      <c r="C19" s="302">
        <v>6.67</v>
      </c>
      <c r="D19" s="172">
        <v>317</v>
      </c>
      <c r="E19" s="302">
        <v>9.57</v>
      </c>
      <c r="F19" s="172">
        <v>32</v>
      </c>
      <c r="G19" s="302">
        <v>31</v>
      </c>
      <c r="H19" s="172">
        <v>3998</v>
      </c>
      <c r="I19" s="303">
        <v>6.89</v>
      </c>
      <c r="J19" s="264">
        <v>68.9</v>
      </c>
      <c r="K19" s="69">
        <v>62.45</v>
      </c>
      <c r="L19" s="135">
        <f t="shared" si="0"/>
        <v>6.450000000000003</v>
      </c>
      <c r="M19" s="306">
        <f t="shared" si="1"/>
        <v>10.328262610088075</v>
      </c>
      <c r="N19" s="78">
        <f>Margins!B19</f>
        <v>4800</v>
      </c>
      <c r="O19" s="25">
        <f t="shared" si="2"/>
        <v>1521600</v>
      </c>
      <c r="P19" s="25">
        <f t="shared" si="3"/>
        <v>153600</v>
      </c>
      <c r="R19" s="14"/>
    </row>
    <row r="20" spans="1:18" s="296" customFormat="1" ht="13.5">
      <c r="A20" s="193" t="s">
        <v>76</v>
      </c>
      <c r="B20" s="172">
        <v>2279</v>
      </c>
      <c r="C20" s="302">
        <v>-0.04</v>
      </c>
      <c r="D20" s="172">
        <v>24</v>
      </c>
      <c r="E20" s="302">
        <v>-0.31</v>
      </c>
      <c r="F20" s="172">
        <v>8</v>
      </c>
      <c r="G20" s="302">
        <v>3</v>
      </c>
      <c r="H20" s="172">
        <v>2311</v>
      </c>
      <c r="I20" s="303">
        <v>-0.04</v>
      </c>
      <c r="J20" s="264">
        <v>258.55</v>
      </c>
      <c r="K20" s="69">
        <v>251</v>
      </c>
      <c r="L20" s="135">
        <f t="shared" si="0"/>
        <v>7.550000000000011</v>
      </c>
      <c r="M20" s="306">
        <f t="shared" si="1"/>
        <v>3.0079681274900443</v>
      </c>
      <c r="N20" s="78">
        <f>Margins!B20</f>
        <v>1400</v>
      </c>
      <c r="O20" s="25">
        <f t="shared" si="2"/>
        <v>33600</v>
      </c>
      <c r="P20" s="25">
        <f t="shared" si="3"/>
        <v>11200</v>
      </c>
      <c r="R20" s="14"/>
    </row>
    <row r="21" spans="1:16" ht="13.5">
      <c r="A21" s="193" t="s">
        <v>77</v>
      </c>
      <c r="B21" s="172">
        <v>4449</v>
      </c>
      <c r="C21" s="302">
        <v>-0.37</v>
      </c>
      <c r="D21" s="172">
        <v>40</v>
      </c>
      <c r="E21" s="302">
        <v>-0.7</v>
      </c>
      <c r="F21" s="172">
        <v>14</v>
      </c>
      <c r="G21" s="302">
        <v>-0.53</v>
      </c>
      <c r="H21" s="172">
        <v>4503</v>
      </c>
      <c r="I21" s="303">
        <v>-0.38</v>
      </c>
      <c r="J21" s="264">
        <v>195.9</v>
      </c>
      <c r="K21" s="69">
        <v>195.4</v>
      </c>
      <c r="L21" s="135">
        <f t="shared" si="0"/>
        <v>0.5</v>
      </c>
      <c r="M21" s="306">
        <f t="shared" si="1"/>
        <v>0.25588536335721596</v>
      </c>
      <c r="N21" s="78">
        <f>Margins!B21</f>
        <v>1900</v>
      </c>
      <c r="O21" s="25">
        <f t="shared" si="2"/>
        <v>76000</v>
      </c>
      <c r="P21" s="25">
        <f t="shared" si="3"/>
        <v>26600</v>
      </c>
    </row>
    <row r="22" spans="1:18" ht="13.5">
      <c r="A22" s="193" t="s">
        <v>283</v>
      </c>
      <c r="B22" s="316">
        <v>523</v>
      </c>
      <c r="C22" s="324">
        <v>-0.29</v>
      </c>
      <c r="D22" s="172">
        <v>1</v>
      </c>
      <c r="E22" s="302">
        <v>0</v>
      </c>
      <c r="F22" s="172">
        <v>0</v>
      </c>
      <c r="G22" s="302">
        <v>0</v>
      </c>
      <c r="H22" s="172">
        <v>524</v>
      </c>
      <c r="I22" s="303">
        <v>-0.29</v>
      </c>
      <c r="J22" s="264">
        <v>159.1</v>
      </c>
      <c r="K22" s="69">
        <v>158.45</v>
      </c>
      <c r="L22" s="135">
        <f t="shared" si="0"/>
        <v>0.6500000000000057</v>
      </c>
      <c r="M22" s="306">
        <f t="shared" si="1"/>
        <v>0.4102240454402056</v>
      </c>
      <c r="N22" s="78">
        <f>Margins!B22</f>
        <v>1050</v>
      </c>
      <c r="O22" s="25">
        <f t="shared" si="2"/>
        <v>1050</v>
      </c>
      <c r="P22" s="25">
        <f t="shared" si="3"/>
        <v>0</v>
      </c>
      <c r="R22" s="25"/>
    </row>
    <row r="23" spans="1:18" ht="13.5">
      <c r="A23" s="193" t="s">
        <v>34</v>
      </c>
      <c r="B23" s="316">
        <v>2380</v>
      </c>
      <c r="C23" s="324">
        <v>1.11</v>
      </c>
      <c r="D23" s="172">
        <v>1</v>
      </c>
      <c r="E23" s="302">
        <v>0</v>
      </c>
      <c r="F23" s="172">
        <v>0</v>
      </c>
      <c r="G23" s="302">
        <v>0</v>
      </c>
      <c r="H23" s="172">
        <v>2381</v>
      </c>
      <c r="I23" s="303">
        <v>1.11</v>
      </c>
      <c r="J23" s="264">
        <v>1652.35</v>
      </c>
      <c r="K23" s="69">
        <v>1634.15</v>
      </c>
      <c r="L23" s="135">
        <f t="shared" si="0"/>
        <v>18.199999999999818</v>
      </c>
      <c r="M23" s="306">
        <f t="shared" si="1"/>
        <v>1.1137288498607727</v>
      </c>
      <c r="N23" s="78">
        <f>Margins!B23</f>
        <v>275</v>
      </c>
      <c r="O23" s="25">
        <f t="shared" si="2"/>
        <v>275</v>
      </c>
      <c r="P23" s="25">
        <f t="shared" si="3"/>
        <v>0</v>
      </c>
      <c r="R23" s="25"/>
    </row>
    <row r="24" spans="1:16" ht="13.5">
      <c r="A24" s="193" t="s">
        <v>284</v>
      </c>
      <c r="B24" s="172">
        <v>264</v>
      </c>
      <c r="C24" s="302">
        <v>-0.21</v>
      </c>
      <c r="D24" s="172">
        <v>0</v>
      </c>
      <c r="E24" s="302">
        <v>0</v>
      </c>
      <c r="F24" s="172">
        <v>0</v>
      </c>
      <c r="G24" s="302">
        <v>0</v>
      </c>
      <c r="H24" s="172">
        <v>264</v>
      </c>
      <c r="I24" s="303">
        <v>-0.21</v>
      </c>
      <c r="J24" s="264">
        <v>957.6</v>
      </c>
      <c r="K24" s="69">
        <v>960.65</v>
      </c>
      <c r="L24" s="135">
        <f t="shared" si="0"/>
        <v>-3.0499999999999545</v>
      </c>
      <c r="M24" s="306">
        <f t="shared" si="1"/>
        <v>-0.31749336386820953</v>
      </c>
      <c r="N24" s="78">
        <f>Margins!B24</f>
        <v>250</v>
      </c>
      <c r="O24" s="25">
        <f t="shared" si="2"/>
        <v>0</v>
      </c>
      <c r="P24" s="25">
        <f t="shared" si="3"/>
        <v>0</v>
      </c>
    </row>
    <row r="25" spans="1:16" ht="13.5">
      <c r="A25" s="193" t="s">
        <v>137</v>
      </c>
      <c r="B25" s="172">
        <v>1663</v>
      </c>
      <c r="C25" s="302">
        <v>-0.13</v>
      </c>
      <c r="D25" s="172">
        <v>3</v>
      </c>
      <c r="E25" s="302">
        <v>-0.4</v>
      </c>
      <c r="F25" s="172">
        <v>3</v>
      </c>
      <c r="G25" s="302">
        <v>0</v>
      </c>
      <c r="H25" s="172">
        <v>1669</v>
      </c>
      <c r="I25" s="303">
        <v>-0.13</v>
      </c>
      <c r="J25" s="264">
        <v>345.75</v>
      </c>
      <c r="K25" s="69">
        <v>344.1</v>
      </c>
      <c r="L25" s="135">
        <f t="shared" si="0"/>
        <v>1.6499999999999773</v>
      </c>
      <c r="M25" s="306">
        <f t="shared" si="1"/>
        <v>0.47951176983434385</v>
      </c>
      <c r="N25" s="78">
        <f>Margins!B25</f>
        <v>1000</v>
      </c>
      <c r="O25" s="25">
        <f t="shared" si="2"/>
        <v>3000</v>
      </c>
      <c r="P25" s="25">
        <f t="shared" si="3"/>
        <v>3000</v>
      </c>
    </row>
    <row r="26" spans="1:16" ht="13.5">
      <c r="A26" s="193" t="s">
        <v>232</v>
      </c>
      <c r="B26" s="172">
        <v>11921</v>
      </c>
      <c r="C26" s="302">
        <v>0.17</v>
      </c>
      <c r="D26" s="172">
        <v>105</v>
      </c>
      <c r="E26" s="302">
        <v>0.01</v>
      </c>
      <c r="F26" s="172">
        <v>11</v>
      </c>
      <c r="G26" s="302">
        <v>0.1</v>
      </c>
      <c r="H26" s="172">
        <v>12037</v>
      </c>
      <c r="I26" s="303">
        <v>0.16</v>
      </c>
      <c r="J26" s="264">
        <v>813.95</v>
      </c>
      <c r="K26" s="69">
        <v>818.95</v>
      </c>
      <c r="L26" s="135">
        <f t="shared" si="0"/>
        <v>-5</v>
      </c>
      <c r="M26" s="306">
        <f t="shared" si="1"/>
        <v>-0.6105378838756945</v>
      </c>
      <c r="N26" s="78">
        <f>Margins!B26</f>
        <v>500</v>
      </c>
      <c r="O26" s="25">
        <f t="shared" si="2"/>
        <v>52500</v>
      </c>
      <c r="P26" s="25">
        <f t="shared" si="3"/>
        <v>5500</v>
      </c>
    </row>
    <row r="27" spans="1:18" ht="13.5">
      <c r="A27" s="193" t="s">
        <v>1</v>
      </c>
      <c r="B27" s="316">
        <v>3813</v>
      </c>
      <c r="C27" s="324">
        <v>0.01</v>
      </c>
      <c r="D27" s="172">
        <v>23</v>
      </c>
      <c r="E27" s="302">
        <v>0</v>
      </c>
      <c r="F27" s="172">
        <v>3</v>
      </c>
      <c r="G27" s="302">
        <v>0</v>
      </c>
      <c r="H27" s="172">
        <v>3839</v>
      </c>
      <c r="I27" s="303">
        <v>0</v>
      </c>
      <c r="J27" s="264">
        <v>2437.05</v>
      </c>
      <c r="K27" s="69">
        <v>2429.3</v>
      </c>
      <c r="L27" s="135">
        <f t="shared" si="0"/>
        <v>7.75</v>
      </c>
      <c r="M27" s="306">
        <f t="shared" si="1"/>
        <v>0.3190219404766805</v>
      </c>
      <c r="N27" s="78">
        <f>Margins!B27</f>
        <v>150</v>
      </c>
      <c r="O27" s="25">
        <f t="shared" si="2"/>
        <v>3450</v>
      </c>
      <c r="P27" s="25">
        <f t="shared" si="3"/>
        <v>450</v>
      </c>
      <c r="R27" s="25"/>
    </row>
    <row r="28" spans="1:18" ht="13.5">
      <c r="A28" s="193" t="s">
        <v>158</v>
      </c>
      <c r="B28" s="316">
        <v>78</v>
      </c>
      <c r="C28" s="324">
        <v>-0.4</v>
      </c>
      <c r="D28" s="172">
        <v>6</v>
      </c>
      <c r="E28" s="302">
        <v>0.5</v>
      </c>
      <c r="F28" s="172">
        <v>0</v>
      </c>
      <c r="G28" s="302">
        <v>-1</v>
      </c>
      <c r="H28" s="172">
        <v>84</v>
      </c>
      <c r="I28" s="303">
        <v>-0.38</v>
      </c>
      <c r="J28" s="264">
        <v>115.05</v>
      </c>
      <c r="K28" s="69">
        <v>114.65</v>
      </c>
      <c r="L28" s="135">
        <f t="shared" si="0"/>
        <v>0.3999999999999915</v>
      </c>
      <c r="M28" s="306">
        <f t="shared" si="1"/>
        <v>0.348887919755771</v>
      </c>
      <c r="N28" s="78">
        <f>Margins!B28</f>
        <v>1900</v>
      </c>
      <c r="O28" s="25">
        <f t="shared" si="2"/>
        <v>11400</v>
      </c>
      <c r="P28" s="25">
        <f t="shared" si="3"/>
        <v>0</v>
      </c>
      <c r="R28" s="25"/>
    </row>
    <row r="29" spans="1:16" ht="13.5">
      <c r="A29" s="193" t="s">
        <v>285</v>
      </c>
      <c r="B29" s="172">
        <v>1441</v>
      </c>
      <c r="C29" s="302">
        <v>-0.75</v>
      </c>
      <c r="D29" s="172">
        <v>0</v>
      </c>
      <c r="E29" s="302">
        <v>0</v>
      </c>
      <c r="F29" s="172">
        <v>0</v>
      </c>
      <c r="G29" s="302">
        <v>0</v>
      </c>
      <c r="H29" s="172">
        <v>1441</v>
      </c>
      <c r="I29" s="303">
        <v>-0.75</v>
      </c>
      <c r="J29" s="264">
        <v>559.7</v>
      </c>
      <c r="K29" s="69">
        <v>559.9</v>
      </c>
      <c r="L29" s="135">
        <f t="shared" si="0"/>
        <v>-0.1999999999999318</v>
      </c>
      <c r="M29" s="306">
        <f t="shared" si="1"/>
        <v>-0.03572066440434574</v>
      </c>
      <c r="N29" s="78">
        <f>Margins!B29</f>
        <v>300</v>
      </c>
      <c r="O29" s="25">
        <f t="shared" si="2"/>
        <v>0</v>
      </c>
      <c r="P29" s="25">
        <f t="shared" si="3"/>
        <v>0</v>
      </c>
    </row>
    <row r="30" spans="1:16" ht="13.5">
      <c r="A30" s="193" t="s">
        <v>159</v>
      </c>
      <c r="B30" s="172">
        <v>104</v>
      </c>
      <c r="C30" s="302">
        <v>-0.42</v>
      </c>
      <c r="D30" s="172">
        <v>8</v>
      </c>
      <c r="E30" s="302">
        <v>0.33</v>
      </c>
      <c r="F30" s="172">
        <v>1</v>
      </c>
      <c r="G30" s="302">
        <v>-0.67</v>
      </c>
      <c r="H30" s="172">
        <v>113</v>
      </c>
      <c r="I30" s="303">
        <v>-0.4</v>
      </c>
      <c r="J30" s="264">
        <v>48.75</v>
      </c>
      <c r="K30" s="69">
        <v>49.15</v>
      </c>
      <c r="L30" s="135">
        <f t="shared" si="0"/>
        <v>-0.3999999999999986</v>
      </c>
      <c r="M30" s="306">
        <f t="shared" si="1"/>
        <v>-0.8138351983723268</v>
      </c>
      <c r="N30" s="78">
        <f>Margins!B30</f>
        <v>4500</v>
      </c>
      <c r="O30" s="25">
        <f t="shared" si="2"/>
        <v>36000</v>
      </c>
      <c r="P30" s="25">
        <f t="shared" si="3"/>
        <v>4500</v>
      </c>
    </row>
    <row r="31" spans="1:18" ht="13.5">
      <c r="A31" s="193" t="s">
        <v>2</v>
      </c>
      <c r="B31" s="316">
        <v>662</v>
      </c>
      <c r="C31" s="324">
        <v>-0.27</v>
      </c>
      <c r="D31" s="172">
        <v>9</v>
      </c>
      <c r="E31" s="302">
        <v>-0.63</v>
      </c>
      <c r="F31" s="172">
        <v>0</v>
      </c>
      <c r="G31" s="302">
        <v>0</v>
      </c>
      <c r="H31" s="172">
        <v>671</v>
      </c>
      <c r="I31" s="303">
        <v>-0.28</v>
      </c>
      <c r="J31" s="264">
        <v>357.7</v>
      </c>
      <c r="K31" s="69">
        <v>355.05</v>
      </c>
      <c r="L31" s="135">
        <f t="shared" si="0"/>
        <v>2.6499999999999773</v>
      </c>
      <c r="M31" s="306">
        <f t="shared" si="1"/>
        <v>0.7463737501760251</v>
      </c>
      <c r="N31" s="78">
        <f>Margins!B31</f>
        <v>1100</v>
      </c>
      <c r="O31" s="25">
        <f t="shared" si="2"/>
        <v>9900</v>
      </c>
      <c r="P31" s="25">
        <f t="shared" si="3"/>
        <v>0</v>
      </c>
      <c r="R31" s="25"/>
    </row>
    <row r="32" spans="1:18" ht="13.5">
      <c r="A32" s="193" t="s">
        <v>391</v>
      </c>
      <c r="B32" s="316">
        <v>1865</v>
      </c>
      <c r="C32" s="324">
        <v>0.11</v>
      </c>
      <c r="D32" s="172">
        <v>30</v>
      </c>
      <c r="E32" s="302">
        <v>0.2</v>
      </c>
      <c r="F32" s="172">
        <v>1</v>
      </c>
      <c r="G32" s="302">
        <v>0</v>
      </c>
      <c r="H32" s="172">
        <v>1896</v>
      </c>
      <c r="I32" s="303">
        <v>0.11</v>
      </c>
      <c r="J32" s="264">
        <v>133.5</v>
      </c>
      <c r="K32" s="69">
        <v>130.6</v>
      </c>
      <c r="L32" s="135">
        <f t="shared" si="0"/>
        <v>2.9000000000000057</v>
      </c>
      <c r="M32" s="306">
        <f t="shared" si="1"/>
        <v>2.2205206738131746</v>
      </c>
      <c r="N32" s="78">
        <f>Margins!B32</f>
        <v>2500</v>
      </c>
      <c r="O32" s="25">
        <f t="shared" si="2"/>
        <v>75000</v>
      </c>
      <c r="P32" s="25">
        <f t="shared" si="3"/>
        <v>2500</v>
      </c>
      <c r="R32" s="25"/>
    </row>
    <row r="33" spans="1:16" ht="13.5">
      <c r="A33" s="193" t="s">
        <v>78</v>
      </c>
      <c r="B33" s="172">
        <v>882</v>
      </c>
      <c r="C33" s="302">
        <v>-0.24</v>
      </c>
      <c r="D33" s="172">
        <v>6</v>
      </c>
      <c r="E33" s="302">
        <v>5</v>
      </c>
      <c r="F33" s="172">
        <v>0</v>
      </c>
      <c r="G33" s="302">
        <v>0</v>
      </c>
      <c r="H33" s="172">
        <v>888</v>
      </c>
      <c r="I33" s="303">
        <v>-0.24</v>
      </c>
      <c r="J33" s="264">
        <v>218.75</v>
      </c>
      <c r="K33" s="69">
        <v>220.2</v>
      </c>
      <c r="L33" s="135">
        <f t="shared" si="0"/>
        <v>-1.4499999999999886</v>
      </c>
      <c r="M33" s="306">
        <f t="shared" si="1"/>
        <v>-0.6584922797456806</v>
      </c>
      <c r="N33" s="78">
        <f>Margins!B33</f>
        <v>1600</v>
      </c>
      <c r="O33" s="25">
        <f t="shared" si="2"/>
        <v>9600</v>
      </c>
      <c r="P33" s="25">
        <f t="shared" si="3"/>
        <v>0</v>
      </c>
    </row>
    <row r="34" spans="1:16" ht="13.5">
      <c r="A34" s="193" t="s">
        <v>138</v>
      </c>
      <c r="B34" s="172">
        <v>11338</v>
      </c>
      <c r="C34" s="302">
        <v>0.56</v>
      </c>
      <c r="D34" s="172">
        <v>25</v>
      </c>
      <c r="E34" s="302">
        <v>-0.48</v>
      </c>
      <c r="F34" s="172">
        <v>1</v>
      </c>
      <c r="G34" s="302">
        <v>-0.75</v>
      </c>
      <c r="H34" s="172">
        <v>11364</v>
      </c>
      <c r="I34" s="303">
        <v>0.55</v>
      </c>
      <c r="J34" s="264">
        <v>571.4</v>
      </c>
      <c r="K34" s="69">
        <v>569.4</v>
      </c>
      <c r="L34" s="135">
        <f t="shared" si="0"/>
        <v>2</v>
      </c>
      <c r="M34" s="306">
        <f t="shared" si="1"/>
        <v>0.3512469265893923</v>
      </c>
      <c r="N34" s="78">
        <f>Margins!B34</f>
        <v>425</v>
      </c>
      <c r="O34" s="25">
        <f t="shared" si="2"/>
        <v>10625</v>
      </c>
      <c r="P34" s="25">
        <f t="shared" si="3"/>
        <v>425</v>
      </c>
    </row>
    <row r="35" spans="1:18" ht="13.5">
      <c r="A35" s="193" t="s">
        <v>160</v>
      </c>
      <c r="B35" s="316">
        <v>1589</v>
      </c>
      <c r="C35" s="324">
        <v>0.25</v>
      </c>
      <c r="D35" s="172">
        <v>0</v>
      </c>
      <c r="E35" s="302">
        <v>0</v>
      </c>
      <c r="F35" s="172">
        <v>0</v>
      </c>
      <c r="G35" s="302">
        <v>0</v>
      </c>
      <c r="H35" s="172">
        <v>1589</v>
      </c>
      <c r="I35" s="303">
        <v>0.25</v>
      </c>
      <c r="J35" s="264">
        <v>377.55</v>
      </c>
      <c r="K35" s="69">
        <v>369.05</v>
      </c>
      <c r="L35" s="135">
        <f t="shared" si="0"/>
        <v>8.5</v>
      </c>
      <c r="M35" s="306">
        <f t="shared" si="1"/>
        <v>2.303210947026148</v>
      </c>
      <c r="N35" s="78">
        <f>Margins!B35</f>
        <v>550</v>
      </c>
      <c r="O35" s="25">
        <f t="shared" si="2"/>
        <v>0</v>
      </c>
      <c r="P35" s="25">
        <f t="shared" si="3"/>
        <v>0</v>
      </c>
      <c r="R35" s="25"/>
    </row>
    <row r="36" spans="1:16" ht="13.5">
      <c r="A36" s="193" t="s">
        <v>161</v>
      </c>
      <c r="B36" s="172">
        <v>115</v>
      </c>
      <c r="C36" s="302">
        <v>-0.03</v>
      </c>
      <c r="D36" s="172">
        <v>24</v>
      </c>
      <c r="E36" s="302">
        <v>0.5</v>
      </c>
      <c r="F36" s="172">
        <v>0</v>
      </c>
      <c r="G36" s="302">
        <v>0</v>
      </c>
      <c r="H36" s="172">
        <v>139</v>
      </c>
      <c r="I36" s="303">
        <v>0.04</v>
      </c>
      <c r="J36" s="264">
        <v>33.8</v>
      </c>
      <c r="K36" s="69">
        <v>34.05</v>
      </c>
      <c r="L36" s="135">
        <f t="shared" si="0"/>
        <v>-0.25</v>
      </c>
      <c r="M36" s="306">
        <f t="shared" si="1"/>
        <v>-0.7342143906020558</v>
      </c>
      <c r="N36" s="78">
        <f>Margins!B36</f>
        <v>6900</v>
      </c>
      <c r="O36" s="25">
        <f t="shared" si="2"/>
        <v>165600</v>
      </c>
      <c r="P36" s="25">
        <f t="shared" si="3"/>
        <v>0</v>
      </c>
    </row>
    <row r="37" spans="1:16" ht="13.5">
      <c r="A37" s="193" t="s">
        <v>392</v>
      </c>
      <c r="B37" s="172">
        <v>23</v>
      </c>
      <c r="C37" s="302">
        <v>0.15</v>
      </c>
      <c r="D37" s="172">
        <v>0</v>
      </c>
      <c r="E37" s="302">
        <v>0</v>
      </c>
      <c r="F37" s="172">
        <v>0</v>
      </c>
      <c r="G37" s="302">
        <v>0</v>
      </c>
      <c r="H37" s="172">
        <v>23</v>
      </c>
      <c r="I37" s="303">
        <v>0.15</v>
      </c>
      <c r="J37" s="264">
        <v>216</v>
      </c>
      <c r="K37" s="69">
        <v>216.4</v>
      </c>
      <c r="L37" s="135">
        <f t="shared" si="0"/>
        <v>-0.4000000000000057</v>
      </c>
      <c r="M37" s="306">
        <f t="shared" si="1"/>
        <v>-0.18484288354898598</v>
      </c>
      <c r="N37" s="78">
        <f>Margins!B37</f>
        <v>1800</v>
      </c>
      <c r="O37" s="25">
        <f t="shared" si="2"/>
        <v>0</v>
      </c>
      <c r="P37" s="25">
        <f t="shared" si="3"/>
        <v>0</v>
      </c>
    </row>
    <row r="38" spans="1:18" ht="13.5">
      <c r="A38" s="193" t="s">
        <v>3</v>
      </c>
      <c r="B38" s="316">
        <v>1867</v>
      </c>
      <c r="C38" s="324">
        <v>0.36</v>
      </c>
      <c r="D38" s="172">
        <v>103</v>
      </c>
      <c r="E38" s="302">
        <v>0.21</v>
      </c>
      <c r="F38" s="172">
        <v>25</v>
      </c>
      <c r="G38" s="302">
        <v>1.08</v>
      </c>
      <c r="H38" s="172">
        <v>1995</v>
      </c>
      <c r="I38" s="303">
        <v>0.35</v>
      </c>
      <c r="J38" s="264">
        <v>204.8</v>
      </c>
      <c r="K38" s="69">
        <v>208.1</v>
      </c>
      <c r="L38" s="135">
        <f t="shared" si="0"/>
        <v>-3.299999999999983</v>
      </c>
      <c r="M38" s="306">
        <f t="shared" si="1"/>
        <v>-1.5857760691974931</v>
      </c>
      <c r="N38" s="78">
        <f>Margins!B38</f>
        <v>1250</v>
      </c>
      <c r="O38" s="25">
        <f t="shared" si="2"/>
        <v>128750</v>
      </c>
      <c r="P38" s="25">
        <f t="shared" si="3"/>
        <v>31250</v>
      </c>
      <c r="R38" s="25"/>
    </row>
    <row r="39" spans="1:18" ht="13.5">
      <c r="A39" s="193" t="s">
        <v>218</v>
      </c>
      <c r="B39" s="316">
        <v>236</v>
      </c>
      <c r="C39" s="324">
        <v>-0.42</v>
      </c>
      <c r="D39" s="172">
        <v>0</v>
      </c>
      <c r="E39" s="302">
        <v>-1</v>
      </c>
      <c r="F39" s="172">
        <v>0</v>
      </c>
      <c r="G39" s="302">
        <v>0</v>
      </c>
      <c r="H39" s="172">
        <v>236</v>
      </c>
      <c r="I39" s="303">
        <v>-0.43</v>
      </c>
      <c r="J39" s="264">
        <v>369.05</v>
      </c>
      <c r="K39" s="69">
        <v>376.55</v>
      </c>
      <c r="L39" s="135">
        <f t="shared" si="0"/>
        <v>-7.5</v>
      </c>
      <c r="M39" s="306">
        <f t="shared" si="1"/>
        <v>-1.9917673615721683</v>
      </c>
      <c r="N39" s="78">
        <f>Margins!B39</f>
        <v>1050</v>
      </c>
      <c r="O39" s="25">
        <f t="shared" si="2"/>
        <v>0</v>
      </c>
      <c r="P39" s="25">
        <f t="shared" si="3"/>
        <v>0</v>
      </c>
      <c r="R39" s="25"/>
    </row>
    <row r="40" spans="1:18" ht="13.5">
      <c r="A40" s="193" t="s">
        <v>162</v>
      </c>
      <c r="B40" s="316">
        <v>214</v>
      </c>
      <c r="C40" s="324">
        <v>-0.51</v>
      </c>
      <c r="D40" s="172">
        <v>0</v>
      </c>
      <c r="E40" s="302">
        <v>0</v>
      </c>
      <c r="F40" s="172">
        <v>0</v>
      </c>
      <c r="G40" s="302">
        <v>0</v>
      </c>
      <c r="H40" s="172">
        <v>214</v>
      </c>
      <c r="I40" s="303">
        <v>-0.51</v>
      </c>
      <c r="J40" s="264">
        <v>313.15</v>
      </c>
      <c r="K40" s="69">
        <v>313.05</v>
      </c>
      <c r="L40" s="135">
        <f t="shared" si="0"/>
        <v>0.0999999999999659</v>
      </c>
      <c r="M40" s="306">
        <f t="shared" si="1"/>
        <v>0.03194377894903878</v>
      </c>
      <c r="N40" s="78">
        <f>Margins!B40</f>
        <v>1200</v>
      </c>
      <c r="O40" s="25">
        <f t="shared" si="2"/>
        <v>0</v>
      </c>
      <c r="P40" s="25">
        <f t="shared" si="3"/>
        <v>0</v>
      </c>
      <c r="R40" s="25"/>
    </row>
    <row r="41" spans="1:16" ht="13.5">
      <c r="A41" s="193" t="s">
        <v>286</v>
      </c>
      <c r="B41" s="172">
        <v>377</v>
      </c>
      <c r="C41" s="302">
        <v>-0.37</v>
      </c>
      <c r="D41" s="172">
        <v>1</v>
      </c>
      <c r="E41" s="302">
        <v>0</v>
      </c>
      <c r="F41" s="172">
        <v>0</v>
      </c>
      <c r="G41" s="302">
        <v>0</v>
      </c>
      <c r="H41" s="172">
        <v>378</v>
      </c>
      <c r="I41" s="303">
        <v>-0.37</v>
      </c>
      <c r="J41" s="264">
        <v>211.05</v>
      </c>
      <c r="K41" s="69">
        <v>214.8</v>
      </c>
      <c r="L41" s="135">
        <f t="shared" si="0"/>
        <v>-3.75</v>
      </c>
      <c r="M41" s="306">
        <f t="shared" si="1"/>
        <v>-1.7458100558659218</v>
      </c>
      <c r="N41" s="78">
        <f>Margins!B41</f>
        <v>1000</v>
      </c>
      <c r="O41" s="25">
        <f t="shared" si="2"/>
        <v>1000</v>
      </c>
      <c r="P41" s="25">
        <f t="shared" si="3"/>
        <v>0</v>
      </c>
    </row>
    <row r="42" spans="1:16" ht="13.5">
      <c r="A42" s="193" t="s">
        <v>183</v>
      </c>
      <c r="B42" s="172">
        <v>621</v>
      </c>
      <c r="C42" s="302">
        <v>-0.39</v>
      </c>
      <c r="D42" s="172">
        <v>0</v>
      </c>
      <c r="E42" s="302">
        <v>0</v>
      </c>
      <c r="F42" s="172">
        <v>0</v>
      </c>
      <c r="G42" s="302">
        <v>0</v>
      </c>
      <c r="H42" s="172">
        <v>621</v>
      </c>
      <c r="I42" s="303">
        <v>-0.39</v>
      </c>
      <c r="J42" s="264">
        <v>306.15</v>
      </c>
      <c r="K42" s="69">
        <v>304.95</v>
      </c>
      <c r="L42" s="135">
        <f t="shared" si="0"/>
        <v>1.1999999999999886</v>
      </c>
      <c r="M42" s="306">
        <f t="shared" si="1"/>
        <v>0.3935071323167695</v>
      </c>
      <c r="N42" s="78">
        <f>Margins!B42</f>
        <v>950</v>
      </c>
      <c r="O42" s="25">
        <f t="shared" si="2"/>
        <v>0</v>
      </c>
      <c r="P42" s="25">
        <f t="shared" si="3"/>
        <v>0</v>
      </c>
    </row>
    <row r="43" spans="1:16" ht="13.5">
      <c r="A43" s="193" t="s">
        <v>219</v>
      </c>
      <c r="B43" s="172">
        <v>420</v>
      </c>
      <c r="C43" s="302">
        <v>0.05</v>
      </c>
      <c r="D43" s="172">
        <v>13</v>
      </c>
      <c r="E43" s="302">
        <v>0.63</v>
      </c>
      <c r="F43" s="172">
        <v>0</v>
      </c>
      <c r="G43" s="302">
        <v>0</v>
      </c>
      <c r="H43" s="172">
        <v>433</v>
      </c>
      <c r="I43" s="303">
        <v>0.06</v>
      </c>
      <c r="J43" s="264">
        <v>93.1</v>
      </c>
      <c r="K43" s="69">
        <v>93.7</v>
      </c>
      <c r="L43" s="135">
        <f t="shared" si="0"/>
        <v>-0.6000000000000085</v>
      </c>
      <c r="M43" s="306">
        <f t="shared" si="1"/>
        <v>-0.640341515474929</v>
      </c>
      <c r="N43" s="78">
        <f>Margins!B43</f>
        <v>2700</v>
      </c>
      <c r="O43" s="25">
        <f t="shared" si="2"/>
        <v>35100</v>
      </c>
      <c r="P43" s="25">
        <f t="shared" si="3"/>
        <v>0</v>
      </c>
    </row>
    <row r="44" spans="1:16" ht="13.5">
      <c r="A44" s="193" t="s">
        <v>163</v>
      </c>
      <c r="B44" s="172">
        <v>6821</v>
      </c>
      <c r="C44" s="302">
        <v>1.9</v>
      </c>
      <c r="D44" s="172">
        <v>1</v>
      </c>
      <c r="E44" s="302">
        <v>0</v>
      </c>
      <c r="F44" s="172">
        <v>1</v>
      </c>
      <c r="G44" s="302">
        <v>0</v>
      </c>
      <c r="H44" s="172">
        <v>6823</v>
      </c>
      <c r="I44" s="303">
        <v>1.9</v>
      </c>
      <c r="J44" s="264">
        <v>3853.2</v>
      </c>
      <c r="K44" s="69">
        <v>3751.65</v>
      </c>
      <c r="L44" s="135">
        <f t="shared" si="0"/>
        <v>101.54999999999973</v>
      </c>
      <c r="M44" s="306">
        <f t="shared" si="1"/>
        <v>2.706809004038216</v>
      </c>
      <c r="N44" s="78">
        <f>Margins!B44</f>
        <v>62</v>
      </c>
      <c r="O44" s="25">
        <f t="shared" si="2"/>
        <v>62</v>
      </c>
      <c r="P44" s="25">
        <f t="shared" si="3"/>
        <v>62</v>
      </c>
    </row>
    <row r="45" spans="1:18" ht="13.5">
      <c r="A45" s="193" t="s">
        <v>194</v>
      </c>
      <c r="B45" s="172">
        <v>1147</v>
      </c>
      <c r="C45" s="302">
        <v>-0.04</v>
      </c>
      <c r="D45" s="172">
        <v>31</v>
      </c>
      <c r="E45" s="302">
        <v>0.35</v>
      </c>
      <c r="F45" s="172">
        <v>5</v>
      </c>
      <c r="G45" s="302">
        <v>1.5</v>
      </c>
      <c r="H45" s="172">
        <v>1183</v>
      </c>
      <c r="I45" s="303">
        <v>-0.03</v>
      </c>
      <c r="J45" s="264">
        <v>683.8</v>
      </c>
      <c r="K45" s="69">
        <v>689.65</v>
      </c>
      <c r="L45" s="135">
        <f t="shared" si="0"/>
        <v>-5.850000000000023</v>
      </c>
      <c r="M45" s="306">
        <f t="shared" si="1"/>
        <v>-0.8482563619227177</v>
      </c>
      <c r="N45" s="78">
        <f>Margins!B45</f>
        <v>400</v>
      </c>
      <c r="O45" s="25">
        <f t="shared" si="2"/>
        <v>12400</v>
      </c>
      <c r="P45" s="25">
        <f t="shared" si="3"/>
        <v>2000</v>
      </c>
      <c r="R45" s="25"/>
    </row>
    <row r="46" spans="1:16" ht="13.5">
      <c r="A46" s="193" t="s">
        <v>220</v>
      </c>
      <c r="B46" s="172">
        <v>421</v>
      </c>
      <c r="C46" s="302">
        <v>-0.3</v>
      </c>
      <c r="D46" s="172">
        <v>7</v>
      </c>
      <c r="E46" s="302">
        <v>-0.13</v>
      </c>
      <c r="F46" s="172">
        <v>0</v>
      </c>
      <c r="G46" s="302">
        <v>0</v>
      </c>
      <c r="H46" s="172">
        <v>428</v>
      </c>
      <c r="I46" s="303">
        <v>-0.3</v>
      </c>
      <c r="J46" s="264">
        <v>124.2</v>
      </c>
      <c r="K46" s="69">
        <v>125.35</v>
      </c>
      <c r="L46" s="135">
        <f t="shared" si="0"/>
        <v>-1.1499999999999915</v>
      </c>
      <c r="M46" s="306">
        <f t="shared" si="1"/>
        <v>-0.9174311926605437</v>
      </c>
      <c r="N46" s="78">
        <f>Margins!B46</f>
        <v>2400</v>
      </c>
      <c r="O46" s="25">
        <f t="shared" si="2"/>
        <v>16800</v>
      </c>
      <c r="P46" s="25">
        <f t="shared" si="3"/>
        <v>0</v>
      </c>
    </row>
    <row r="47" spans="1:18" ht="13.5">
      <c r="A47" s="193" t="s">
        <v>164</v>
      </c>
      <c r="B47" s="172">
        <v>298</v>
      </c>
      <c r="C47" s="302">
        <v>-0.13</v>
      </c>
      <c r="D47" s="172">
        <v>5</v>
      </c>
      <c r="E47" s="302">
        <v>-0.64</v>
      </c>
      <c r="F47" s="172">
        <v>0</v>
      </c>
      <c r="G47" s="302">
        <v>-1</v>
      </c>
      <c r="H47" s="172">
        <v>303</v>
      </c>
      <c r="I47" s="303">
        <v>-0.16</v>
      </c>
      <c r="J47" s="264">
        <v>54.45</v>
      </c>
      <c r="K47" s="69">
        <v>54.45</v>
      </c>
      <c r="L47" s="135">
        <f t="shared" si="0"/>
        <v>0</v>
      </c>
      <c r="M47" s="306">
        <f t="shared" si="1"/>
        <v>0</v>
      </c>
      <c r="N47" s="78">
        <f>Margins!B47</f>
        <v>5650</v>
      </c>
      <c r="O47" s="25">
        <f t="shared" si="2"/>
        <v>28250</v>
      </c>
      <c r="P47" s="25">
        <f t="shared" si="3"/>
        <v>0</v>
      </c>
      <c r="R47" s="103"/>
    </row>
    <row r="48" spans="1:16" ht="13.5">
      <c r="A48" s="193" t="s">
        <v>165</v>
      </c>
      <c r="B48" s="172">
        <v>734</v>
      </c>
      <c r="C48" s="302">
        <v>1.07</v>
      </c>
      <c r="D48" s="172">
        <v>1</v>
      </c>
      <c r="E48" s="302">
        <v>0</v>
      </c>
      <c r="F48" s="172">
        <v>0</v>
      </c>
      <c r="G48" s="302">
        <v>0</v>
      </c>
      <c r="H48" s="172">
        <v>735</v>
      </c>
      <c r="I48" s="303">
        <v>1.08</v>
      </c>
      <c r="J48" s="264">
        <v>262.9</v>
      </c>
      <c r="K48" s="69">
        <v>256.3</v>
      </c>
      <c r="L48" s="135">
        <f t="shared" si="0"/>
        <v>6.599999999999966</v>
      </c>
      <c r="M48" s="306">
        <f t="shared" si="1"/>
        <v>2.5751072961373254</v>
      </c>
      <c r="N48" s="78">
        <f>Margins!B48</f>
        <v>1300</v>
      </c>
      <c r="O48" s="25">
        <f t="shared" si="2"/>
        <v>1300</v>
      </c>
      <c r="P48" s="25">
        <f t="shared" si="3"/>
        <v>0</v>
      </c>
    </row>
    <row r="49" spans="1:16" ht="13.5">
      <c r="A49" s="193" t="s">
        <v>89</v>
      </c>
      <c r="B49" s="172">
        <v>1471</v>
      </c>
      <c r="C49" s="302">
        <v>-0.4</v>
      </c>
      <c r="D49" s="172">
        <v>46</v>
      </c>
      <c r="E49" s="302">
        <v>-0.45</v>
      </c>
      <c r="F49" s="172">
        <v>4</v>
      </c>
      <c r="G49" s="302">
        <v>-0.33</v>
      </c>
      <c r="H49" s="172">
        <v>1521</v>
      </c>
      <c r="I49" s="303">
        <v>-0.4</v>
      </c>
      <c r="J49" s="264">
        <v>278</v>
      </c>
      <c r="K49" s="69">
        <v>278.45</v>
      </c>
      <c r="L49" s="135">
        <f t="shared" si="0"/>
        <v>-0.44999999999998863</v>
      </c>
      <c r="M49" s="306">
        <f t="shared" si="1"/>
        <v>-0.16160890644639564</v>
      </c>
      <c r="N49" s="78">
        <f>Margins!B49</f>
        <v>750</v>
      </c>
      <c r="O49" s="25">
        <f t="shared" si="2"/>
        <v>34500</v>
      </c>
      <c r="P49" s="25">
        <f t="shared" si="3"/>
        <v>3000</v>
      </c>
    </row>
    <row r="50" spans="1:16" ht="13.5">
      <c r="A50" s="193" t="s">
        <v>287</v>
      </c>
      <c r="B50" s="172">
        <v>636</v>
      </c>
      <c r="C50" s="302">
        <v>-0.72</v>
      </c>
      <c r="D50" s="172">
        <v>0</v>
      </c>
      <c r="E50" s="302">
        <v>-1</v>
      </c>
      <c r="F50" s="172">
        <v>0</v>
      </c>
      <c r="G50" s="302">
        <v>-1</v>
      </c>
      <c r="H50" s="172">
        <v>636</v>
      </c>
      <c r="I50" s="303">
        <v>-0.72</v>
      </c>
      <c r="J50" s="264">
        <v>186.1</v>
      </c>
      <c r="K50" s="69">
        <v>182.4</v>
      </c>
      <c r="L50" s="135">
        <f t="shared" si="0"/>
        <v>3.6999999999999886</v>
      </c>
      <c r="M50" s="306">
        <f t="shared" si="1"/>
        <v>2.0285087719298183</v>
      </c>
      <c r="N50" s="78">
        <f>Margins!B50</f>
        <v>2000</v>
      </c>
      <c r="O50" s="25">
        <f t="shared" si="2"/>
        <v>0</v>
      </c>
      <c r="P50" s="25">
        <f t="shared" si="3"/>
        <v>0</v>
      </c>
    </row>
    <row r="51" spans="1:16" ht="13.5">
      <c r="A51" s="193" t="s">
        <v>271</v>
      </c>
      <c r="B51" s="172">
        <v>172</v>
      </c>
      <c r="C51" s="302">
        <v>-0.81</v>
      </c>
      <c r="D51" s="172">
        <v>1</v>
      </c>
      <c r="E51" s="302">
        <v>-0.94</v>
      </c>
      <c r="F51" s="172">
        <v>1</v>
      </c>
      <c r="G51" s="302">
        <v>0</v>
      </c>
      <c r="H51" s="172">
        <v>174</v>
      </c>
      <c r="I51" s="303">
        <v>-0.81</v>
      </c>
      <c r="J51" s="264">
        <v>260.7</v>
      </c>
      <c r="K51" s="69">
        <v>261.95</v>
      </c>
      <c r="L51" s="135">
        <f t="shared" si="0"/>
        <v>-1.25</v>
      </c>
      <c r="M51" s="306">
        <f t="shared" si="1"/>
        <v>-0.47719030349303304</v>
      </c>
      <c r="N51" s="78">
        <f>Margins!B51</f>
        <v>1200</v>
      </c>
      <c r="O51" s="25">
        <f t="shared" si="2"/>
        <v>1200</v>
      </c>
      <c r="P51" s="25">
        <f t="shared" si="3"/>
        <v>1200</v>
      </c>
    </row>
    <row r="52" spans="1:16" ht="13.5">
      <c r="A52" s="193" t="s">
        <v>221</v>
      </c>
      <c r="B52" s="172">
        <v>372</v>
      </c>
      <c r="C52" s="302">
        <v>-0.44</v>
      </c>
      <c r="D52" s="172">
        <v>1</v>
      </c>
      <c r="E52" s="302">
        <v>0</v>
      </c>
      <c r="F52" s="172">
        <v>0</v>
      </c>
      <c r="G52" s="302">
        <v>0</v>
      </c>
      <c r="H52" s="172">
        <v>373</v>
      </c>
      <c r="I52" s="303">
        <v>-0.44</v>
      </c>
      <c r="J52" s="264">
        <v>1193.5</v>
      </c>
      <c r="K52" s="69">
        <v>1202.35</v>
      </c>
      <c r="L52" s="135">
        <f t="shared" si="0"/>
        <v>-8.849999999999909</v>
      </c>
      <c r="M52" s="306">
        <f t="shared" si="1"/>
        <v>-0.7360585520023212</v>
      </c>
      <c r="N52" s="78">
        <f>Margins!B52</f>
        <v>300</v>
      </c>
      <c r="O52" s="25">
        <f t="shared" si="2"/>
        <v>300</v>
      </c>
      <c r="P52" s="25">
        <f t="shared" si="3"/>
        <v>0</v>
      </c>
    </row>
    <row r="53" spans="1:16" ht="13.5">
      <c r="A53" s="193" t="s">
        <v>233</v>
      </c>
      <c r="B53" s="172">
        <v>5266</v>
      </c>
      <c r="C53" s="302">
        <v>-0.28</v>
      </c>
      <c r="D53" s="172">
        <v>32</v>
      </c>
      <c r="E53" s="302">
        <v>0.1</v>
      </c>
      <c r="F53" s="172">
        <v>3</v>
      </c>
      <c r="G53" s="302">
        <v>-0.57</v>
      </c>
      <c r="H53" s="172">
        <v>5301</v>
      </c>
      <c r="I53" s="303">
        <v>-0.28</v>
      </c>
      <c r="J53" s="264">
        <v>431.2</v>
      </c>
      <c r="K53" s="69">
        <v>429.3</v>
      </c>
      <c r="L53" s="135">
        <f t="shared" si="0"/>
        <v>1.8999999999999773</v>
      </c>
      <c r="M53" s="306">
        <f t="shared" si="1"/>
        <v>0.44258094572559453</v>
      </c>
      <c r="N53" s="78">
        <f>Margins!B53</f>
        <v>1000</v>
      </c>
      <c r="O53" s="25">
        <f t="shared" si="2"/>
        <v>32000</v>
      </c>
      <c r="P53" s="25">
        <f t="shared" si="3"/>
        <v>3000</v>
      </c>
    </row>
    <row r="54" spans="1:16" ht="13.5">
      <c r="A54" s="193" t="s">
        <v>166</v>
      </c>
      <c r="B54" s="172">
        <v>115</v>
      </c>
      <c r="C54" s="302">
        <v>0.25</v>
      </c>
      <c r="D54" s="172">
        <v>10</v>
      </c>
      <c r="E54" s="302">
        <v>1.5</v>
      </c>
      <c r="F54" s="172">
        <v>0</v>
      </c>
      <c r="G54" s="302">
        <v>0</v>
      </c>
      <c r="H54" s="172">
        <v>125</v>
      </c>
      <c r="I54" s="303">
        <v>0.3</v>
      </c>
      <c r="J54" s="264">
        <v>101.25</v>
      </c>
      <c r="K54" s="69">
        <v>101.3</v>
      </c>
      <c r="L54" s="135">
        <f t="shared" si="0"/>
        <v>-0.04999999999999716</v>
      </c>
      <c r="M54" s="306">
        <f t="shared" si="1"/>
        <v>-0.04935834155972079</v>
      </c>
      <c r="N54" s="78">
        <f>Margins!B54</f>
        <v>2950</v>
      </c>
      <c r="O54" s="25">
        <f t="shared" si="2"/>
        <v>29500</v>
      </c>
      <c r="P54" s="25">
        <f t="shared" si="3"/>
        <v>0</v>
      </c>
    </row>
    <row r="55" spans="1:16" ht="13.5">
      <c r="A55" s="193" t="s">
        <v>222</v>
      </c>
      <c r="B55" s="172">
        <v>1883</v>
      </c>
      <c r="C55" s="302">
        <v>-0.1</v>
      </c>
      <c r="D55" s="172">
        <v>0</v>
      </c>
      <c r="E55" s="302">
        <v>-1</v>
      </c>
      <c r="F55" s="172">
        <v>0</v>
      </c>
      <c r="G55" s="302">
        <v>0</v>
      </c>
      <c r="H55" s="172">
        <v>1883</v>
      </c>
      <c r="I55" s="303">
        <v>-0.1</v>
      </c>
      <c r="J55" s="264">
        <v>2425.35</v>
      </c>
      <c r="K55" s="69">
        <v>2485.75</v>
      </c>
      <c r="L55" s="135">
        <f t="shared" si="0"/>
        <v>-60.40000000000009</v>
      </c>
      <c r="M55" s="306">
        <f t="shared" si="1"/>
        <v>-2.4298501458312414</v>
      </c>
      <c r="N55" s="78">
        <f>Margins!B55</f>
        <v>88</v>
      </c>
      <c r="O55" s="25">
        <f t="shared" si="2"/>
        <v>0</v>
      </c>
      <c r="P55" s="25">
        <f t="shared" si="3"/>
        <v>0</v>
      </c>
    </row>
    <row r="56" spans="1:16" ht="13.5">
      <c r="A56" s="193" t="s">
        <v>288</v>
      </c>
      <c r="B56" s="172">
        <v>742</v>
      </c>
      <c r="C56" s="302">
        <v>-0.35</v>
      </c>
      <c r="D56" s="172">
        <v>8</v>
      </c>
      <c r="E56" s="302">
        <v>-0.87</v>
      </c>
      <c r="F56" s="172">
        <v>11</v>
      </c>
      <c r="G56" s="302">
        <v>1.75</v>
      </c>
      <c r="H56" s="172">
        <v>761</v>
      </c>
      <c r="I56" s="303">
        <v>-0.37</v>
      </c>
      <c r="J56" s="264">
        <v>173.45</v>
      </c>
      <c r="K56" s="69">
        <v>174.55</v>
      </c>
      <c r="L56" s="135">
        <f t="shared" si="0"/>
        <v>-1.1000000000000227</v>
      </c>
      <c r="M56" s="306">
        <f t="shared" si="1"/>
        <v>-0.6301919220853753</v>
      </c>
      <c r="N56" s="78">
        <f>Margins!B56</f>
        <v>1500</v>
      </c>
      <c r="O56" s="25">
        <f t="shared" si="2"/>
        <v>12000</v>
      </c>
      <c r="P56" s="25">
        <f t="shared" si="3"/>
        <v>16500</v>
      </c>
    </row>
    <row r="57" spans="1:16" ht="13.5">
      <c r="A57" s="193" t="s">
        <v>289</v>
      </c>
      <c r="B57" s="172">
        <v>998</v>
      </c>
      <c r="C57" s="302">
        <v>2.63</v>
      </c>
      <c r="D57" s="172">
        <v>8</v>
      </c>
      <c r="E57" s="302">
        <v>3</v>
      </c>
      <c r="F57" s="172">
        <v>0</v>
      </c>
      <c r="G57" s="302">
        <v>-1</v>
      </c>
      <c r="H57" s="172">
        <v>1006</v>
      </c>
      <c r="I57" s="303">
        <v>2.62</v>
      </c>
      <c r="J57" s="264">
        <v>142.55</v>
      </c>
      <c r="K57" s="69">
        <v>137.4</v>
      </c>
      <c r="L57" s="135">
        <f t="shared" si="0"/>
        <v>5.150000000000006</v>
      </c>
      <c r="M57" s="306">
        <f t="shared" si="1"/>
        <v>3.74818049490539</v>
      </c>
      <c r="N57" s="78">
        <f>Margins!B57</f>
        <v>1400</v>
      </c>
      <c r="O57" s="25">
        <f t="shared" si="2"/>
        <v>11200</v>
      </c>
      <c r="P57" s="25">
        <f t="shared" si="3"/>
        <v>0</v>
      </c>
    </row>
    <row r="58" spans="1:16" ht="13.5">
      <c r="A58" s="193" t="s">
        <v>195</v>
      </c>
      <c r="B58" s="172">
        <v>1617</v>
      </c>
      <c r="C58" s="302">
        <v>-0.34</v>
      </c>
      <c r="D58" s="172">
        <v>47</v>
      </c>
      <c r="E58" s="302">
        <v>0.09</v>
      </c>
      <c r="F58" s="172">
        <v>13</v>
      </c>
      <c r="G58" s="302">
        <v>5.5</v>
      </c>
      <c r="H58" s="172">
        <v>1677</v>
      </c>
      <c r="I58" s="303">
        <v>-0.33</v>
      </c>
      <c r="J58" s="264">
        <v>119.55</v>
      </c>
      <c r="K58" s="69">
        <v>120.8</v>
      </c>
      <c r="L58" s="135">
        <f t="shared" si="0"/>
        <v>-1.25</v>
      </c>
      <c r="M58" s="306">
        <f t="shared" si="1"/>
        <v>-1.03476821192053</v>
      </c>
      <c r="N58" s="78">
        <f>Margins!B58</f>
        <v>2062</v>
      </c>
      <c r="O58" s="25">
        <f t="shared" si="2"/>
        <v>96914</v>
      </c>
      <c r="P58" s="25">
        <f t="shared" si="3"/>
        <v>26806</v>
      </c>
    </row>
    <row r="59" spans="1:18" ht="13.5">
      <c r="A59" s="193" t="s">
        <v>290</v>
      </c>
      <c r="B59" s="172">
        <v>1656</v>
      </c>
      <c r="C59" s="302">
        <v>-0.21</v>
      </c>
      <c r="D59" s="172">
        <v>23</v>
      </c>
      <c r="E59" s="302">
        <v>-0.71</v>
      </c>
      <c r="F59" s="172">
        <v>1</v>
      </c>
      <c r="G59" s="302">
        <v>-0.86</v>
      </c>
      <c r="H59" s="172">
        <v>1680</v>
      </c>
      <c r="I59" s="303">
        <v>-0.23</v>
      </c>
      <c r="J59" s="264">
        <v>94.15</v>
      </c>
      <c r="K59" s="69">
        <v>94.55</v>
      </c>
      <c r="L59" s="135">
        <f t="shared" si="0"/>
        <v>-0.3999999999999915</v>
      </c>
      <c r="M59" s="306">
        <f t="shared" si="1"/>
        <v>-0.42305658381807665</v>
      </c>
      <c r="N59" s="78">
        <f>Margins!B59</f>
        <v>1400</v>
      </c>
      <c r="O59" s="25">
        <f t="shared" si="2"/>
        <v>32200</v>
      </c>
      <c r="P59" s="25">
        <f t="shared" si="3"/>
        <v>1400</v>
      </c>
      <c r="R59" s="25"/>
    </row>
    <row r="60" spans="1:16" ht="13.5">
      <c r="A60" s="193" t="s">
        <v>197</v>
      </c>
      <c r="B60" s="172">
        <v>2292</v>
      </c>
      <c r="C60" s="302">
        <v>0.83</v>
      </c>
      <c r="D60" s="172">
        <v>0</v>
      </c>
      <c r="E60" s="302">
        <v>0</v>
      </c>
      <c r="F60" s="172">
        <v>0</v>
      </c>
      <c r="G60" s="302">
        <v>0</v>
      </c>
      <c r="H60" s="172">
        <v>2292</v>
      </c>
      <c r="I60" s="303">
        <v>0.83</v>
      </c>
      <c r="J60" s="264">
        <v>330.75</v>
      </c>
      <c r="K60" s="69">
        <v>325.15</v>
      </c>
      <c r="L60" s="135">
        <f t="shared" si="0"/>
        <v>5.600000000000023</v>
      </c>
      <c r="M60" s="306">
        <f t="shared" si="1"/>
        <v>1.722282023681385</v>
      </c>
      <c r="N60" s="78">
        <f>Margins!B60</f>
        <v>650</v>
      </c>
      <c r="O60" s="25">
        <f t="shared" si="2"/>
        <v>0</v>
      </c>
      <c r="P60" s="25">
        <f t="shared" si="3"/>
        <v>0</v>
      </c>
    </row>
    <row r="61" spans="1:18" ht="13.5">
      <c r="A61" s="193" t="s">
        <v>4</v>
      </c>
      <c r="B61" s="172">
        <v>2288</v>
      </c>
      <c r="C61" s="302">
        <v>-0.49</v>
      </c>
      <c r="D61" s="172">
        <v>0</v>
      </c>
      <c r="E61" s="302">
        <v>0</v>
      </c>
      <c r="F61" s="172">
        <v>0</v>
      </c>
      <c r="G61" s="302">
        <v>0</v>
      </c>
      <c r="H61" s="172">
        <v>2288</v>
      </c>
      <c r="I61" s="303">
        <v>-0.49</v>
      </c>
      <c r="J61" s="264">
        <v>1654.65</v>
      </c>
      <c r="K61" s="69">
        <v>1683.45</v>
      </c>
      <c r="L61" s="135">
        <f t="shared" si="0"/>
        <v>-28.799999999999955</v>
      </c>
      <c r="M61" s="306">
        <f t="shared" si="1"/>
        <v>-1.7107725207163833</v>
      </c>
      <c r="N61" s="78">
        <f>Margins!B61</f>
        <v>150</v>
      </c>
      <c r="O61" s="25">
        <f t="shared" si="2"/>
        <v>0</v>
      </c>
      <c r="P61" s="25">
        <f t="shared" si="3"/>
        <v>0</v>
      </c>
      <c r="R61" s="25"/>
    </row>
    <row r="62" spans="1:18" ht="13.5">
      <c r="A62" s="193" t="s">
        <v>79</v>
      </c>
      <c r="B62" s="172">
        <v>2814</v>
      </c>
      <c r="C62" s="302">
        <v>-0.14</v>
      </c>
      <c r="D62" s="172">
        <v>0</v>
      </c>
      <c r="E62" s="302">
        <v>0</v>
      </c>
      <c r="F62" s="172">
        <v>0</v>
      </c>
      <c r="G62" s="302">
        <v>0</v>
      </c>
      <c r="H62" s="172">
        <v>2814</v>
      </c>
      <c r="I62" s="303">
        <v>-0.14</v>
      </c>
      <c r="J62" s="264">
        <v>992.6</v>
      </c>
      <c r="K62" s="69">
        <v>1011.8</v>
      </c>
      <c r="L62" s="135">
        <f t="shared" si="0"/>
        <v>-19.199999999999932</v>
      </c>
      <c r="M62" s="306">
        <f t="shared" si="1"/>
        <v>-1.8976082229689595</v>
      </c>
      <c r="N62" s="78">
        <f>Margins!B62</f>
        <v>200</v>
      </c>
      <c r="O62" s="25">
        <f t="shared" si="2"/>
        <v>0</v>
      </c>
      <c r="P62" s="25">
        <f t="shared" si="3"/>
        <v>0</v>
      </c>
      <c r="R62" s="25"/>
    </row>
    <row r="63" spans="1:16" ht="13.5">
      <c r="A63" s="193" t="s">
        <v>196</v>
      </c>
      <c r="B63" s="172">
        <v>2056</v>
      </c>
      <c r="C63" s="302">
        <v>1.41</v>
      </c>
      <c r="D63" s="172">
        <v>3</v>
      </c>
      <c r="E63" s="302">
        <v>0</v>
      </c>
      <c r="F63" s="172">
        <v>0</v>
      </c>
      <c r="G63" s="302">
        <v>0</v>
      </c>
      <c r="H63" s="172">
        <v>2059</v>
      </c>
      <c r="I63" s="303">
        <v>1.41</v>
      </c>
      <c r="J63" s="264">
        <v>704.8</v>
      </c>
      <c r="K63" s="69">
        <v>706.95</v>
      </c>
      <c r="L63" s="135">
        <f t="shared" si="0"/>
        <v>-2.150000000000091</v>
      </c>
      <c r="M63" s="306">
        <f t="shared" si="1"/>
        <v>-0.30412334677135455</v>
      </c>
      <c r="N63" s="78">
        <f>Margins!B63</f>
        <v>400</v>
      </c>
      <c r="O63" s="25">
        <f t="shared" si="2"/>
        <v>1200</v>
      </c>
      <c r="P63" s="25">
        <f t="shared" si="3"/>
        <v>0</v>
      </c>
    </row>
    <row r="64" spans="1:16" ht="13.5">
      <c r="A64" s="193" t="s">
        <v>5</v>
      </c>
      <c r="B64" s="172">
        <v>2204</v>
      </c>
      <c r="C64" s="302">
        <v>-0.55</v>
      </c>
      <c r="D64" s="172">
        <v>176</v>
      </c>
      <c r="E64" s="302">
        <v>-0.66</v>
      </c>
      <c r="F64" s="172">
        <v>32</v>
      </c>
      <c r="G64" s="302">
        <v>-0.8</v>
      </c>
      <c r="H64" s="172">
        <v>2412</v>
      </c>
      <c r="I64" s="303">
        <v>-0.57</v>
      </c>
      <c r="J64" s="264">
        <v>144.55</v>
      </c>
      <c r="K64" s="69">
        <v>146.5</v>
      </c>
      <c r="L64" s="135">
        <f t="shared" si="0"/>
        <v>-1.9499999999999886</v>
      </c>
      <c r="M64" s="306">
        <f t="shared" si="1"/>
        <v>-1.331058020477808</v>
      </c>
      <c r="N64" s="78">
        <f>Margins!B64</f>
        <v>1595</v>
      </c>
      <c r="O64" s="25">
        <f t="shared" si="2"/>
        <v>280720</v>
      </c>
      <c r="P64" s="25">
        <f t="shared" si="3"/>
        <v>51040</v>
      </c>
    </row>
    <row r="65" spans="1:16" ht="13.5">
      <c r="A65" s="193" t="s">
        <v>198</v>
      </c>
      <c r="B65" s="172">
        <v>4051</v>
      </c>
      <c r="C65" s="302">
        <v>0.57</v>
      </c>
      <c r="D65" s="172">
        <v>514</v>
      </c>
      <c r="E65" s="302">
        <v>0.61</v>
      </c>
      <c r="F65" s="172">
        <v>111</v>
      </c>
      <c r="G65" s="302">
        <v>0.79</v>
      </c>
      <c r="H65" s="172">
        <v>4676</v>
      </c>
      <c r="I65" s="303">
        <v>0.58</v>
      </c>
      <c r="J65" s="264">
        <v>185.7</v>
      </c>
      <c r="K65" s="69">
        <v>190</v>
      </c>
      <c r="L65" s="135">
        <f t="shared" si="0"/>
        <v>-4.300000000000011</v>
      </c>
      <c r="M65" s="306">
        <f t="shared" si="1"/>
        <v>-2.2631578947368483</v>
      </c>
      <c r="N65" s="78">
        <f>Margins!B65</f>
        <v>1000</v>
      </c>
      <c r="O65" s="25">
        <f t="shared" si="2"/>
        <v>514000</v>
      </c>
      <c r="P65" s="25">
        <f t="shared" si="3"/>
        <v>111000</v>
      </c>
    </row>
    <row r="66" spans="1:16" ht="13.5">
      <c r="A66" s="193" t="s">
        <v>199</v>
      </c>
      <c r="B66" s="172">
        <v>1042</v>
      </c>
      <c r="C66" s="302">
        <v>-0.01</v>
      </c>
      <c r="D66" s="172">
        <v>28</v>
      </c>
      <c r="E66" s="302">
        <v>0.04</v>
      </c>
      <c r="F66" s="172">
        <v>0</v>
      </c>
      <c r="G66" s="302">
        <v>0</v>
      </c>
      <c r="H66" s="172">
        <v>1070</v>
      </c>
      <c r="I66" s="303">
        <v>-0.01</v>
      </c>
      <c r="J66" s="264">
        <v>286.75</v>
      </c>
      <c r="K66" s="69">
        <v>287.25</v>
      </c>
      <c r="L66" s="135">
        <f t="shared" si="0"/>
        <v>-0.5</v>
      </c>
      <c r="M66" s="306">
        <f t="shared" si="1"/>
        <v>-0.17406440382941687</v>
      </c>
      <c r="N66" s="78">
        <f>Margins!B66</f>
        <v>1300</v>
      </c>
      <c r="O66" s="25">
        <f t="shared" si="2"/>
        <v>36400</v>
      </c>
      <c r="P66" s="25">
        <f t="shared" si="3"/>
        <v>0</v>
      </c>
    </row>
    <row r="67" spans="1:16" ht="13.5">
      <c r="A67" s="193" t="s">
        <v>405</v>
      </c>
      <c r="B67" s="172">
        <v>30</v>
      </c>
      <c r="C67" s="302">
        <v>-0.14</v>
      </c>
      <c r="D67" s="172">
        <v>0</v>
      </c>
      <c r="E67" s="302">
        <v>0</v>
      </c>
      <c r="F67" s="172">
        <v>0</v>
      </c>
      <c r="G67" s="302">
        <v>0</v>
      </c>
      <c r="H67" s="172">
        <v>30</v>
      </c>
      <c r="I67" s="303">
        <v>-0.14</v>
      </c>
      <c r="J67" s="264">
        <v>590.5</v>
      </c>
      <c r="K67" s="264">
        <v>588.05</v>
      </c>
      <c r="L67" s="135">
        <f t="shared" si="0"/>
        <v>2.4500000000000455</v>
      </c>
      <c r="M67" s="306">
        <f t="shared" si="1"/>
        <v>0.4166312388402424</v>
      </c>
      <c r="N67" s="78">
        <f>Margins!B67</f>
        <v>250</v>
      </c>
      <c r="O67" s="25">
        <f t="shared" si="2"/>
        <v>0</v>
      </c>
      <c r="P67" s="25">
        <f t="shared" si="3"/>
        <v>0</v>
      </c>
    </row>
    <row r="68" spans="1:18" ht="13.5">
      <c r="A68" s="193" t="s">
        <v>43</v>
      </c>
      <c r="B68" s="172">
        <v>615</v>
      </c>
      <c r="C68" s="302">
        <v>-0.26</v>
      </c>
      <c r="D68" s="172">
        <v>0</v>
      </c>
      <c r="E68" s="302">
        <v>-1</v>
      </c>
      <c r="F68" s="172">
        <v>0</v>
      </c>
      <c r="G68" s="302">
        <v>0</v>
      </c>
      <c r="H68" s="172">
        <v>615</v>
      </c>
      <c r="I68" s="303">
        <v>-0.26</v>
      </c>
      <c r="J68" s="264">
        <v>2359.95</v>
      </c>
      <c r="K68" s="69">
        <v>2326.25</v>
      </c>
      <c r="L68" s="135">
        <f t="shared" si="0"/>
        <v>33.69999999999982</v>
      </c>
      <c r="M68" s="306">
        <f t="shared" si="1"/>
        <v>1.4486835034927381</v>
      </c>
      <c r="N68" s="78">
        <f>Margins!B68</f>
        <v>150</v>
      </c>
      <c r="O68" s="25">
        <f t="shared" si="2"/>
        <v>0</v>
      </c>
      <c r="P68" s="25">
        <f t="shared" si="3"/>
        <v>0</v>
      </c>
      <c r="R68" s="25"/>
    </row>
    <row r="69" spans="1:18" ht="13.5">
      <c r="A69" s="193" t="s">
        <v>200</v>
      </c>
      <c r="B69" s="172">
        <v>15488</v>
      </c>
      <c r="C69" s="302">
        <v>0.48</v>
      </c>
      <c r="D69" s="172">
        <v>577</v>
      </c>
      <c r="E69" s="302">
        <v>0.4</v>
      </c>
      <c r="F69" s="172">
        <v>38</v>
      </c>
      <c r="G69" s="302">
        <v>3.22</v>
      </c>
      <c r="H69" s="172">
        <v>16103</v>
      </c>
      <c r="I69" s="303">
        <v>0.48</v>
      </c>
      <c r="J69" s="264">
        <v>848.45</v>
      </c>
      <c r="K69" s="69">
        <v>842.95</v>
      </c>
      <c r="L69" s="135">
        <f aca="true" t="shared" si="4" ref="L69:L132">J69-K69</f>
        <v>5.5</v>
      </c>
      <c r="M69" s="306">
        <f aca="true" t="shared" si="5" ref="M69:M132">L69/K69*100</f>
        <v>0.6524704905391778</v>
      </c>
      <c r="N69" s="78">
        <f>Margins!B69</f>
        <v>350</v>
      </c>
      <c r="O69" s="25">
        <f aca="true" t="shared" si="6" ref="O69:O132">D69*N69</f>
        <v>201950</v>
      </c>
      <c r="P69" s="25">
        <f aca="true" t="shared" si="7" ref="P69:P132">F69*N69</f>
        <v>13300</v>
      </c>
      <c r="R69" s="25"/>
    </row>
    <row r="70" spans="1:16" ht="13.5">
      <c r="A70" s="193" t="s">
        <v>141</v>
      </c>
      <c r="B70" s="172">
        <v>17250</v>
      </c>
      <c r="C70" s="302">
        <v>0.02</v>
      </c>
      <c r="D70" s="172">
        <v>1903</v>
      </c>
      <c r="E70" s="302">
        <v>0.04</v>
      </c>
      <c r="F70" s="172">
        <v>286</v>
      </c>
      <c r="G70" s="302">
        <v>-0.32</v>
      </c>
      <c r="H70" s="172">
        <v>19439</v>
      </c>
      <c r="I70" s="303">
        <v>0.01</v>
      </c>
      <c r="J70" s="264">
        <v>94.45</v>
      </c>
      <c r="K70" s="69">
        <v>92</v>
      </c>
      <c r="L70" s="135">
        <f t="shared" si="4"/>
        <v>2.450000000000003</v>
      </c>
      <c r="M70" s="306">
        <f t="shared" si="5"/>
        <v>2.6630434782608727</v>
      </c>
      <c r="N70" s="78">
        <f>Margins!B70</f>
        <v>2400</v>
      </c>
      <c r="O70" s="25">
        <f t="shared" si="6"/>
        <v>4567200</v>
      </c>
      <c r="P70" s="25">
        <f t="shared" si="7"/>
        <v>686400</v>
      </c>
    </row>
    <row r="71" spans="1:16" ht="13.5">
      <c r="A71" s="193" t="s">
        <v>398</v>
      </c>
      <c r="B71" s="172">
        <v>2833</v>
      </c>
      <c r="C71" s="302">
        <v>-0.6</v>
      </c>
      <c r="D71" s="172">
        <v>199</v>
      </c>
      <c r="E71" s="302">
        <v>-0.62</v>
      </c>
      <c r="F71" s="172">
        <v>9</v>
      </c>
      <c r="G71" s="302">
        <v>-0.61</v>
      </c>
      <c r="H71" s="172">
        <v>3041</v>
      </c>
      <c r="I71" s="303">
        <v>-0.61</v>
      </c>
      <c r="J71" s="264">
        <v>113.5</v>
      </c>
      <c r="K71" s="264">
        <v>114.65</v>
      </c>
      <c r="L71" s="135">
        <f t="shared" si="4"/>
        <v>-1.1500000000000057</v>
      </c>
      <c r="M71" s="306">
        <f t="shared" si="5"/>
        <v>-1.0030527692978681</v>
      </c>
      <c r="N71" s="78">
        <f>Margins!B71</f>
        <v>2700</v>
      </c>
      <c r="O71" s="25">
        <f t="shared" si="6"/>
        <v>537300</v>
      </c>
      <c r="P71" s="25">
        <f t="shared" si="7"/>
        <v>24300</v>
      </c>
    </row>
    <row r="72" spans="1:16" ht="13.5">
      <c r="A72" s="193" t="s">
        <v>184</v>
      </c>
      <c r="B72" s="172">
        <v>9513</v>
      </c>
      <c r="C72" s="302">
        <v>-0.15</v>
      </c>
      <c r="D72" s="172">
        <v>546</v>
      </c>
      <c r="E72" s="302">
        <v>-0.33</v>
      </c>
      <c r="F72" s="172">
        <v>66</v>
      </c>
      <c r="G72" s="302">
        <v>-0.26</v>
      </c>
      <c r="H72" s="172">
        <v>10125</v>
      </c>
      <c r="I72" s="303">
        <v>-0.16</v>
      </c>
      <c r="J72" s="264">
        <v>106.85</v>
      </c>
      <c r="K72" s="69">
        <v>104.25</v>
      </c>
      <c r="L72" s="135">
        <f t="shared" si="4"/>
        <v>2.5999999999999943</v>
      </c>
      <c r="M72" s="306">
        <f t="shared" si="5"/>
        <v>2.494004796163064</v>
      </c>
      <c r="N72" s="78">
        <f>Margins!B72</f>
        <v>2950</v>
      </c>
      <c r="O72" s="25">
        <f t="shared" si="6"/>
        <v>1610700</v>
      </c>
      <c r="P72" s="25">
        <f t="shared" si="7"/>
        <v>194700</v>
      </c>
    </row>
    <row r="73" spans="1:16" ht="13.5">
      <c r="A73" s="193" t="s">
        <v>175</v>
      </c>
      <c r="B73" s="172">
        <v>8527</v>
      </c>
      <c r="C73" s="302">
        <v>0.41</v>
      </c>
      <c r="D73" s="172">
        <v>734</v>
      </c>
      <c r="E73" s="302">
        <v>-0.04</v>
      </c>
      <c r="F73" s="172">
        <v>179</v>
      </c>
      <c r="G73" s="302">
        <v>-0.05</v>
      </c>
      <c r="H73" s="172">
        <v>9440</v>
      </c>
      <c r="I73" s="303">
        <v>0.35</v>
      </c>
      <c r="J73" s="264">
        <v>47.05</v>
      </c>
      <c r="K73" s="69">
        <v>47.2</v>
      </c>
      <c r="L73" s="135">
        <f t="shared" si="4"/>
        <v>-0.15000000000000568</v>
      </c>
      <c r="M73" s="306">
        <f t="shared" si="5"/>
        <v>-0.31779661016950356</v>
      </c>
      <c r="N73" s="78">
        <f>Margins!B73</f>
        <v>7875</v>
      </c>
      <c r="O73" s="25">
        <f t="shared" si="6"/>
        <v>5780250</v>
      </c>
      <c r="P73" s="25">
        <f t="shared" si="7"/>
        <v>1409625</v>
      </c>
    </row>
    <row r="74" spans="1:18" ht="13.5">
      <c r="A74" s="193" t="s">
        <v>142</v>
      </c>
      <c r="B74" s="172">
        <v>548</v>
      </c>
      <c r="C74" s="302">
        <v>-0.57</v>
      </c>
      <c r="D74" s="172">
        <v>4</v>
      </c>
      <c r="E74" s="302">
        <v>-0.78</v>
      </c>
      <c r="F74" s="172">
        <v>0</v>
      </c>
      <c r="G74" s="302">
        <v>0</v>
      </c>
      <c r="H74" s="172">
        <v>552</v>
      </c>
      <c r="I74" s="303">
        <v>-0.57</v>
      </c>
      <c r="J74" s="264">
        <v>137.15</v>
      </c>
      <c r="K74" s="69">
        <v>135.85</v>
      </c>
      <c r="L74" s="135">
        <f t="shared" si="4"/>
        <v>1.3000000000000114</v>
      </c>
      <c r="M74" s="306">
        <f t="shared" si="5"/>
        <v>0.9569377990430706</v>
      </c>
      <c r="N74" s="78">
        <f>Margins!B74</f>
        <v>1750</v>
      </c>
      <c r="O74" s="25">
        <f t="shared" si="6"/>
        <v>7000</v>
      </c>
      <c r="P74" s="25">
        <f t="shared" si="7"/>
        <v>0</v>
      </c>
      <c r="R74" s="25"/>
    </row>
    <row r="75" spans="1:18" ht="13.5">
      <c r="A75" s="193" t="s">
        <v>176</v>
      </c>
      <c r="B75" s="172">
        <v>4436</v>
      </c>
      <c r="C75" s="302">
        <v>-0.01</v>
      </c>
      <c r="D75" s="172">
        <v>173</v>
      </c>
      <c r="E75" s="302">
        <v>-0.36</v>
      </c>
      <c r="F75" s="172">
        <v>37</v>
      </c>
      <c r="G75" s="302">
        <v>0.23</v>
      </c>
      <c r="H75" s="172">
        <v>4646</v>
      </c>
      <c r="I75" s="303">
        <v>-0.03</v>
      </c>
      <c r="J75" s="264">
        <v>183.5</v>
      </c>
      <c r="K75" s="69">
        <v>184.4</v>
      </c>
      <c r="L75" s="135">
        <f t="shared" si="4"/>
        <v>-0.9000000000000057</v>
      </c>
      <c r="M75" s="306">
        <f t="shared" si="5"/>
        <v>-0.48806941431670586</v>
      </c>
      <c r="N75" s="78">
        <f>Margins!B75</f>
        <v>1450</v>
      </c>
      <c r="O75" s="25">
        <f t="shared" si="6"/>
        <v>250850</v>
      </c>
      <c r="P75" s="25">
        <f t="shared" si="7"/>
        <v>53650</v>
      </c>
      <c r="R75" s="25"/>
    </row>
    <row r="76" spans="1:18" ht="13.5">
      <c r="A76" s="193" t="s">
        <v>397</v>
      </c>
      <c r="B76" s="172">
        <v>1904</v>
      </c>
      <c r="C76" s="302">
        <v>-0.15</v>
      </c>
      <c r="D76" s="172">
        <v>0</v>
      </c>
      <c r="E76" s="302">
        <v>-1</v>
      </c>
      <c r="F76" s="172">
        <v>0</v>
      </c>
      <c r="G76" s="302">
        <v>0</v>
      </c>
      <c r="H76" s="172">
        <v>1904</v>
      </c>
      <c r="I76" s="303">
        <v>-0.15</v>
      </c>
      <c r="J76" s="264">
        <v>125.85</v>
      </c>
      <c r="K76" s="69">
        <v>122.55</v>
      </c>
      <c r="L76" s="135">
        <f t="shared" si="4"/>
        <v>3.299999999999997</v>
      </c>
      <c r="M76" s="306">
        <f t="shared" si="5"/>
        <v>2.6927784577723357</v>
      </c>
      <c r="N76" s="78">
        <f>Margins!B76</f>
        <v>2200</v>
      </c>
      <c r="O76" s="25">
        <f t="shared" si="6"/>
        <v>0</v>
      </c>
      <c r="P76" s="25">
        <f t="shared" si="7"/>
        <v>0</v>
      </c>
      <c r="R76" s="25"/>
    </row>
    <row r="77" spans="1:16" ht="13.5">
      <c r="A77" s="193" t="s">
        <v>167</v>
      </c>
      <c r="B77" s="172">
        <v>725</v>
      </c>
      <c r="C77" s="302">
        <v>0.03</v>
      </c>
      <c r="D77" s="172">
        <v>51</v>
      </c>
      <c r="E77" s="302">
        <v>-0.28</v>
      </c>
      <c r="F77" s="172">
        <v>1</v>
      </c>
      <c r="G77" s="302">
        <v>0</v>
      </c>
      <c r="H77" s="172">
        <v>777</v>
      </c>
      <c r="I77" s="303">
        <v>0</v>
      </c>
      <c r="J77" s="264">
        <v>45.95</v>
      </c>
      <c r="K77" s="69">
        <v>45.35</v>
      </c>
      <c r="L77" s="135">
        <f t="shared" si="4"/>
        <v>0.6000000000000014</v>
      </c>
      <c r="M77" s="306">
        <f t="shared" si="5"/>
        <v>1.3230429988974672</v>
      </c>
      <c r="N77" s="78">
        <f>Margins!B77</f>
        <v>3850</v>
      </c>
      <c r="O77" s="25">
        <f t="shared" si="6"/>
        <v>196350</v>
      </c>
      <c r="P77" s="25">
        <f t="shared" si="7"/>
        <v>3850</v>
      </c>
    </row>
    <row r="78" spans="1:16" ht="13.5">
      <c r="A78" s="193" t="s">
        <v>201</v>
      </c>
      <c r="B78" s="172">
        <v>23835</v>
      </c>
      <c r="C78" s="302">
        <v>0.63</v>
      </c>
      <c r="D78" s="172">
        <v>1657</v>
      </c>
      <c r="E78" s="302">
        <v>0.01</v>
      </c>
      <c r="F78" s="172">
        <v>286</v>
      </c>
      <c r="G78" s="302">
        <v>0.47</v>
      </c>
      <c r="H78" s="172">
        <v>25778</v>
      </c>
      <c r="I78" s="303">
        <v>0.56</v>
      </c>
      <c r="J78" s="264">
        <v>2000.6</v>
      </c>
      <c r="K78" s="25">
        <v>1974.2</v>
      </c>
      <c r="L78" s="135">
        <f t="shared" si="4"/>
        <v>26.399999999999864</v>
      </c>
      <c r="M78" s="306">
        <f t="shared" si="5"/>
        <v>1.3372505318610002</v>
      </c>
      <c r="N78" s="78">
        <f>Margins!B78</f>
        <v>100</v>
      </c>
      <c r="O78" s="25">
        <f t="shared" si="6"/>
        <v>165700</v>
      </c>
      <c r="P78" s="25">
        <f t="shared" si="7"/>
        <v>28600</v>
      </c>
    </row>
    <row r="79" spans="1:16" ht="13.5">
      <c r="A79" s="193" t="s">
        <v>143</v>
      </c>
      <c r="B79" s="172">
        <v>109</v>
      </c>
      <c r="C79" s="302">
        <v>-0.52</v>
      </c>
      <c r="D79" s="172">
        <v>0</v>
      </c>
      <c r="E79" s="302">
        <v>0</v>
      </c>
      <c r="F79" s="172">
        <v>0</v>
      </c>
      <c r="G79" s="302">
        <v>0</v>
      </c>
      <c r="H79" s="172">
        <v>109</v>
      </c>
      <c r="I79" s="303">
        <v>-0.52</v>
      </c>
      <c r="J79" s="264">
        <v>113.7</v>
      </c>
      <c r="K79" s="69">
        <v>114</v>
      </c>
      <c r="L79" s="135">
        <f t="shared" si="4"/>
        <v>-0.29999999999999716</v>
      </c>
      <c r="M79" s="306">
        <f t="shared" si="5"/>
        <v>-0.26315789473683965</v>
      </c>
      <c r="N79" s="78">
        <f>Margins!B79</f>
        <v>2950</v>
      </c>
      <c r="O79" s="25">
        <f t="shared" si="6"/>
        <v>0</v>
      </c>
      <c r="P79" s="25">
        <f t="shared" si="7"/>
        <v>0</v>
      </c>
    </row>
    <row r="80" spans="1:16" ht="13.5">
      <c r="A80" s="193" t="s">
        <v>90</v>
      </c>
      <c r="B80" s="172">
        <v>243</v>
      </c>
      <c r="C80" s="302">
        <v>-0.51</v>
      </c>
      <c r="D80" s="172">
        <v>0</v>
      </c>
      <c r="E80" s="302">
        <v>0</v>
      </c>
      <c r="F80" s="172">
        <v>0</v>
      </c>
      <c r="G80" s="302">
        <v>0</v>
      </c>
      <c r="H80" s="172">
        <v>243</v>
      </c>
      <c r="I80" s="303">
        <v>-0.51</v>
      </c>
      <c r="J80" s="264">
        <v>456.05</v>
      </c>
      <c r="K80" s="69">
        <v>459.7</v>
      </c>
      <c r="L80" s="135">
        <f t="shared" si="4"/>
        <v>-3.6499999999999773</v>
      </c>
      <c r="M80" s="306">
        <f t="shared" si="5"/>
        <v>-0.7939960844028666</v>
      </c>
      <c r="N80" s="78">
        <f>Margins!B80</f>
        <v>600</v>
      </c>
      <c r="O80" s="25">
        <f t="shared" si="6"/>
        <v>0</v>
      </c>
      <c r="P80" s="25">
        <f t="shared" si="7"/>
        <v>0</v>
      </c>
    </row>
    <row r="81" spans="1:18" ht="13.5">
      <c r="A81" s="193" t="s">
        <v>35</v>
      </c>
      <c r="B81" s="172">
        <v>945</v>
      </c>
      <c r="C81" s="302">
        <v>1.12</v>
      </c>
      <c r="D81" s="172">
        <v>1</v>
      </c>
      <c r="E81" s="302">
        <v>0</v>
      </c>
      <c r="F81" s="172">
        <v>0</v>
      </c>
      <c r="G81" s="302">
        <v>0</v>
      </c>
      <c r="H81" s="172">
        <v>946</v>
      </c>
      <c r="I81" s="303">
        <v>1.13</v>
      </c>
      <c r="J81" s="264">
        <v>315.45</v>
      </c>
      <c r="K81" s="69">
        <v>312.6</v>
      </c>
      <c r="L81" s="135">
        <f t="shared" si="4"/>
        <v>2.849999999999966</v>
      </c>
      <c r="M81" s="306">
        <f t="shared" si="5"/>
        <v>0.9117082533589141</v>
      </c>
      <c r="N81" s="78">
        <f>Margins!B81</f>
        <v>1100</v>
      </c>
      <c r="O81" s="25">
        <f t="shared" si="6"/>
        <v>1100</v>
      </c>
      <c r="P81" s="25">
        <f t="shared" si="7"/>
        <v>0</v>
      </c>
      <c r="R81" s="25"/>
    </row>
    <row r="82" spans="1:16" ht="13.5">
      <c r="A82" s="193" t="s">
        <v>6</v>
      </c>
      <c r="B82" s="172">
        <v>2275</v>
      </c>
      <c r="C82" s="302">
        <v>-0.55</v>
      </c>
      <c r="D82" s="172">
        <v>168</v>
      </c>
      <c r="E82" s="302">
        <v>-0.74</v>
      </c>
      <c r="F82" s="172">
        <v>26</v>
      </c>
      <c r="G82" s="302">
        <v>-0.59</v>
      </c>
      <c r="H82" s="172">
        <v>2469</v>
      </c>
      <c r="I82" s="303">
        <v>-0.57</v>
      </c>
      <c r="J82" s="264">
        <v>162.15</v>
      </c>
      <c r="K82" s="69">
        <v>163.7</v>
      </c>
      <c r="L82" s="135">
        <f t="shared" si="4"/>
        <v>-1.549999999999983</v>
      </c>
      <c r="M82" s="306">
        <f t="shared" si="5"/>
        <v>-0.9468540012217367</v>
      </c>
      <c r="N82" s="78">
        <f>Margins!B82</f>
        <v>2250</v>
      </c>
      <c r="O82" s="25">
        <f t="shared" si="6"/>
        <v>378000</v>
      </c>
      <c r="P82" s="25">
        <f t="shared" si="7"/>
        <v>58500</v>
      </c>
    </row>
    <row r="83" spans="1:16" ht="13.5">
      <c r="A83" s="193" t="s">
        <v>177</v>
      </c>
      <c r="B83" s="172">
        <v>12344</v>
      </c>
      <c r="C83" s="302">
        <v>-0.34</v>
      </c>
      <c r="D83" s="172">
        <v>173</v>
      </c>
      <c r="E83" s="302">
        <v>-0.4</v>
      </c>
      <c r="F83" s="172">
        <v>24</v>
      </c>
      <c r="G83" s="302">
        <v>1.18</v>
      </c>
      <c r="H83" s="172">
        <v>12541</v>
      </c>
      <c r="I83" s="303">
        <v>-0.34</v>
      </c>
      <c r="J83" s="264">
        <v>308.1</v>
      </c>
      <c r="K83" s="69">
        <v>305.15</v>
      </c>
      <c r="L83" s="135">
        <f t="shared" si="4"/>
        <v>2.9500000000000455</v>
      </c>
      <c r="M83" s="306">
        <f t="shared" si="5"/>
        <v>0.9667376699983764</v>
      </c>
      <c r="N83" s="78">
        <f>Margins!B83</f>
        <v>500</v>
      </c>
      <c r="O83" s="25">
        <f t="shared" si="6"/>
        <v>86500</v>
      </c>
      <c r="P83" s="25">
        <f t="shared" si="7"/>
        <v>12000</v>
      </c>
    </row>
    <row r="84" spans="1:18" ht="13.5">
      <c r="A84" s="193" t="s">
        <v>168</v>
      </c>
      <c r="B84" s="172">
        <v>105</v>
      </c>
      <c r="C84" s="302">
        <v>-0.6</v>
      </c>
      <c r="D84" s="172">
        <v>0</v>
      </c>
      <c r="E84" s="302">
        <v>0</v>
      </c>
      <c r="F84" s="172">
        <v>0</v>
      </c>
      <c r="G84" s="302">
        <v>0</v>
      </c>
      <c r="H84" s="172">
        <v>105</v>
      </c>
      <c r="I84" s="303">
        <v>-0.6</v>
      </c>
      <c r="J84" s="264">
        <v>675.4</v>
      </c>
      <c r="K84" s="69">
        <v>675.3</v>
      </c>
      <c r="L84" s="135">
        <f t="shared" si="4"/>
        <v>0.10000000000002274</v>
      </c>
      <c r="M84" s="306">
        <f t="shared" si="5"/>
        <v>0.0148082333777614</v>
      </c>
      <c r="N84" s="78">
        <f>Margins!B84</f>
        <v>300</v>
      </c>
      <c r="O84" s="25">
        <f t="shared" si="6"/>
        <v>0</v>
      </c>
      <c r="P84" s="25">
        <f t="shared" si="7"/>
        <v>0</v>
      </c>
      <c r="R84" s="25"/>
    </row>
    <row r="85" spans="1:16" ht="13.5">
      <c r="A85" s="193" t="s">
        <v>132</v>
      </c>
      <c r="B85" s="172">
        <v>873</v>
      </c>
      <c r="C85" s="302">
        <v>-0.26</v>
      </c>
      <c r="D85" s="172">
        <v>0</v>
      </c>
      <c r="E85" s="302">
        <v>0</v>
      </c>
      <c r="F85" s="172">
        <v>0</v>
      </c>
      <c r="G85" s="302">
        <v>0</v>
      </c>
      <c r="H85" s="172">
        <v>873</v>
      </c>
      <c r="I85" s="303">
        <v>-0.26</v>
      </c>
      <c r="J85" s="264">
        <v>707.9</v>
      </c>
      <c r="K85" s="69">
        <v>715.55</v>
      </c>
      <c r="L85" s="135">
        <f t="shared" si="4"/>
        <v>-7.649999999999977</v>
      </c>
      <c r="M85" s="306">
        <f t="shared" si="5"/>
        <v>-1.0691076794074457</v>
      </c>
      <c r="N85" s="78">
        <f>Margins!B85</f>
        <v>400</v>
      </c>
      <c r="O85" s="25">
        <f t="shared" si="6"/>
        <v>0</v>
      </c>
      <c r="P85" s="25">
        <f t="shared" si="7"/>
        <v>0</v>
      </c>
    </row>
    <row r="86" spans="1:16" ht="13.5">
      <c r="A86" s="193" t="s">
        <v>144</v>
      </c>
      <c r="B86" s="172">
        <v>745</v>
      </c>
      <c r="C86" s="302">
        <v>0.32</v>
      </c>
      <c r="D86" s="172">
        <v>0</v>
      </c>
      <c r="E86" s="302">
        <v>0</v>
      </c>
      <c r="F86" s="172">
        <v>0</v>
      </c>
      <c r="G86" s="302">
        <v>0</v>
      </c>
      <c r="H86" s="172">
        <v>745</v>
      </c>
      <c r="I86" s="303">
        <v>0.32</v>
      </c>
      <c r="J86" s="264">
        <v>3030.2</v>
      </c>
      <c r="K86" s="69">
        <v>2929.7</v>
      </c>
      <c r="L86" s="135">
        <f t="shared" si="4"/>
        <v>100.5</v>
      </c>
      <c r="M86" s="306">
        <f t="shared" si="5"/>
        <v>3.4303853636891155</v>
      </c>
      <c r="N86" s="78">
        <f>Margins!B86</f>
        <v>125</v>
      </c>
      <c r="O86" s="25">
        <f t="shared" si="6"/>
        <v>0</v>
      </c>
      <c r="P86" s="25">
        <f t="shared" si="7"/>
        <v>0</v>
      </c>
    </row>
    <row r="87" spans="1:18" ht="13.5">
      <c r="A87" s="193" t="s">
        <v>291</v>
      </c>
      <c r="B87" s="172">
        <v>6174</v>
      </c>
      <c r="C87" s="302">
        <v>3.94</v>
      </c>
      <c r="D87" s="172">
        <v>4</v>
      </c>
      <c r="E87" s="302">
        <v>3</v>
      </c>
      <c r="F87" s="172">
        <v>0</v>
      </c>
      <c r="G87" s="302">
        <v>0</v>
      </c>
      <c r="H87" s="172">
        <v>6178</v>
      </c>
      <c r="I87" s="303">
        <v>3.94</v>
      </c>
      <c r="J87" s="264">
        <v>610</v>
      </c>
      <c r="K87" s="69">
        <v>575.9</v>
      </c>
      <c r="L87" s="135">
        <f t="shared" si="4"/>
        <v>34.10000000000002</v>
      </c>
      <c r="M87" s="306">
        <f t="shared" si="5"/>
        <v>5.921166869248137</v>
      </c>
      <c r="N87" s="78">
        <f>Margins!B87</f>
        <v>300</v>
      </c>
      <c r="O87" s="25">
        <f t="shared" si="6"/>
        <v>1200</v>
      </c>
      <c r="P87" s="25">
        <f t="shared" si="7"/>
        <v>0</v>
      </c>
      <c r="R87" s="25"/>
    </row>
    <row r="88" spans="1:16" ht="13.5">
      <c r="A88" s="193" t="s">
        <v>133</v>
      </c>
      <c r="B88" s="172">
        <v>1638</v>
      </c>
      <c r="C88" s="302">
        <v>2.62</v>
      </c>
      <c r="D88" s="172">
        <v>353</v>
      </c>
      <c r="E88" s="302">
        <v>2.04</v>
      </c>
      <c r="F88" s="172">
        <v>30</v>
      </c>
      <c r="G88" s="302">
        <v>5</v>
      </c>
      <c r="H88" s="172">
        <v>2021</v>
      </c>
      <c r="I88" s="303">
        <v>2.53</v>
      </c>
      <c r="J88" s="264">
        <v>33.9</v>
      </c>
      <c r="K88" s="69">
        <v>32.35</v>
      </c>
      <c r="L88" s="135">
        <f t="shared" si="4"/>
        <v>1.5499999999999972</v>
      </c>
      <c r="M88" s="306">
        <f t="shared" si="5"/>
        <v>4.791344667697054</v>
      </c>
      <c r="N88" s="78">
        <f>Margins!B88</f>
        <v>6250</v>
      </c>
      <c r="O88" s="25">
        <f t="shared" si="6"/>
        <v>2206250</v>
      </c>
      <c r="P88" s="25">
        <f t="shared" si="7"/>
        <v>187500</v>
      </c>
    </row>
    <row r="89" spans="1:18" ht="13.5">
      <c r="A89" s="193" t="s">
        <v>169</v>
      </c>
      <c r="B89" s="172">
        <v>1013</v>
      </c>
      <c r="C89" s="302">
        <v>0.1</v>
      </c>
      <c r="D89" s="172">
        <v>0</v>
      </c>
      <c r="E89" s="302">
        <v>-1</v>
      </c>
      <c r="F89" s="172">
        <v>0</v>
      </c>
      <c r="G89" s="302">
        <v>0</v>
      </c>
      <c r="H89" s="172">
        <v>1013</v>
      </c>
      <c r="I89" s="303">
        <v>0.09</v>
      </c>
      <c r="J89" s="264">
        <v>149.95</v>
      </c>
      <c r="K89" s="69">
        <v>148.8</v>
      </c>
      <c r="L89" s="135">
        <f t="shared" si="4"/>
        <v>1.1499999999999773</v>
      </c>
      <c r="M89" s="306">
        <f t="shared" si="5"/>
        <v>0.7728494623655761</v>
      </c>
      <c r="N89" s="78">
        <f>Margins!B89</f>
        <v>2000</v>
      </c>
      <c r="O89" s="25">
        <f t="shared" si="6"/>
        <v>0</v>
      </c>
      <c r="P89" s="25">
        <f t="shared" si="7"/>
        <v>0</v>
      </c>
      <c r="R89" s="25"/>
    </row>
    <row r="90" spans="1:16" ht="13.5">
      <c r="A90" s="193" t="s">
        <v>292</v>
      </c>
      <c r="B90" s="172">
        <v>1792</v>
      </c>
      <c r="C90" s="302">
        <v>-0.33</v>
      </c>
      <c r="D90" s="172">
        <v>1</v>
      </c>
      <c r="E90" s="302">
        <v>-0.67</v>
      </c>
      <c r="F90" s="172">
        <v>0</v>
      </c>
      <c r="G90" s="302">
        <v>0</v>
      </c>
      <c r="H90" s="172">
        <v>1793</v>
      </c>
      <c r="I90" s="303">
        <v>-0.33</v>
      </c>
      <c r="J90" s="264">
        <v>599.7</v>
      </c>
      <c r="K90" s="69">
        <v>597.1</v>
      </c>
      <c r="L90" s="135">
        <f t="shared" si="4"/>
        <v>2.6000000000000227</v>
      </c>
      <c r="M90" s="306">
        <f t="shared" si="5"/>
        <v>0.4354379500921156</v>
      </c>
      <c r="N90" s="78">
        <f>Margins!B90</f>
        <v>550</v>
      </c>
      <c r="O90" s="25">
        <f t="shared" si="6"/>
        <v>550</v>
      </c>
      <c r="P90" s="25">
        <f t="shared" si="7"/>
        <v>0</v>
      </c>
    </row>
    <row r="91" spans="1:16" ht="13.5">
      <c r="A91" s="193" t="s">
        <v>293</v>
      </c>
      <c r="B91" s="172">
        <v>1564</v>
      </c>
      <c r="C91" s="302">
        <v>-0.31</v>
      </c>
      <c r="D91" s="172">
        <v>0</v>
      </c>
      <c r="E91" s="302">
        <v>0</v>
      </c>
      <c r="F91" s="172">
        <v>0</v>
      </c>
      <c r="G91" s="302">
        <v>0</v>
      </c>
      <c r="H91" s="172">
        <v>1564</v>
      </c>
      <c r="I91" s="303">
        <v>-0.31</v>
      </c>
      <c r="J91" s="264">
        <v>531.45</v>
      </c>
      <c r="K91" s="69">
        <v>530.15</v>
      </c>
      <c r="L91" s="135">
        <f t="shared" si="4"/>
        <v>1.3000000000000682</v>
      </c>
      <c r="M91" s="306">
        <f t="shared" si="5"/>
        <v>0.2452136187871486</v>
      </c>
      <c r="N91" s="78">
        <f>Margins!B91</f>
        <v>550</v>
      </c>
      <c r="O91" s="25">
        <f t="shared" si="6"/>
        <v>0</v>
      </c>
      <c r="P91" s="25">
        <f t="shared" si="7"/>
        <v>0</v>
      </c>
    </row>
    <row r="92" spans="1:16" ht="13.5">
      <c r="A92" s="193" t="s">
        <v>178</v>
      </c>
      <c r="B92" s="172">
        <v>824</v>
      </c>
      <c r="C92" s="302">
        <v>-0.52</v>
      </c>
      <c r="D92" s="172">
        <v>6</v>
      </c>
      <c r="E92" s="302">
        <v>-0.54</v>
      </c>
      <c r="F92" s="172">
        <v>0</v>
      </c>
      <c r="G92" s="302">
        <v>0</v>
      </c>
      <c r="H92" s="172">
        <v>830</v>
      </c>
      <c r="I92" s="303">
        <v>-0.52</v>
      </c>
      <c r="J92" s="264">
        <v>172</v>
      </c>
      <c r="K92" s="69">
        <v>171.05</v>
      </c>
      <c r="L92" s="135">
        <f t="shared" si="4"/>
        <v>0.9499999999999886</v>
      </c>
      <c r="M92" s="306">
        <f t="shared" si="5"/>
        <v>0.5553931598947609</v>
      </c>
      <c r="N92" s="78">
        <f>Margins!B92</f>
        <v>1250</v>
      </c>
      <c r="O92" s="25">
        <f t="shared" si="6"/>
        <v>7500</v>
      </c>
      <c r="P92" s="25">
        <f t="shared" si="7"/>
        <v>0</v>
      </c>
    </row>
    <row r="93" spans="1:16" ht="13.5">
      <c r="A93" s="193" t="s">
        <v>145</v>
      </c>
      <c r="B93" s="172">
        <v>285</v>
      </c>
      <c r="C93" s="302">
        <v>-0.26</v>
      </c>
      <c r="D93" s="172">
        <v>2</v>
      </c>
      <c r="E93" s="302">
        <v>-0.5</v>
      </c>
      <c r="F93" s="172">
        <v>0</v>
      </c>
      <c r="G93" s="302">
        <v>0</v>
      </c>
      <c r="H93" s="172">
        <v>287</v>
      </c>
      <c r="I93" s="303">
        <v>-0.26</v>
      </c>
      <c r="J93" s="264">
        <v>153.85</v>
      </c>
      <c r="K93" s="69">
        <v>153</v>
      </c>
      <c r="L93" s="135">
        <f t="shared" si="4"/>
        <v>0.8499999999999943</v>
      </c>
      <c r="M93" s="306">
        <f t="shared" si="5"/>
        <v>0.5555555555555518</v>
      </c>
      <c r="N93" s="78">
        <f>Margins!B93</f>
        <v>1700</v>
      </c>
      <c r="O93" s="25">
        <f t="shared" si="6"/>
        <v>3400</v>
      </c>
      <c r="P93" s="25">
        <f t="shared" si="7"/>
        <v>0</v>
      </c>
    </row>
    <row r="94" spans="1:18" ht="13.5">
      <c r="A94" s="193" t="s">
        <v>272</v>
      </c>
      <c r="B94" s="172">
        <v>899</v>
      </c>
      <c r="C94" s="302">
        <v>-0.19</v>
      </c>
      <c r="D94" s="172">
        <v>3</v>
      </c>
      <c r="E94" s="302">
        <v>-0.57</v>
      </c>
      <c r="F94" s="172">
        <v>0</v>
      </c>
      <c r="G94" s="302">
        <v>0</v>
      </c>
      <c r="H94" s="172">
        <v>902</v>
      </c>
      <c r="I94" s="303">
        <v>-0.2</v>
      </c>
      <c r="J94" s="264">
        <v>157.3</v>
      </c>
      <c r="K94" s="69">
        <v>157.95</v>
      </c>
      <c r="L94" s="135">
        <f t="shared" si="4"/>
        <v>-0.6499999999999773</v>
      </c>
      <c r="M94" s="306">
        <f t="shared" si="5"/>
        <v>-0.4115226337448416</v>
      </c>
      <c r="N94" s="78">
        <f>Margins!B94</f>
        <v>850</v>
      </c>
      <c r="O94" s="25">
        <f t="shared" si="6"/>
        <v>2550</v>
      </c>
      <c r="P94" s="25">
        <f t="shared" si="7"/>
        <v>0</v>
      </c>
      <c r="R94" s="25"/>
    </row>
    <row r="95" spans="1:16" ht="13.5">
      <c r="A95" s="193" t="s">
        <v>210</v>
      </c>
      <c r="B95" s="172">
        <v>3123</v>
      </c>
      <c r="C95" s="302">
        <v>0.13</v>
      </c>
      <c r="D95" s="172">
        <v>19</v>
      </c>
      <c r="E95" s="302">
        <v>0.06</v>
      </c>
      <c r="F95" s="172">
        <v>6</v>
      </c>
      <c r="G95" s="302">
        <v>0</v>
      </c>
      <c r="H95" s="172">
        <v>3148</v>
      </c>
      <c r="I95" s="303">
        <v>0.13</v>
      </c>
      <c r="J95" s="264">
        <v>1688</v>
      </c>
      <c r="K95" s="69">
        <v>1690.45</v>
      </c>
      <c r="L95" s="135">
        <f t="shared" si="4"/>
        <v>-2.4500000000000455</v>
      </c>
      <c r="M95" s="306">
        <f t="shared" si="5"/>
        <v>-0.14493182288739953</v>
      </c>
      <c r="N95" s="78">
        <f>Margins!B95</f>
        <v>200</v>
      </c>
      <c r="O95" s="25">
        <f t="shared" si="6"/>
        <v>3800</v>
      </c>
      <c r="P95" s="25">
        <f t="shared" si="7"/>
        <v>1200</v>
      </c>
    </row>
    <row r="96" spans="1:16" ht="13.5">
      <c r="A96" s="193" t="s">
        <v>294</v>
      </c>
      <c r="B96" s="172">
        <v>1916</v>
      </c>
      <c r="C96" s="302">
        <v>-0.58</v>
      </c>
      <c r="D96" s="172">
        <v>0</v>
      </c>
      <c r="E96" s="302">
        <v>0</v>
      </c>
      <c r="F96" s="172">
        <v>0</v>
      </c>
      <c r="G96" s="302">
        <v>0</v>
      </c>
      <c r="H96" s="172">
        <v>1916</v>
      </c>
      <c r="I96" s="303">
        <v>-0.58</v>
      </c>
      <c r="J96" s="264">
        <v>705.35</v>
      </c>
      <c r="K96" s="264">
        <v>713.5</v>
      </c>
      <c r="L96" s="135">
        <f t="shared" si="4"/>
        <v>-8.149999999999977</v>
      </c>
      <c r="M96" s="306">
        <f t="shared" si="5"/>
        <v>-1.1422564821303403</v>
      </c>
      <c r="N96" s="78">
        <f>Margins!B96</f>
        <v>350</v>
      </c>
      <c r="O96" s="25">
        <f t="shared" si="6"/>
        <v>0</v>
      </c>
      <c r="P96" s="25">
        <f t="shared" si="7"/>
        <v>0</v>
      </c>
    </row>
    <row r="97" spans="1:16" ht="13.5">
      <c r="A97" s="193" t="s">
        <v>7</v>
      </c>
      <c r="B97" s="172">
        <v>6256</v>
      </c>
      <c r="C97" s="302">
        <v>1.02</v>
      </c>
      <c r="D97" s="172">
        <v>60</v>
      </c>
      <c r="E97" s="302">
        <v>4</v>
      </c>
      <c r="F97" s="172">
        <v>1</v>
      </c>
      <c r="G97" s="302">
        <v>0</v>
      </c>
      <c r="H97" s="172">
        <v>6317</v>
      </c>
      <c r="I97" s="303">
        <v>1.03</v>
      </c>
      <c r="J97" s="264">
        <v>720.3</v>
      </c>
      <c r="K97" s="69">
        <v>743.25</v>
      </c>
      <c r="L97" s="135">
        <f t="shared" si="4"/>
        <v>-22.950000000000045</v>
      </c>
      <c r="M97" s="306">
        <f t="shared" si="5"/>
        <v>-3.087790110998997</v>
      </c>
      <c r="N97" s="78">
        <f>Margins!B97</f>
        <v>312</v>
      </c>
      <c r="O97" s="25">
        <f t="shared" si="6"/>
        <v>18720</v>
      </c>
      <c r="P97" s="25">
        <f t="shared" si="7"/>
        <v>312</v>
      </c>
    </row>
    <row r="98" spans="1:16" ht="13.5">
      <c r="A98" s="193" t="s">
        <v>170</v>
      </c>
      <c r="B98" s="172">
        <v>723</v>
      </c>
      <c r="C98" s="302">
        <v>0.53</v>
      </c>
      <c r="D98" s="172">
        <v>0</v>
      </c>
      <c r="E98" s="302">
        <v>-1</v>
      </c>
      <c r="F98" s="172">
        <v>0</v>
      </c>
      <c r="G98" s="302">
        <v>0</v>
      </c>
      <c r="H98" s="172">
        <v>723</v>
      </c>
      <c r="I98" s="303">
        <v>0.53</v>
      </c>
      <c r="J98" s="264">
        <v>566.3</v>
      </c>
      <c r="K98" s="69">
        <v>567.55</v>
      </c>
      <c r="L98" s="135">
        <f t="shared" si="4"/>
        <v>-1.25</v>
      </c>
      <c r="M98" s="306">
        <f t="shared" si="5"/>
        <v>-0.2202449123425249</v>
      </c>
      <c r="N98" s="78">
        <f>Margins!B98</f>
        <v>600</v>
      </c>
      <c r="O98" s="25">
        <f t="shared" si="6"/>
        <v>0</v>
      </c>
      <c r="P98" s="25">
        <f t="shared" si="7"/>
        <v>0</v>
      </c>
    </row>
    <row r="99" spans="1:16" ht="13.5">
      <c r="A99" s="193" t="s">
        <v>223</v>
      </c>
      <c r="B99" s="172">
        <v>3793</v>
      </c>
      <c r="C99" s="302">
        <v>0.29</v>
      </c>
      <c r="D99" s="172">
        <v>45</v>
      </c>
      <c r="E99" s="302">
        <v>-0.2</v>
      </c>
      <c r="F99" s="172">
        <v>22</v>
      </c>
      <c r="G99" s="302">
        <v>2.14</v>
      </c>
      <c r="H99" s="172">
        <v>3860</v>
      </c>
      <c r="I99" s="303">
        <v>0.29</v>
      </c>
      <c r="J99" s="264">
        <v>795.5</v>
      </c>
      <c r="K99" s="69">
        <v>794.9</v>
      </c>
      <c r="L99" s="135">
        <f t="shared" si="4"/>
        <v>0.6000000000000227</v>
      </c>
      <c r="M99" s="306">
        <f t="shared" si="5"/>
        <v>0.07548119260284598</v>
      </c>
      <c r="N99" s="78">
        <f>Margins!B99</f>
        <v>400</v>
      </c>
      <c r="O99" s="25">
        <f t="shared" si="6"/>
        <v>18000</v>
      </c>
      <c r="P99" s="25">
        <f t="shared" si="7"/>
        <v>8800</v>
      </c>
    </row>
    <row r="100" spans="1:16" ht="13.5">
      <c r="A100" s="193" t="s">
        <v>207</v>
      </c>
      <c r="B100" s="172">
        <v>690</v>
      </c>
      <c r="C100" s="302">
        <v>-0.38</v>
      </c>
      <c r="D100" s="172">
        <v>43</v>
      </c>
      <c r="E100" s="302">
        <v>-0.49</v>
      </c>
      <c r="F100" s="172">
        <v>0</v>
      </c>
      <c r="G100" s="302">
        <v>0</v>
      </c>
      <c r="H100" s="172">
        <v>733</v>
      </c>
      <c r="I100" s="303">
        <v>-0.39</v>
      </c>
      <c r="J100" s="264">
        <v>200.4</v>
      </c>
      <c r="K100" s="69">
        <v>196.2</v>
      </c>
      <c r="L100" s="135">
        <f t="shared" si="4"/>
        <v>4.200000000000017</v>
      </c>
      <c r="M100" s="306">
        <f t="shared" si="5"/>
        <v>2.140672782874627</v>
      </c>
      <c r="N100" s="78">
        <f>Margins!B100</f>
        <v>1250</v>
      </c>
      <c r="O100" s="25">
        <f t="shared" si="6"/>
        <v>53750</v>
      </c>
      <c r="P100" s="25">
        <f t="shared" si="7"/>
        <v>0</v>
      </c>
    </row>
    <row r="101" spans="1:16" ht="13.5">
      <c r="A101" s="193" t="s">
        <v>295</v>
      </c>
      <c r="B101" s="172">
        <v>2982</v>
      </c>
      <c r="C101" s="302">
        <v>1.11</v>
      </c>
      <c r="D101" s="172">
        <v>0</v>
      </c>
      <c r="E101" s="302">
        <v>0</v>
      </c>
      <c r="F101" s="172">
        <v>0</v>
      </c>
      <c r="G101" s="302">
        <v>0</v>
      </c>
      <c r="H101" s="172">
        <v>2982</v>
      </c>
      <c r="I101" s="303">
        <v>1.11</v>
      </c>
      <c r="J101" s="264">
        <v>871.05</v>
      </c>
      <c r="K101" s="69">
        <v>874</v>
      </c>
      <c r="L101" s="135">
        <f t="shared" si="4"/>
        <v>-2.9500000000000455</v>
      </c>
      <c r="M101" s="306">
        <f t="shared" si="5"/>
        <v>-0.3375286041189983</v>
      </c>
      <c r="N101" s="78">
        <f>Margins!B101</f>
        <v>250</v>
      </c>
      <c r="O101" s="25">
        <f t="shared" si="6"/>
        <v>0</v>
      </c>
      <c r="P101" s="25">
        <f t="shared" si="7"/>
        <v>0</v>
      </c>
    </row>
    <row r="102" spans="1:16" ht="13.5">
      <c r="A102" s="193" t="s">
        <v>277</v>
      </c>
      <c r="B102" s="172">
        <v>1929</v>
      </c>
      <c r="C102" s="302">
        <v>-0.15</v>
      </c>
      <c r="D102" s="172">
        <v>0</v>
      </c>
      <c r="E102" s="302">
        <v>-1</v>
      </c>
      <c r="F102" s="172">
        <v>0</v>
      </c>
      <c r="G102" s="302">
        <v>0</v>
      </c>
      <c r="H102" s="172">
        <v>1929</v>
      </c>
      <c r="I102" s="303">
        <v>-0.15</v>
      </c>
      <c r="J102" s="264">
        <v>319.25</v>
      </c>
      <c r="K102" s="69">
        <v>312.55</v>
      </c>
      <c r="L102" s="135">
        <f t="shared" si="4"/>
        <v>6.699999999999989</v>
      </c>
      <c r="M102" s="306">
        <f t="shared" si="5"/>
        <v>2.143657014877616</v>
      </c>
      <c r="N102" s="78">
        <f>Margins!B102</f>
        <v>800</v>
      </c>
      <c r="O102" s="25">
        <f t="shared" si="6"/>
        <v>0</v>
      </c>
      <c r="P102" s="25">
        <f t="shared" si="7"/>
        <v>0</v>
      </c>
    </row>
    <row r="103" spans="1:16" ht="13.5">
      <c r="A103" s="193" t="s">
        <v>146</v>
      </c>
      <c r="B103" s="172">
        <v>390</v>
      </c>
      <c r="C103" s="302">
        <v>0.49</v>
      </c>
      <c r="D103" s="172">
        <v>19</v>
      </c>
      <c r="E103" s="302">
        <v>-0.47</v>
      </c>
      <c r="F103" s="172">
        <v>6</v>
      </c>
      <c r="G103" s="302">
        <v>2</v>
      </c>
      <c r="H103" s="172">
        <v>415</v>
      </c>
      <c r="I103" s="303">
        <v>0.38</v>
      </c>
      <c r="J103" s="264">
        <v>41.6</v>
      </c>
      <c r="K103" s="69">
        <v>41.15</v>
      </c>
      <c r="L103" s="135">
        <f t="shared" si="4"/>
        <v>0.45000000000000284</v>
      </c>
      <c r="M103" s="306">
        <f t="shared" si="5"/>
        <v>1.0935601458080264</v>
      </c>
      <c r="N103" s="78">
        <f>Margins!B103</f>
        <v>8900</v>
      </c>
      <c r="O103" s="25">
        <f t="shared" si="6"/>
        <v>169100</v>
      </c>
      <c r="P103" s="25">
        <f t="shared" si="7"/>
        <v>53400</v>
      </c>
    </row>
    <row r="104" spans="1:16" ht="13.5">
      <c r="A104" s="193" t="s">
        <v>8</v>
      </c>
      <c r="B104" s="172">
        <v>3134</v>
      </c>
      <c r="C104" s="302">
        <v>0.26</v>
      </c>
      <c r="D104" s="172">
        <v>379</v>
      </c>
      <c r="E104" s="302">
        <v>0.86</v>
      </c>
      <c r="F104" s="172">
        <v>52</v>
      </c>
      <c r="G104" s="302">
        <v>-0.19</v>
      </c>
      <c r="H104" s="172">
        <v>3565</v>
      </c>
      <c r="I104" s="303">
        <v>0.29</v>
      </c>
      <c r="J104" s="264">
        <v>152.05</v>
      </c>
      <c r="K104" s="69">
        <v>149.9</v>
      </c>
      <c r="L104" s="135">
        <f t="shared" si="4"/>
        <v>2.1500000000000057</v>
      </c>
      <c r="M104" s="306">
        <f t="shared" si="5"/>
        <v>1.4342895263509043</v>
      </c>
      <c r="N104" s="78">
        <f>Margins!B104</f>
        <v>1600</v>
      </c>
      <c r="O104" s="25">
        <f t="shared" si="6"/>
        <v>606400</v>
      </c>
      <c r="P104" s="25">
        <f t="shared" si="7"/>
        <v>83200</v>
      </c>
    </row>
    <row r="105" spans="1:16" ht="13.5">
      <c r="A105" s="193" t="s">
        <v>296</v>
      </c>
      <c r="B105" s="172">
        <v>746</v>
      </c>
      <c r="C105" s="302">
        <v>0.57</v>
      </c>
      <c r="D105" s="172">
        <v>0</v>
      </c>
      <c r="E105" s="302">
        <v>-1</v>
      </c>
      <c r="F105" s="172">
        <v>0</v>
      </c>
      <c r="G105" s="302">
        <v>0</v>
      </c>
      <c r="H105" s="172">
        <v>746</v>
      </c>
      <c r="I105" s="303">
        <v>0.56</v>
      </c>
      <c r="J105" s="264">
        <v>163.55</v>
      </c>
      <c r="K105" s="69">
        <v>163.15</v>
      </c>
      <c r="L105" s="135">
        <f t="shared" si="4"/>
        <v>0.4000000000000057</v>
      </c>
      <c r="M105" s="306">
        <f t="shared" si="5"/>
        <v>0.24517315353969085</v>
      </c>
      <c r="N105" s="78">
        <f>Margins!B105</f>
        <v>1000</v>
      </c>
      <c r="O105" s="25">
        <f t="shared" si="6"/>
        <v>0</v>
      </c>
      <c r="P105" s="25">
        <f t="shared" si="7"/>
        <v>0</v>
      </c>
    </row>
    <row r="106" spans="1:16" ht="13.5">
      <c r="A106" s="193" t="s">
        <v>179</v>
      </c>
      <c r="B106" s="172">
        <v>1447</v>
      </c>
      <c r="C106" s="302">
        <v>0.05</v>
      </c>
      <c r="D106" s="172">
        <v>55</v>
      </c>
      <c r="E106" s="302">
        <v>-0.19</v>
      </c>
      <c r="F106" s="172">
        <v>8</v>
      </c>
      <c r="G106" s="302">
        <v>-0.38</v>
      </c>
      <c r="H106" s="172">
        <v>1510</v>
      </c>
      <c r="I106" s="303">
        <v>0.03</v>
      </c>
      <c r="J106" s="264">
        <v>20.75</v>
      </c>
      <c r="K106" s="69">
        <v>20.2</v>
      </c>
      <c r="L106" s="135">
        <f t="shared" si="4"/>
        <v>0.5500000000000007</v>
      </c>
      <c r="M106" s="306">
        <f t="shared" si="5"/>
        <v>2.722772277227726</v>
      </c>
      <c r="N106" s="78">
        <f>Margins!B106</f>
        <v>14000</v>
      </c>
      <c r="O106" s="25">
        <f t="shared" si="6"/>
        <v>770000</v>
      </c>
      <c r="P106" s="25">
        <f t="shared" si="7"/>
        <v>112000</v>
      </c>
    </row>
    <row r="107" spans="1:16" ht="13.5">
      <c r="A107" s="193" t="s">
        <v>202</v>
      </c>
      <c r="B107" s="172">
        <v>665</v>
      </c>
      <c r="C107" s="302">
        <v>0.12</v>
      </c>
      <c r="D107" s="172">
        <v>13</v>
      </c>
      <c r="E107" s="302">
        <v>0.08</v>
      </c>
      <c r="F107" s="172">
        <v>3</v>
      </c>
      <c r="G107" s="302">
        <v>0</v>
      </c>
      <c r="H107" s="172">
        <v>681</v>
      </c>
      <c r="I107" s="303">
        <v>0.13</v>
      </c>
      <c r="J107" s="264">
        <v>256.65</v>
      </c>
      <c r="K107" s="69">
        <v>256.8</v>
      </c>
      <c r="L107" s="135">
        <f t="shared" si="4"/>
        <v>-0.1500000000000341</v>
      </c>
      <c r="M107" s="306">
        <f t="shared" si="5"/>
        <v>-0.0584112149532843</v>
      </c>
      <c r="N107" s="78">
        <f>Margins!B107</f>
        <v>1150</v>
      </c>
      <c r="O107" s="25">
        <f t="shared" si="6"/>
        <v>14950</v>
      </c>
      <c r="P107" s="25">
        <f t="shared" si="7"/>
        <v>3450</v>
      </c>
    </row>
    <row r="108" spans="1:16" ht="13.5">
      <c r="A108" s="193" t="s">
        <v>171</v>
      </c>
      <c r="B108" s="172">
        <v>7720</v>
      </c>
      <c r="C108" s="302">
        <v>0.09</v>
      </c>
      <c r="D108" s="172">
        <v>3</v>
      </c>
      <c r="E108" s="302">
        <v>-0.63</v>
      </c>
      <c r="F108" s="172">
        <v>3</v>
      </c>
      <c r="G108" s="302">
        <v>-0.5</v>
      </c>
      <c r="H108" s="172">
        <v>7726</v>
      </c>
      <c r="I108" s="303">
        <v>0.09</v>
      </c>
      <c r="J108" s="264">
        <v>379.85</v>
      </c>
      <c r="K108" s="69">
        <v>356.15</v>
      </c>
      <c r="L108" s="135">
        <f t="shared" si="4"/>
        <v>23.700000000000045</v>
      </c>
      <c r="M108" s="306">
        <f t="shared" si="5"/>
        <v>6.654499508634015</v>
      </c>
      <c r="N108" s="78">
        <f>Margins!B108</f>
        <v>1100</v>
      </c>
      <c r="O108" s="25">
        <f t="shared" si="6"/>
        <v>3300</v>
      </c>
      <c r="P108" s="25">
        <f t="shared" si="7"/>
        <v>3300</v>
      </c>
    </row>
    <row r="109" spans="1:16" ht="13.5">
      <c r="A109" s="193" t="s">
        <v>147</v>
      </c>
      <c r="B109" s="172">
        <v>123</v>
      </c>
      <c r="C109" s="302">
        <v>-0.71</v>
      </c>
      <c r="D109" s="172">
        <v>1</v>
      </c>
      <c r="E109" s="302">
        <v>0</v>
      </c>
      <c r="F109" s="172">
        <v>0</v>
      </c>
      <c r="G109" s="302">
        <v>0</v>
      </c>
      <c r="H109" s="172">
        <v>124</v>
      </c>
      <c r="I109" s="303">
        <v>-0.71</v>
      </c>
      <c r="J109" s="264">
        <v>62.9</v>
      </c>
      <c r="K109" s="69">
        <v>63.25</v>
      </c>
      <c r="L109" s="135">
        <f t="shared" si="4"/>
        <v>-0.3500000000000014</v>
      </c>
      <c r="M109" s="306">
        <f t="shared" si="5"/>
        <v>-0.5533596837944686</v>
      </c>
      <c r="N109" s="78">
        <f>Margins!B109</f>
        <v>5900</v>
      </c>
      <c r="O109" s="25">
        <f t="shared" si="6"/>
        <v>5900</v>
      </c>
      <c r="P109" s="25">
        <f t="shared" si="7"/>
        <v>0</v>
      </c>
    </row>
    <row r="110" spans="1:16" ht="13.5">
      <c r="A110" s="193" t="s">
        <v>148</v>
      </c>
      <c r="B110" s="172">
        <v>770</v>
      </c>
      <c r="C110" s="302">
        <v>-0.51</v>
      </c>
      <c r="D110" s="172">
        <v>12</v>
      </c>
      <c r="E110" s="302">
        <v>0</v>
      </c>
      <c r="F110" s="172">
        <v>0</v>
      </c>
      <c r="G110" s="302">
        <v>0</v>
      </c>
      <c r="H110" s="172">
        <v>782</v>
      </c>
      <c r="I110" s="303">
        <v>-0.5</v>
      </c>
      <c r="J110" s="264">
        <v>269.2</v>
      </c>
      <c r="K110" s="69">
        <v>283.75</v>
      </c>
      <c r="L110" s="135">
        <f t="shared" si="4"/>
        <v>-14.550000000000011</v>
      </c>
      <c r="M110" s="306">
        <f t="shared" si="5"/>
        <v>-5.127753303964762</v>
      </c>
      <c r="N110" s="78">
        <f>Margins!B110</f>
        <v>1045</v>
      </c>
      <c r="O110" s="25">
        <f t="shared" si="6"/>
        <v>12540</v>
      </c>
      <c r="P110" s="25">
        <f t="shared" si="7"/>
        <v>0</v>
      </c>
    </row>
    <row r="111" spans="1:18" ht="13.5">
      <c r="A111" s="193" t="s">
        <v>122</v>
      </c>
      <c r="B111" s="172">
        <v>1907</v>
      </c>
      <c r="C111" s="302">
        <v>-0.03</v>
      </c>
      <c r="D111" s="172">
        <v>262</v>
      </c>
      <c r="E111" s="302">
        <v>-0.05</v>
      </c>
      <c r="F111" s="172">
        <v>35</v>
      </c>
      <c r="G111" s="302">
        <v>0.4</v>
      </c>
      <c r="H111" s="172">
        <v>2204</v>
      </c>
      <c r="I111" s="303">
        <v>-0.03</v>
      </c>
      <c r="J111" s="264">
        <v>154.9</v>
      </c>
      <c r="K111" s="69">
        <v>151.1</v>
      </c>
      <c r="L111" s="135">
        <f t="shared" si="4"/>
        <v>3.8000000000000114</v>
      </c>
      <c r="M111" s="306">
        <f t="shared" si="5"/>
        <v>2.5148908007941837</v>
      </c>
      <c r="N111" s="78">
        <f>Margins!B111</f>
        <v>1625</v>
      </c>
      <c r="O111" s="25">
        <f t="shared" si="6"/>
        <v>425750</v>
      </c>
      <c r="P111" s="25">
        <f t="shared" si="7"/>
        <v>56875</v>
      </c>
      <c r="R111" s="25"/>
    </row>
    <row r="112" spans="1:18" ht="13.5">
      <c r="A112" s="201" t="s">
        <v>36</v>
      </c>
      <c r="B112" s="172">
        <v>11320</v>
      </c>
      <c r="C112" s="302">
        <v>0.24</v>
      </c>
      <c r="D112" s="172">
        <v>215</v>
      </c>
      <c r="E112" s="302">
        <v>0.6</v>
      </c>
      <c r="F112" s="172">
        <v>15</v>
      </c>
      <c r="G112" s="302">
        <v>-0.21</v>
      </c>
      <c r="H112" s="172">
        <v>11550</v>
      </c>
      <c r="I112" s="303">
        <v>0.25</v>
      </c>
      <c r="J112" s="264">
        <v>883.1</v>
      </c>
      <c r="K112" s="69">
        <v>888.5</v>
      </c>
      <c r="L112" s="135">
        <f t="shared" si="4"/>
        <v>-5.399999999999977</v>
      </c>
      <c r="M112" s="306">
        <f t="shared" si="5"/>
        <v>-0.6077658975801887</v>
      </c>
      <c r="N112" s="78">
        <f>Margins!B112</f>
        <v>225</v>
      </c>
      <c r="O112" s="25">
        <f t="shared" si="6"/>
        <v>48375</v>
      </c>
      <c r="P112" s="25">
        <f t="shared" si="7"/>
        <v>3375</v>
      </c>
      <c r="R112" s="25"/>
    </row>
    <row r="113" spans="1:18" ht="13.5">
      <c r="A113" s="193" t="s">
        <v>172</v>
      </c>
      <c r="B113" s="172">
        <v>2590</v>
      </c>
      <c r="C113" s="302">
        <v>0.47</v>
      </c>
      <c r="D113" s="172">
        <v>17</v>
      </c>
      <c r="E113" s="302">
        <v>-0.06</v>
      </c>
      <c r="F113" s="172">
        <v>0</v>
      </c>
      <c r="G113" s="302">
        <v>-1</v>
      </c>
      <c r="H113" s="172">
        <v>2607</v>
      </c>
      <c r="I113" s="303">
        <v>0.46</v>
      </c>
      <c r="J113" s="264">
        <v>262.05</v>
      </c>
      <c r="K113" s="69">
        <v>257.95</v>
      </c>
      <c r="L113" s="135">
        <f t="shared" si="4"/>
        <v>4.100000000000023</v>
      </c>
      <c r="M113" s="306">
        <f t="shared" si="5"/>
        <v>1.5894553207986135</v>
      </c>
      <c r="N113" s="78">
        <f>Margins!B113</f>
        <v>1050</v>
      </c>
      <c r="O113" s="25">
        <f t="shared" si="6"/>
        <v>17850</v>
      </c>
      <c r="P113" s="25">
        <f t="shared" si="7"/>
        <v>0</v>
      </c>
      <c r="R113" s="25"/>
    </row>
    <row r="114" spans="1:16" ht="13.5">
      <c r="A114" s="193" t="s">
        <v>80</v>
      </c>
      <c r="B114" s="172">
        <v>283</v>
      </c>
      <c r="C114" s="302">
        <v>0.07</v>
      </c>
      <c r="D114" s="172">
        <v>0</v>
      </c>
      <c r="E114" s="302">
        <v>0</v>
      </c>
      <c r="F114" s="172">
        <v>0</v>
      </c>
      <c r="G114" s="302">
        <v>0</v>
      </c>
      <c r="H114" s="172">
        <v>283</v>
      </c>
      <c r="I114" s="303">
        <v>0.07</v>
      </c>
      <c r="J114" s="264">
        <v>192.05</v>
      </c>
      <c r="K114" s="69">
        <v>195.25</v>
      </c>
      <c r="L114" s="135">
        <f t="shared" si="4"/>
        <v>-3.1999999999999886</v>
      </c>
      <c r="M114" s="306">
        <f t="shared" si="5"/>
        <v>-1.6389244558258587</v>
      </c>
      <c r="N114" s="78">
        <f>Margins!B114</f>
        <v>1200</v>
      </c>
      <c r="O114" s="25">
        <f t="shared" si="6"/>
        <v>0</v>
      </c>
      <c r="P114" s="25">
        <f t="shared" si="7"/>
        <v>0</v>
      </c>
    </row>
    <row r="115" spans="1:16" ht="13.5">
      <c r="A115" s="193" t="s">
        <v>274</v>
      </c>
      <c r="B115" s="172">
        <v>1029</v>
      </c>
      <c r="C115" s="302">
        <v>-0.62</v>
      </c>
      <c r="D115" s="172">
        <v>6</v>
      </c>
      <c r="E115" s="302">
        <v>-0.7</v>
      </c>
      <c r="F115" s="172">
        <v>0</v>
      </c>
      <c r="G115" s="302">
        <v>0</v>
      </c>
      <c r="H115" s="172">
        <v>1035</v>
      </c>
      <c r="I115" s="303">
        <v>-0.62</v>
      </c>
      <c r="J115" s="264">
        <v>311.65</v>
      </c>
      <c r="K115" s="69">
        <v>311.65</v>
      </c>
      <c r="L115" s="135">
        <f t="shared" si="4"/>
        <v>0</v>
      </c>
      <c r="M115" s="306">
        <f t="shared" si="5"/>
        <v>0</v>
      </c>
      <c r="N115" s="78">
        <f>Margins!B115</f>
        <v>700</v>
      </c>
      <c r="O115" s="25">
        <f t="shared" si="6"/>
        <v>4200</v>
      </c>
      <c r="P115" s="25">
        <f t="shared" si="7"/>
        <v>0</v>
      </c>
    </row>
    <row r="116" spans="1:16" ht="13.5">
      <c r="A116" s="193" t="s">
        <v>224</v>
      </c>
      <c r="B116" s="172">
        <v>583</v>
      </c>
      <c r="C116" s="302">
        <v>-0.02</v>
      </c>
      <c r="D116" s="172">
        <v>0</v>
      </c>
      <c r="E116" s="302">
        <v>0</v>
      </c>
      <c r="F116" s="172">
        <v>0</v>
      </c>
      <c r="G116" s="302">
        <v>0</v>
      </c>
      <c r="H116" s="172">
        <v>583</v>
      </c>
      <c r="I116" s="303">
        <v>-0.02</v>
      </c>
      <c r="J116" s="264">
        <v>468.35</v>
      </c>
      <c r="K116" s="69">
        <v>463.55</v>
      </c>
      <c r="L116" s="135">
        <f t="shared" si="4"/>
        <v>4.800000000000011</v>
      </c>
      <c r="M116" s="306">
        <f t="shared" si="5"/>
        <v>1.0354870024808567</v>
      </c>
      <c r="N116" s="78">
        <f>Margins!B116</f>
        <v>650</v>
      </c>
      <c r="O116" s="25">
        <f t="shared" si="6"/>
        <v>0</v>
      </c>
      <c r="P116" s="25">
        <f t="shared" si="7"/>
        <v>0</v>
      </c>
    </row>
    <row r="117" spans="1:16" ht="13.5">
      <c r="A117" s="193" t="s">
        <v>393</v>
      </c>
      <c r="B117" s="172">
        <v>12821</v>
      </c>
      <c r="C117" s="302">
        <v>-0.1</v>
      </c>
      <c r="D117" s="172">
        <v>695</v>
      </c>
      <c r="E117" s="302">
        <v>-0.22</v>
      </c>
      <c r="F117" s="172">
        <v>112</v>
      </c>
      <c r="G117" s="302">
        <v>0.09</v>
      </c>
      <c r="H117" s="172">
        <v>13628</v>
      </c>
      <c r="I117" s="303">
        <v>-0.11</v>
      </c>
      <c r="J117" s="264">
        <v>137.3</v>
      </c>
      <c r="K117" s="69">
        <v>132.6</v>
      </c>
      <c r="L117" s="135">
        <f t="shared" si="4"/>
        <v>4.700000000000017</v>
      </c>
      <c r="M117" s="306">
        <f t="shared" si="5"/>
        <v>3.5444947209653224</v>
      </c>
      <c r="N117" s="78">
        <f>Margins!B117</f>
        <v>2400</v>
      </c>
      <c r="O117" s="25">
        <f t="shared" si="6"/>
        <v>1668000</v>
      </c>
      <c r="P117" s="25">
        <f t="shared" si="7"/>
        <v>268800</v>
      </c>
    </row>
    <row r="118" spans="1:16" ht="13.5">
      <c r="A118" s="193" t="s">
        <v>81</v>
      </c>
      <c r="B118" s="172">
        <v>1819</v>
      </c>
      <c r="C118" s="302">
        <v>0.18</v>
      </c>
      <c r="D118" s="172">
        <v>3</v>
      </c>
      <c r="E118" s="302">
        <v>0</v>
      </c>
      <c r="F118" s="172">
        <v>0</v>
      </c>
      <c r="G118" s="302">
        <v>0</v>
      </c>
      <c r="H118" s="172">
        <v>1822</v>
      </c>
      <c r="I118" s="303">
        <v>0.18</v>
      </c>
      <c r="J118" s="264">
        <v>511.9</v>
      </c>
      <c r="K118" s="69">
        <v>506.8</v>
      </c>
      <c r="L118" s="135">
        <f t="shared" si="4"/>
        <v>5.099999999999966</v>
      </c>
      <c r="M118" s="306">
        <f t="shared" si="5"/>
        <v>1.0063141278610825</v>
      </c>
      <c r="N118" s="78">
        <f>Margins!B118</f>
        <v>600</v>
      </c>
      <c r="O118" s="25">
        <f t="shared" si="6"/>
        <v>1800</v>
      </c>
      <c r="P118" s="25">
        <f t="shared" si="7"/>
        <v>0</v>
      </c>
    </row>
    <row r="119" spans="1:16" ht="13.5">
      <c r="A119" s="193" t="s">
        <v>225</v>
      </c>
      <c r="B119" s="172">
        <v>1403</v>
      </c>
      <c r="C119" s="302">
        <v>-0.14</v>
      </c>
      <c r="D119" s="172">
        <v>25</v>
      </c>
      <c r="E119" s="302">
        <v>0.32</v>
      </c>
      <c r="F119" s="172">
        <v>2</v>
      </c>
      <c r="G119" s="302">
        <v>-0.67</v>
      </c>
      <c r="H119" s="172">
        <v>1430</v>
      </c>
      <c r="I119" s="303">
        <v>-0.13</v>
      </c>
      <c r="J119" s="264">
        <v>164.85</v>
      </c>
      <c r="K119" s="69">
        <v>164.1</v>
      </c>
      <c r="L119" s="135">
        <f t="shared" si="4"/>
        <v>0.75</v>
      </c>
      <c r="M119" s="306">
        <f t="shared" si="5"/>
        <v>0.4570383912248629</v>
      </c>
      <c r="N119" s="78">
        <f>Margins!B119</f>
        <v>1400</v>
      </c>
      <c r="O119" s="25">
        <f t="shared" si="6"/>
        <v>35000</v>
      </c>
      <c r="P119" s="25">
        <f t="shared" si="7"/>
        <v>2800</v>
      </c>
    </row>
    <row r="120" spans="1:16" ht="13.5">
      <c r="A120" s="193" t="s">
        <v>297</v>
      </c>
      <c r="B120" s="172">
        <v>4068</v>
      </c>
      <c r="C120" s="302">
        <v>0.04</v>
      </c>
      <c r="D120" s="172">
        <v>10</v>
      </c>
      <c r="E120" s="302">
        <v>-0.44</v>
      </c>
      <c r="F120" s="172">
        <v>0</v>
      </c>
      <c r="G120" s="302">
        <v>0</v>
      </c>
      <c r="H120" s="172">
        <v>4078</v>
      </c>
      <c r="I120" s="303">
        <v>0.04</v>
      </c>
      <c r="J120" s="264">
        <v>469.55</v>
      </c>
      <c r="K120" s="69">
        <v>464.45</v>
      </c>
      <c r="L120" s="135">
        <f t="shared" si="4"/>
        <v>5.100000000000023</v>
      </c>
      <c r="M120" s="306">
        <f t="shared" si="5"/>
        <v>1.098072989557546</v>
      </c>
      <c r="N120" s="78">
        <f>Margins!B120</f>
        <v>1100</v>
      </c>
      <c r="O120" s="25">
        <f t="shared" si="6"/>
        <v>11000</v>
      </c>
      <c r="P120" s="25">
        <f t="shared" si="7"/>
        <v>0</v>
      </c>
    </row>
    <row r="121" spans="1:16" ht="13.5">
      <c r="A121" s="193" t="s">
        <v>226</v>
      </c>
      <c r="B121" s="172">
        <v>1489</v>
      </c>
      <c r="C121" s="302">
        <v>0.32</v>
      </c>
      <c r="D121" s="172">
        <v>0</v>
      </c>
      <c r="E121" s="302">
        <v>0</v>
      </c>
      <c r="F121" s="172">
        <v>0</v>
      </c>
      <c r="G121" s="302">
        <v>0</v>
      </c>
      <c r="H121" s="172">
        <v>1489</v>
      </c>
      <c r="I121" s="303">
        <v>0.32</v>
      </c>
      <c r="J121" s="264">
        <v>179.45</v>
      </c>
      <c r="K121" s="69">
        <v>179.15</v>
      </c>
      <c r="L121" s="135">
        <f t="shared" si="4"/>
        <v>0.29999999999998295</v>
      </c>
      <c r="M121" s="306">
        <f t="shared" si="5"/>
        <v>0.16745743790119058</v>
      </c>
      <c r="N121" s="78">
        <f>Margins!B121</f>
        <v>1500</v>
      </c>
      <c r="O121" s="25">
        <f t="shared" si="6"/>
        <v>0</v>
      </c>
      <c r="P121" s="25">
        <f t="shared" si="7"/>
        <v>0</v>
      </c>
    </row>
    <row r="122" spans="1:16" ht="13.5">
      <c r="A122" s="193" t="s">
        <v>227</v>
      </c>
      <c r="B122" s="172">
        <v>1997</v>
      </c>
      <c r="C122" s="302">
        <v>0.32</v>
      </c>
      <c r="D122" s="172">
        <v>60</v>
      </c>
      <c r="E122" s="302">
        <v>-0.02</v>
      </c>
      <c r="F122" s="172">
        <v>6</v>
      </c>
      <c r="G122" s="302">
        <v>2</v>
      </c>
      <c r="H122" s="172">
        <v>2063</v>
      </c>
      <c r="I122" s="303">
        <v>0.31</v>
      </c>
      <c r="J122" s="264">
        <v>390.6</v>
      </c>
      <c r="K122" s="69">
        <v>386.45</v>
      </c>
      <c r="L122" s="135">
        <f t="shared" si="4"/>
        <v>4.150000000000034</v>
      </c>
      <c r="M122" s="306">
        <f t="shared" si="5"/>
        <v>1.073877603829741</v>
      </c>
      <c r="N122" s="78">
        <f>Margins!B122</f>
        <v>800</v>
      </c>
      <c r="O122" s="25">
        <f t="shared" si="6"/>
        <v>48000</v>
      </c>
      <c r="P122" s="25">
        <f t="shared" si="7"/>
        <v>4800</v>
      </c>
    </row>
    <row r="123" spans="1:16" ht="13.5">
      <c r="A123" s="193" t="s">
        <v>234</v>
      </c>
      <c r="B123" s="172">
        <v>34091</v>
      </c>
      <c r="C123" s="302">
        <v>1.58</v>
      </c>
      <c r="D123" s="172">
        <v>1336</v>
      </c>
      <c r="E123" s="302">
        <v>1.25</v>
      </c>
      <c r="F123" s="172">
        <v>238</v>
      </c>
      <c r="G123" s="302">
        <v>1.8</v>
      </c>
      <c r="H123" s="172">
        <v>35665</v>
      </c>
      <c r="I123" s="303">
        <v>1.57</v>
      </c>
      <c r="J123" s="264">
        <v>478.05</v>
      </c>
      <c r="K123" s="69">
        <v>464.2</v>
      </c>
      <c r="L123" s="135">
        <f t="shared" si="4"/>
        <v>13.850000000000023</v>
      </c>
      <c r="M123" s="306">
        <f t="shared" si="5"/>
        <v>2.983627746660927</v>
      </c>
      <c r="N123" s="78">
        <f>Margins!B123</f>
        <v>700</v>
      </c>
      <c r="O123" s="25">
        <f t="shared" si="6"/>
        <v>935200</v>
      </c>
      <c r="P123" s="25">
        <f t="shared" si="7"/>
        <v>166600</v>
      </c>
    </row>
    <row r="124" spans="1:16" ht="13.5">
      <c r="A124" s="193" t="s">
        <v>98</v>
      </c>
      <c r="B124" s="172">
        <v>2223</v>
      </c>
      <c r="C124" s="302">
        <v>-0.4</v>
      </c>
      <c r="D124" s="172">
        <v>28</v>
      </c>
      <c r="E124" s="302">
        <v>-0.67</v>
      </c>
      <c r="F124" s="172">
        <v>1</v>
      </c>
      <c r="G124" s="302">
        <v>0</v>
      </c>
      <c r="H124" s="172">
        <v>2252</v>
      </c>
      <c r="I124" s="303">
        <v>-0.41</v>
      </c>
      <c r="J124" s="264">
        <v>508.95</v>
      </c>
      <c r="K124" s="69">
        <v>515.15</v>
      </c>
      <c r="L124" s="135">
        <f t="shared" si="4"/>
        <v>-6.199999999999989</v>
      </c>
      <c r="M124" s="306">
        <f t="shared" si="5"/>
        <v>-1.2035329515675024</v>
      </c>
      <c r="N124" s="78">
        <f>Margins!B124</f>
        <v>550</v>
      </c>
      <c r="O124" s="25">
        <f t="shared" si="6"/>
        <v>15400</v>
      </c>
      <c r="P124" s="25">
        <f t="shared" si="7"/>
        <v>550</v>
      </c>
    </row>
    <row r="125" spans="1:16" ht="13.5">
      <c r="A125" s="193" t="s">
        <v>149</v>
      </c>
      <c r="B125" s="172">
        <v>14828</v>
      </c>
      <c r="C125" s="302">
        <v>-0.29</v>
      </c>
      <c r="D125" s="172">
        <v>134</v>
      </c>
      <c r="E125" s="302">
        <v>-0.56</v>
      </c>
      <c r="F125" s="172">
        <v>57</v>
      </c>
      <c r="G125" s="302">
        <v>-0.39</v>
      </c>
      <c r="H125" s="172">
        <v>15019</v>
      </c>
      <c r="I125" s="303">
        <v>-0.29</v>
      </c>
      <c r="J125" s="264">
        <v>789.3</v>
      </c>
      <c r="K125" s="69">
        <v>780</v>
      </c>
      <c r="L125" s="135">
        <f t="shared" si="4"/>
        <v>9.299999999999955</v>
      </c>
      <c r="M125" s="306">
        <f t="shared" si="5"/>
        <v>1.1923076923076865</v>
      </c>
      <c r="N125" s="78">
        <f>Margins!B125</f>
        <v>550</v>
      </c>
      <c r="O125" s="25">
        <f t="shared" si="6"/>
        <v>73700</v>
      </c>
      <c r="P125" s="25">
        <f t="shared" si="7"/>
        <v>31350</v>
      </c>
    </row>
    <row r="126" spans="1:18" ht="13.5">
      <c r="A126" s="193" t="s">
        <v>203</v>
      </c>
      <c r="B126" s="172">
        <v>52832</v>
      </c>
      <c r="C126" s="302">
        <v>0.34</v>
      </c>
      <c r="D126" s="172">
        <v>4706</v>
      </c>
      <c r="E126" s="302">
        <v>0.74</v>
      </c>
      <c r="F126" s="172">
        <v>1744</v>
      </c>
      <c r="G126" s="302">
        <v>0.75</v>
      </c>
      <c r="H126" s="172">
        <v>59282</v>
      </c>
      <c r="I126" s="303">
        <v>0.38</v>
      </c>
      <c r="J126" s="264">
        <v>1589.1</v>
      </c>
      <c r="K126" s="69">
        <v>1581.4</v>
      </c>
      <c r="L126" s="135">
        <f t="shared" si="4"/>
        <v>7.699999999999818</v>
      </c>
      <c r="M126" s="306">
        <f t="shared" si="5"/>
        <v>0.4869103326166573</v>
      </c>
      <c r="N126" s="78">
        <f>Margins!B126</f>
        <v>150</v>
      </c>
      <c r="O126" s="25">
        <f t="shared" si="6"/>
        <v>705900</v>
      </c>
      <c r="P126" s="25">
        <f t="shared" si="7"/>
        <v>261600</v>
      </c>
      <c r="R126" s="25"/>
    </row>
    <row r="127" spans="1:18" ht="13.5">
      <c r="A127" s="193" t="s">
        <v>298</v>
      </c>
      <c r="B127" s="172">
        <v>7104</v>
      </c>
      <c r="C127" s="302">
        <v>12.48</v>
      </c>
      <c r="D127" s="172">
        <v>0</v>
      </c>
      <c r="E127" s="302">
        <v>0</v>
      </c>
      <c r="F127" s="172">
        <v>0</v>
      </c>
      <c r="G127" s="302">
        <v>0</v>
      </c>
      <c r="H127" s="172">
        <v>7104</v>
      </c>
      <c r="I127" s="303">
        <v>12.48</v>
      </c>
      <c r="J127" s="264">
        <v>526.8</v>
      </c>
      <c r="K127" s="69">
        <v>475.3</v>
      </c>
      <c r="L127" s="135">
        <f t="shared" si="4"/>
        <v>51.49999999999994</v>
      </c>
      <c r="M127" s="306">
        <f t="shared" si="5"/>
        <v>10.835261939827465</v>
      </c>
      <c r="N127" s="78">
        <f>Margins!B127</f>
        <v>1000</v>
      </c>
      <c r="O127" s="25">
        <f t="shared" si="6"/>
        <v>0</v>
      </c>
      <c r="P127" s="25">
        <f t="shared" si="7"/>
        <v>0</v>
      </c>
      <c r="R127" s="25"/>
    </row>
    <row r="128" spans="1:16" ht="13.5">
      <c r="A128" s="193" t="s">
        <v>216</v>
      </c>
      <c r="B128" s="172">
        <v>23881</v>
      </c>
      <c r="C128" s="302">
        <v>2.94</v>
      </c>
      <c r="D128" s="172">
        <v>4669</v>
      </c>
      <c r="E128" s="302">
        <v>7.73</v>
      </c>
      <c r="F128" s="172">
        <v>745</v>
      </c>
      <c r="G128" s="302">
        <v>7.28</v>
      </c>
      <c r="H128" s="172">
        <v>29295</v>
      </c>
      <c r="I128" s="303">
        <v>3.38</v>
      </c>
      <c r="J128" s="264">
        <v>86.35</v>
      </c>
      <c r="K128" s="69">
        <v>80.15</v>
      </c>
      <c r="L128" s="135">
        <f t="shared" si="4"/>
        <v>6.199999999999989</v>
      </c>
      <c r="M128" s="306">
        <f t="shared" si="5"/>
        <v>7.735495945102917</v>
      </c>
      <c r="N128" s="78">
        <f>Margins!B128</f>
        <v>3350</v>
      </c>
      <c r="O128" s="25">
        <f t="shared" si="6"/>
        <v>15641150</v>
      </c>
      <c r="P128" s="25">
        <f t="shared" si="7"/>
        <v>2495750</v>
      </c>
    </row>
    <row r="129" spans="1:16" ht="13.5">
      <c r="A129" s="193" t="s">
        <v>235</v>
      </c>
      <c r="B129" s="172">
        <v>5814</v>
      </c>
      <c r="C129" s="302">
        <v>-0.26</v>
      </c>
      <c r="D129" s="172">
        <v>717</v>
      </c>
      <c r="E129" s="302">
        <v>-0.45</v>
      </c>
      <c r="F129" s="172">
        <v>303</v>
      </c>
      <c r="G129" s="302">
        <v>0.02</v>
      </c>
      <c r="H129" s="172">
        <v>6834</v>
      </c>
      <c r="I129" s="303">
        <v>-0.28</v>
      </c>
      <c r="J129" s="264">
        <v>135.1</v>
      </c>
      <c r="K129" s="69">
        <v>134.45</v>
      </c>
      <c r="L129" s="135">
        <f t="shared" si="4"/>
        <v>0.6500000000000057</v>
      </c>
      <c r="M129" s="306">
        <f t="shared" si="5"/>
        <v>0.48345109706210915</v>
      </c>
      <c r="N129" s="78">
        <f>Margins!B129</f>
        <v>2700</v>
      </c>
      <c r="O129" s="25">
        <f t="shared" si="6"/>
        <v>1935900</v>
      </c>
      <c r="P129" s="25">
        <f t="shared" si="7"/>
        <v>818100</v>
      </c>
    </row>
    <row r="130" spans="1:16" ht="13.5">
      <c r="A130" s="193" t="s">
        <v>204</v>
      </c>
      <c r="B130" s="172">
        <v>9782</v>
      </c>
      <c r="C130" s="302">
        <v>1.07</v>
      </c>
      <c r="D130" s="172">
        <v>458</v>
      </c>
      <c r="E130" s="302">
        <v>0.49</v>
      </c>
      <c r="F130" s="172">
        <v>38</v>
      </c>
      <c r="G130" s="302">
        <v>-0.05</v>
      </c>
      <c r="H130" s="172">
        <v>10278</v>
      </c>
      <c r="I130" s="303">
        <v>1.02</v>
      </c>
      <c r="J130" s="264">
        <v>453.85</v>
      </c>
      <c r="K130" s="69">
        <v>456.35</v>
      </c>
      <c r="L130" s="135">
        <f t="shared" si="4"/>
        <v>-2.5</v>
      </c>
      <c r="M130" s="306">
        <f t="shared" si="5"/>
        <v>-0.5478251342171578</v>
      </c>
      <c r="N130" s="78">
        <f>Margins!B130</f>
        <v>600</v>
      </c>
      <c r="O130" s="25">
        <f t="shared" si="6"/>
        <v>274800</v>
      </c>
      <c r="P130" s="25">
        <f t="shared" si="7"/>
        <v>22800</v>
      </c>
    </row>
    <row r="131" spans="1:16" ht="13.5">
      <c r="A131" s="193" t="s">
        <v>205</v>
      </c>
      <c r="B131" s="172">
        <v>26956</v>
      </c>
      <c r="C131" s="302">
        <v>0.07</v>
      </c>
      <c r="D131" s="172">
        <v>1491</v>
      </c>
      <c r="E131" s="302">
        <v>0.38</v>
      </c>
      <c r="F131" s="172">
        <v>618</v>
      </c>
      <c r="G131" s="302">
        <v>0.68</v>
      </c>
      <c r="H131" s="172">
        <v>29065</v>
      </c>
      <c r="I131" s="303">
        <v>0.09</v>
      </c>
      <c r="J131" s="264">
        <v>1153</v>
      </c>
      <c r="K131" s="69">
        <v>1123.3</v>
      </c>
      <c r="L131" s="135">
        <f t="shared" si="4"/>
        <v>29.700000000000045</v>
      </c>
      <c r="M131" s="306">
        <f t="shared" si="5"/>
        <v>2.64399537078252</v>
      </c>
      <c r="N131" s="78">
        <f>Margins!B131</f>
        <v>250</v>
      </c>
      <c r="O131" s="25">
        <f t="shared" si="6"/>
        <v>372750</v>
      </c>
      <c r="P131" s="25">
        <f t="shared" si="7"/>
        <v>154500</v>
      </c>
    </row>
    <row r="132" spans="1:16" ht="13.5">
      <c r="A132" s="193" t="s">
        <v>37</v>
      </c>
      <c r="B132" s="172">
        <v>1115</v>
      </c>
      <c r="C132" s="302">
        <v>-0.43</v>
      </c>
      <c r="D132" s="172">
        <v>8</v>
      </c>
      <c r="E132" s="302">
        <v>-0.84</v>
      </c>
      <c r="F132" s="172">
        <v>1</v>
      </c>
      <c r="G132" s="302">
        <v>0</v>
      </c>
      <c r="H132" s="172">
        <v>1124</v>
      </c>
      <c r="I132" s="303">
        <v>-0.44</v>
      </c>
      <c r="J132" s="264">
        <v>222.85</v>
      </c>
      <c r="K132" s="69">
        <v>225.7</v>
      </c>
      <c r="L132" s="135">
        <f t="shared" si="4"/>
        <v>-2.8499999999999943</v>
      </c>
      <c r="M132" s="306">
        <f t="shared" si="5"/>
        <v>-1.2627381479840472</v>
      </c>
      <c r="N132" s="78">
        <f>Margins!B132</f>
        <v>1600</v>
      </c>
      <c r="O132" s="25">
        <f t="shared" si="6"/>
        <v>12800</v>
      </c>
      <c r="P132" s="25">
        <f t="shared" si="7"/>
        <v>1600</v>
      </c>
    </row>
    <row r="133" spans="1:16" ht="13.5">
      <c r="A133" s="193" t="s">
        <v>299</v>
      </c>
      <c r="B133" s="172">
        <v>1345</v>
      </c>
      <c r="C133" s="302">
        <v>-0.26</v>
      </c>
      <c r="D133" s="172">
        <v>32</v>
      </c>
      <c r="E133" s="302">
        <v>0.68</v>
      </c>
      <c r="F133" s="172">
        <v>0</v>
      </c>
      <c r="G133" s="302">
        <v>0</v>
      </c>
      <c r="H133" s="172">
        <v>1377</v>
      </c>
      <c r="I133" s="303">
        <v>-0.25</v>
      </c>
      <c r="J133" s="264">
        <v>1692.4</v>
      </c>
      <c r="K133" s="69">
        <v>1696</v>
      </c>
      <c r="L133" s="135">
        <f aca="true" t="shared" si="8" ref="L133:L161">J133-K133</f>
        <v>-3.599999999999909</v>
      </c>
      <c r="M133" s="306">
        <f aca="true" t="shared" si="9" ref="M133:M161">L133/K133*100</f>
        <v>-0.21226415094339085</v>
      </c>
      <c r="N133" s="78">
        <f>Margins!B133</f>
        <v>150</v>
      </c>
      <c r="O133" s="25">
        <f aca="true" t="shared" si="10" ref="O133:O161">D133*N133</f>
        <v>4800</v>
      </c>
      <c r="P133" s="25">
        <f aca="true" t="shared" si="11" ref="P133:P161">F133*N133</f>
        <v>0</v>
      </c>
    </row>
    <row r="134" spans="1:17" ht="15" customHeight="1">
      <c r="A134" s="193" t="s">
        <v>228</v>
      </c>
      <c r="B134" s="172">
        <v>6170</v>
      </c>
      <c r="C134" s="302">
        <v>-0.14</v>
      </c>
      <c r="D134" s="172">
        <v>32</v>
      </c>
      <c r="E134" s="302">
        <v>-0.09</v>
      </c>
      <c r="F134" s="172">
        <v>0</v>
      </c>
      <c r="G134" s="302">
        <v>-1</v>
      </c>
      <c r="H134" s="172">
        <v>6202</v>
      </c>
      <c r="I134" s="303">
        <v>-0.14</v>
      </c>
      <c r="J134" s="264">
        <v>1224.9</v>
      </c>
      <c r="K134" s="69">
        <v>1209.75</v>
      </c>
      <c r="L134" s="135">
        <f t="shared" si="8"/>
        <v>15.150000000000091</v>
      </c>
      <c r="M134" s="306">
        <f t="shared" si="9"/>
        <v>1.252324860508377</v>
      </c>
      <c r="N134" s="78">
        <f>Margins!B134</f>
        <v>188</v>
      </c>
      <c r="O134" s="25">
        <f t="shared" si="10"/>
        <v>6016</v>
      </c>
      <c r="P134" s="25">
        <f t="shared" si="11"/>
        <v>0</v>
      </c>
      <c r="Q134" s="69"/>
    </row>
    <row r="135" spans="1:17" ht="15" customHeight="1">
      <c r="A135" s="193" t="s">
        <v>276</v>
      </c>
      <c r="B135" s="172">
        <v>1106</v>
      </c>
      <c r="C135" s="302">
        <v>-0.36</v>
      </c>
      <c r="D135" s="172">
        <v>0</v>
      </c>
      <c r="E135" s="302">
        <v>0</v>
      </c>
      <c r="F135" s="172">
        <v>0</v>
      </c>
      <c r="G135" s="302">
        <v>-1</v>
      </c>
      <c r="H135" s="172">
        <v>1106</v>
      </c>
      <c r="I135" s="303">
        <v>-0.36</v>
      </c>
      <c r="J135" s="264">
        <v>863.75</v>
      </c>
      <c r="K135" s="69">
        <v>863.05</v>
      </c>
      <c r="L135" s="135">
        <f t="shared" si="8"/>
        <v>0.7000000000000455</v>
      </c>
      <c r="M135" s="306">
        <f t="shared" si="9"/>
        <v>0.08110769943804479</v>
      </c>
      <c r="N135" s="78">
        <f>Margins!B135</f>
        <v>350</v>
      </c>
      <c r="O135" s="25">
        <f t="shared" si="10"/>
        <v>0</v>
      </c>
      <c r="P135" s="25">
        <f t="shared" si="11"/>
        <v>0</v>
      </c>
      <c r="Q135" s="69"/>
    </row>
    <row r="136" spans="1:17" ht="15" customHeight="1">
      <c r="A136" s="193" t="s">
        <v>180</v>
      </c>
      <c r="B136" s="172">
        <v>703</v>
      </c>
      <c r="C136" s="302">
        <v>-0.52</v>
      </c>
      <c r="D136" s="172">
        <v>31</v>
      </c>
      <c r="E136" s="302">
        <v>-0.64</v>
      </c>
      <c r="F136" s="172">
        <v>1</v>
      </c>
      <c r="G136" s="302">
        <v>0</v>
      </c>
      <c r="H136" s="172">
        <v>735</v>
      </c>
      <c r="I136" s="303">
        <v>-0.53</v>
      </c>
      <c r="J136" s="264">
        <v>155.7</v>
      </c>
      <c r="K136" s="69">
        <v>156.1</v>
      </c>
      <c r="L136" s="135">
        <f t="shared" si="8"/>
        <v>-0.4000000000000057</v>
      </c>
      <c r="M136" s="306">
        <f t="shared" si="9"/>
        <v>-0.2562459961563137</v>
      </c>
      <c r="N136" s="78">
        <f>Margins!B136</f>
        <v>1500</v>
      </c>
      <c r="O136" s="25">
        <f t="shared" si="10"/>
        <v>46500</v>
      </c>
      <c r="P136" s="25">
        <f t="shared" si="11"/>
        <v>1500</v>
      </c>
      <c r="Q136" s="69"/>
    </row>
    <row r="137" spans="1:17" ht="15" customHeight="1">
      <c r="A137" s="193" t="s">
        <v>181</v>
      </c>
      <c r="B137" s="172">
        <v>51</v>
      </c>
      <c r="C137" s="302">
        <v>-0.48</v>
      </c>
      <c r="D137" s="172">
        <v>0</v>
      </c>
      <c r="E137" s="302">
        <v>0</v>
      </c>
      <c r="F137" s="172">
        <v>0</v>
      </c>
      <c r="G137" s="302">
        <v>0</v>
      </c>
      <c r="H137" s="172">
        <v>51</v>
      </c>
      <c r="I137" s="303">
        <v>-0.48</v>
      </c>
      <c r="J137" s="264">
        <v>319</v>
      </c>
      <c r="K137" s="69">
        <v>316.2</v>
      </c>
      <c r="L137" s="135">
        <f t="shared" si="8"/>
        <v>2.8000000000000114</v>
      </c>
      <c r="M137" s="306">
        <f t="shared" si="9"/>
        <v>0.8855154965211929</v>
      </c>
      <c r="N137" s="78">
        <f>Margins!B137</f>
        <v>850</v>
      </c>
      <c r="O137" s="25">
        <f t="shared" si="10"/>
        <v>0</v>
      </c>
      <c r="P137" s="25">
        <f t="shared" si="11"/>
        <v>0</v>
      </c>
      <c r="Q137" s="69"/>
    </row>
    <row r="138" spans="1:17" ht="15" customHeight="1">
      <c r="A138" s="193" t="s">
        <v>150</v>
      </c>
      <c r="B138" s="172">
        <v>5058</v>
      </c>
      <c r="C138" s="302">
        <v>-0.62</v>
      </c>
      <c r="D138" s="172">
        <v>20</v>
      </c>
      <c r="E138" s="302">
        <v>-0.88</v>
      </c>
      <c r="F138" s="172">
        <v>2</v>
      </c>
      <c r="G138" s="302">
        <v>-0.5</v>
      </c>
      <c r="H138" s="172">
        <v>5080</v>
      </c>
      <c r="I138" s="303">
        <v>-0.62</v>
      </c>
      <c r="J138" s="264">
        <v>549.65</v>
      </c>
      <c r="K138" s="69">
        <v>554</v>
      </c>
      <c r="L138" s="135">
        <f t="shared" si="8"/>
        <v>-4.350000000000023</v>
      </c>
      <c r="M138" s="306">
        <f t="shared" si="9"/>
        <v>-0.7851985559566828</v>
      </c>
      <c r="N138" s="78">
        <f>Margins!B138</f>
        <v>438</v>
      </c>
      <c r="O138" s="25">
        <f t="shared" si="10"/>
        <v>8760</v>
      </c>
      <c r="P138" s="25">
        <f t="shared" si="11"/>
        <v>876</v>
      </c>
      <c r="Q138" s="69"/>
    </row>
    <row r="139" spans="1:17" ht="15" customHeight="1">
      <c r="A139" s="193" t="s">
        <v>151</v>
      </c>
      <c r="B139" s="172">
        <v>1063</v>
      </c>
      <c r="C139" s="302">
        <v>0.14</v>
      </c>
      <c r="D139" s="172">
        <v>0</v>
      </c>
      <c r="E139" s="302">
        <v>0</v>
      </c>
      <c r="F139" s="172">
        <v>0</v>
      </c>
      <c r="G139" s="302">
        <v>0</v>
      </c>
      <c r="H139" s="172">
        <v>1063</v>
      </c>
      <c r="I139" s="303">
        <v>0.14</v>
      </c>
      <c r="J139" s="264">
        <v>977.4</v>
      </c>
      <c r="K139" s="69">
        <v>994.45</v>
      </c>
      <c r="L139" s="135">
        <f t="shared" si="8"/>
        <v>-17.050000000000068</v>
      </c>
      <c r="M139" s="306">
        <f t="shared" si="9"/>
        <v>-1.7145155613655858</v>
      </c>
      <c r="N139" s="78">
        <f>Margins!B139</f>
        <v>225</v>
      </c>
      <c r="O139" s="25">
        <f t="shared" si="10"/>
        <v>0</v>
      </c>
      <c r="P139" s="25">
        <f t="shared" si="11"/>
        <v>0</v>
      </c>
      <c r="Q139" s="69"/>
    </row>
    <row r="140" spans="1:17" ht="15" customHeight="1">
      <c r="A140" s="193" t="s">
        <v>214</v>
      </c>
      <c r="B140" s="172">
        <v>567</v>
      </c>
      <c r="C140" s="302">
        <v>0.08</v>
      </c>
      <c r="D140" s="172">
        <v>0</v>
      </c>
      <c r="E140" s="302">
        <v>0</v>
      </c>
      <c r="F140" s="172">
        <v>0</v>
      </c>
      <c r="G140" s="302">
        <v>0</v>
      </c>
      <c r="H140" s="172">
        <v>567</v>
      </c>
      <c r="I140" s="303">
        <v>0.08</v>
      </c>
      <c r="J140" s="264">
        <v>1604.55</v>
      </c>
      <c r="K140" s="69">
        <v>1617.15</v>
      </c>
      <c r="L140" s="135">
        <f t="shared" si="8"/>
        <v>-12.600000000000136</v>
      </c>
      <c r="M140" s="306">
        <f t="shared" si="9"/>
        <v>-0.7791485019942576</v>
      </c>
      <c r="N140" s="78">
        <f>Margins!B140</f>
        <v>125</v>
      </c>
      <c r="O140" s="25">
        <f t="shared" si="10"/>
        <v>0</v>
      </c>
      <c r="P140" s="25">
        <f t="shared" si="11"/>
        <v>0</v>
      </c>
      <c r="Q140" s="69"/>
    </row>
    <row r="141" spans="1:17" ht="15" customHeight="1">
      <c r="A141" s="193" t="s">
        <v>229</v>
      </c>
      <c r="B141" s="172">
        <v>4480</v>
      </c>
      <c r="C141" s="302">
        <v>0.56</v>
      </c>
      <c r="D141" s="172">
        <v>0</v>
      </c>
      <c r="E141" s="302">
        <v>-1</v>
      </c>
      <c r="F141" s="172">
        <v>0</v>
      </c>
      <c r="G141" s="302">
        <v>-1</v>
      </c>
      <c r="H141" s="172">
        <v>4480</v>
      </c>
      <c r="I141" s="303">
        <v>0.56</v>
      </c>
      <c r="J141" s="264">
        <v>1233</v>
      </c>
      <c r="K141" s="69">
        <v>1255.9</v>
      </c>
      <c r="L141" s="135">
        <f t="shared" si="8"/>
        <v>-22.90000000000009</v>
      </c>
      <c r="M141" s="306">
        <f t="shared" si="9"/>
        <v>-1.8233935822915908</v>
      </c>
      <c r="N141" s="78">
        <f>Margins!B141</f>
        <v>200</v>
      </c>
      <c r="O141" s="25">
        <f t="shared" si="10"/>
        <v>0</v>
      </c>
      <c r="P141" s="25">
        <f t="shared" si="11"/>
        <v>0</v>
      </c>
      <c r="Q141" s="69"/>
    </row>
    <row r="142" spans="1:17" ht="15" customHeight="1">
      <c r="A142" s="193" t="s">
        <v>91</v>
      </c>
      <c r="B142" s="172">
        <v>1179</v>
      </c>
      <c r="C142" s="302">
        <v>-0.48</v>
      </c>
      <c r="D142" s="172">
        <v>245</v>
      </c>
      <c r="E142" s="302">
        <v>-0.05</v>
      </c>
      <c r="F142" s="172">
        <v>15</v>
      </c>
      <c r="G142" s="302">
        <v>-0.67</v>
      </c>
      <c r="H142" s="172">
        <v>1439</v>
      </c>
      <c r="I142" s="303">
        <v>-0.44</v>
      </c>
      <c r="J142" s="264">
        <v>78.5</v>
      </c>
      <c r="K142" s="69">
        <v>78.5</v>
      </c>
      <c r="L142" s="135">
        <f t="shared" si="8"/>
        <v>0</v>
      </c>
      <c r="M142" s="306">
        <f t="shared" si="9"/>
        <v>0</v>
      </c>
      <c r="N142" s="78">
        <f>Margins!B142</f>
        <v>3800</v>
      </c>
      <c r="O142" s="25">
        <f t="shared" si="10"/>
        <v>931000</v>
      </c>
      <c r="P142" s="25">
        <f t="shared" si="11"/>
        <v>57000</v>
      </c>
      <c r="Q142" s="69"/>
    </row>
    <row r="143" spans="1:17" ht="15" customHeight="1">
      <c r="A143" s="193" t="s">
        <v>152</v>
      </c>
      <c r="B143" s="172">
        <v>551</v>
      </c>
      <c r="C143" s="302">
        <v>-0.49</v>
      </c>
      <c r="D143" s="172">
        <v>20</v>
      </c>
      <c r="E143" s="302">
        <v>-0.61</v>
      </c>
      <c r="F143" s="172">
        <v>1</v>
      </c>
      <c r="G143" s="302">
        <v>-0.96</v>
      </c>
      <c r="H143" s="172">
        <v>572</v>
      </c>
      <c r="I143" s="303">
        <v>-0.51</v>
      </c>
      <c r="J143" s="264">
        <v>230.3</v>
      </c>
      <c r="K143" s="69">
        <v>234.95</v>
      </c>
      <c r="L143" s="135">
        <f t="shared" si="8"/>
        <v>-4.649999999999977</v>
      </c>
      <c r="M143" s="306">
        <f t="shared" si="9"/>
        <v>-1.9791444988295288</v>
      </c>
      <c r="N143" s="78">
        <f>Margins!B143</f>
        <v>1350</v>
      </c>
      <c r="O143" s="25">
        <f t="shared" si="10"/>
        <v>27000</v>
      </c>
      <c r="P143" s="25">
        <f t="shared" si="11"/>
        <v>1350</v>
      </c>
      <c r="Q143" s="69"/>
    </row>
    <row r="144" spans="1:17" ht="15" customHeight="1">
      <c r="A144" s="193" t="s">
        <v>208</v>
      </c>
      <c r="B144" s="172">
        <v>6496</v>
      </c>
      <c r="C144" s="302">
        <v>0.36</v>
      </c>
      <c r="D144" s="172">
        <v>61</v>
      </c>
      <c r="E144" s="302">
        <v>-0.14</v>
      </c>
      <c r="F144" s="172">
        <v>7</v>
      </c>
      <c r="G144" s="302">
        <v>-0.3</v>
      </c>
      <c r="H144" s="172">
        <v>6564</v>
      </c>
      <c r="I144" s="303">
        <v>0.35</v>
      </c>
      <c r="J144" s="264">
        <v>716.1</v>
      </c>
      <c r="K144" s="69">
        <v>714.85</v>
      </c>
      <c r="L144" s="135">
        <f t="shared" si="8"/>
        <v>1.25</v>
      </c>
      <c r="M144" s="306">
        <f t="shared" si="9"/>
        <v>0.17486185913128627</v>
      </c>
      <c r="N144" s="78">
        <f>Margins!B144</f>
        <v>412</v>
      </c>
      <c r="O144" s="25">
        <f t="shared" si="10"/>
        <v>25132</v>
      </c>
      <c r="P144" s="25">
        <f t="shared" si="11"/>
        <v>2884</v>
      </c>
      <c r="Q144" s="69"/>
    </row>
    <row r="145" spans="1:17" ht="15" customHeight="1">
      <c r="A145" s="193" t="s">
        <v>230</v>
      </c>
      <c r="B145" s="172">
        <v>915</v>
      </c>
      <c r="C145" s="302">
        <v>-0.13</v>
      </c>
      <c r="D145" s="172">
        <v>0</v>
      </c>
      <c r="E145" s="302">
        <v>0</v>
      </c>
      <c r="F145" s="172">
        <v>0</v>
      </c>
      <c r="G145" s="302">
        <v>0</v>
      </c>
      <c r="H145" s="172">
        <v>915</v>
      </c>
      <c r="I145" s="303">
        <v>-0.13</v>
      </c>
      <c r="J145" s="264">
        <v>571.85</v>
      </c>
      <c r="K145" s="69">
        <v>574.45</v>
      </c>
      <c r="L145" s="135">
        <f t="shared" si="8"/>
        <v>-2.6000000000000227</v>
      </c>
      <c r="M145" s="306">
        <f t="shared" si="9"/>
        <v>-0.4526068413264901</v>
      </c>
      <c r="N145" s="78">
        <f>Margins!B145</f>
        <v>400</v>
      </c>
      <c r="O145" s="25">
        <f t="shared" si="10"/>
        <v>0</v>
      </c>
      <c r="P145" s="25">
        <f t="shared" si="11"/>
        <v>0</v>
      </c>
      <c r="Q145" s="69"/>
    </row>
    <row r="146" spans="1:17" ht="15" customHeight="1">
      <c r="A146" s="193" t="s">
        <v>185</v>
      </c>
      <c r="B146" s="172">
        <v>18497</v>
      </c>
      <c r="C146" s="302">
        <v>-0.28</v>
      </c>
      <c r="D146" s="172">
        <v>1603</v>
      </c>
      <c r="E146" s="302">
        <v>-0.55</v>
      </c>
      <c r="F146" s="172">
        <v>738</v>
      </c>
      <c r="G146" s="302">
        <v>-0.35</v>
      </c>
      <c r="H146" s="172">
        <v>20838</v>
      </c>
      <c r="I146" s="303">
        <v>-0.31</v>
      </c>
      <c r="J146" s="264">
        <v>569.6</v>
      </c>
      <c r="K146" s="69">
        <v>576.4</v>
      </c>
      <c r="L146" s="135">
        <f t="shared" si="8"/>
        <v>-6.7999999999999545</v>
      </c>
      <c r="M146" s="306">
        <f t="shared" si="9"/>
        <v>-1.1797362942401033</v>
      </c>
      <c r="N146" s="78">
        <f>Margins!B146</f>
        <v>675</v>
      </c>
      <c r="O146" s="25">
        <f t="shared" si="10"/>
        <v>1082025</v>
      </c>
      <c r="P146" s="25">
        <f t="shared" si="11"/>
        <v>498150</v>
      </c>
      <c r="Q146" s="69"/>
    </row>
    <row r="147" spans="1:17" ht="15" customHeight="1">
      <c r="A147" s="193" t="s">
        <v>206</v>
      </c>
      <c r="B147" s="172">
        <v>814</v>
      </c>
      <c r="C147" s="302">
        <v>-0.12</v>
      </c>
      <c r="D147" s="172">
        <v>4</v>
      </c>
      <c r="E147" s="302">
        <v>0.33</v>
      </c>
      <c r="F147" s="172">
        <v>0</v>
      </c>
      <c r="G147" s="302">
        <v>0</v>
      </c>
      <c r="H147" s="172">
        <v>818</v>
      </c>
      <c r="I147" s="303">
        <v>-0.12</v>
      </c>
      <c r="J147" s="264">
        <v>779.8</v>
      </c>
      <c r="K147" s="69">
        <v>776.7</v>
      </c>
      <c r="L147" s="135">
        <f t="shared" si="8"/>
        <v>3.099999999999909</v>
      </c>
      <c r="M147" s="306">
        <f t="shared" si="9"/>
        <v>0.3991245010943619</v>
      </c>
      <c r="N147" s="78">
        <f>Margins!B147</f>
        <v>550</v>
      </c>
      <c r="O147" s="25">
        <f t="shared" si="10"/>
        <v>2200</v>
      </c>
      <c r="P147" s="25">
        <f t="shared" si="11"/>
        <v>0</v>
      </c>
      <c r="Q147" s="69"/>
    </row>
    <row r="148" spans="1:17" ht="15" customHeight="1">
      <c r="A148" s="193" t="s">
        <v>118</v>
      </c>
      <c r="B148" s="172">
        <v>6505</v>
      </c>
      <c r="C148" s="302">
        <v>0.36</v>
      </c>
      <c r="D148" s="172">
        <v>189</v>
      </c>
      <c r="E148" s="302">
        <v>0.13</v>
      </c>
      <c r="F148" s="172">
        <v>8</v>
      </c>
      <c r="G148" s="302">
        <v>-0.64</v>
      </c>
      <c r="H148" s="172">
        <v>6702</v>
      </c>
      <c r="I148" s="303">
        <v>0.34</v>
      </c>
      <c r="J148" s="264">
        <v>1252.55</v>
      </c>
      <c r="K148" s="69">
        <v>1229.7</v>
      </c>
      <c r="L148" s="135">
        <f t="shared" si="8"/>
        <v>22.84999999999991</v>
      </c>
      <c r="M148" s="306">
        <f t="shared" si="9"/>
        <v>1.8581767910872495</v>
      </c>
      <c r="N148" s="78">
        <f>Margins!B148</f>
        <v>250</v>
      </c>
      <c r="O148" s="25">
        <f t="shared" si="10"/>
        <v>47250</v>
      </c>
      <c r="P148" s="25">
        <f t="shared" si="11"/>
        <v>2000</v>
      </c>
      <c r="Q148" s="69"/>
    </row>
    <row r="149" spans="1:17" ht="15" customHeight="1">
      <c r="A149" s="193" t="s">
        <v>231</v>
      </c>
      <c r="B149" s="172">
        <v>4875</v>
      </c>
      <c r="C149" s="302">
        <v>-0.35</v>
      </c>
      <c r="D149" s="172">
        <v>0</v>
      </c>
      <c r="E149" s="302">
        <v>-1</v>
      </c>
      <c r="F149" s="172">
        <v>0</v>
      </c>
      <c r="G149" s="302">
        <v>0</v>
      </c>
      <c r="H149" s="172">
        <v>4875</v>
      </c>
      <c r="I149" s="303">
        <v>-0.35</v>
      </c>
      <c r="J149" s="264">
        <v>997.8</v>
      </c>
      <c r="K149" s="69">
        <v>998</v>
      </c>
      <c r="L149" s="135">
        <f t="shared" si="8"/>
        <v>-0.20000000000004547</v>
      </c>
      <c r="M149" s="306">
        <f t="shared" si="9"/>
        <v>-0.0200400801603252</v>
      </c>
      <c r="N149" s="78">
        <f>Margins!B149</f>
        <v>206</v>
      </c>
      <c r="O149" s="25">
        <f t="shared" si="10"/>
        <v>0</v>
      </c>
      <c r="P149" s="25">
        <f t="shared" si="11"/>
        <v>0</v>
      </c>
      <c r="Q149" s="69"/>
    </row>
    <row r="150" spans="1:17" ht="15" customHeight="1">
      <c r="A150" s="193" t="s">
        <v>300</v>
      </c>
      <c r="B150" s="172">
        <v>583</v>
      </c>
      <c r="C150" s="302">
        <v>8.4</v>
      </c>
      <c r="D150" s="172">
        <v>6</v>
      </c>
      <c r="E150" s="302">
        <v>5</v>
      </c>
      <c r="F150" s="172">
        <v>0</v>
      </c>
      <c r="G150" s="302">
        <v>0</v>
      </c>
      <c r="H150" s="172">
        <v>589</v>
      </c>
      <c r="I150" s="303">
        <v>8.35</v>
      </c>
      <c r="J150" s="264">
        <v>52.55</v>
      </c>
      <c r="K150" s="69">
        <v>48.85</v>
      </c>
      <c r="L150" s="135">
        <f t="shared" si="8"/>
        <v>3.6999999999999957</v>
      </c>
      <c r="M150" s="306">
        <f t="shared" si="9"/>
        <v>7.5742067553735835</v>
      </c>
      <c r="N150" s="78">
        <f>Margins!B150</f>
        <v>7700</v>
      </c>
      <c r="O150" s="25">
        <f t="shared" si="10"/>
        <v>46200</v>
      </c>
      <c r="P150" s="25">
        <f t="shared" si="11"/>
        <v>0</v>
      </c>
      <c r="Q150" s="69"/>
    </row>
    <row r="151" spans="1:17" ht="15" customHeight="1">
      <c r="A151" s="193" t="s">
        <v>301</v>
      </c>
      <c r="B151" s="172">
        <v>3809</v>
      </c>
      <c r="C151" s="302">
        <v>0.06</v>
      </c>
      <c r="D151" s="172">
        <v>740</v>
      </c>
      <c r="E151" s="302">
        <v>0.2</v>
      </c>
      <c r="F151" s="172">
        <v>72</v>
      </c>
      <c r="G151" s="302">
        <v>-0.25</v>
      </c>
      <c r="H151" s="172">
        <v>4621</v>
      </c>
      <c r="I151" s="303">
        <v>0.07</v>
      </c>
      <c r="J151" s="264">
        <v>28.1</v>
      </c>
      <c r="K151" s="69">
        <v>28.35</v>
      </c>
      <c r="L151" s="135">
        <f t="shared" si="8"/>
        <v>-0.25</v>
      </c>
      <c r="M151" s="306">
        <f t="shared" si="9"/>
        <v>-0.8818342151675485</v>
      </c>
      <c r="N151" s="78">
        <f>Margins!B151</f>
        <v>10450</v>
      </c>
      <c r="O151" s="25">
        <f t="shared" si="10"/>
        <v>7733000</v>
      </c>
      <c r="P151" s="25">
        <f t="shared" si="11"/>
        <v>752400</v>
      </c>
      <c r="Q151" s="69"/>
    </row>
    <row r="152" spans="1:17" ht="15" customHeight="1">
      <c r="A152" s="193" t="s">
        <v>173</v>
      </c>
      <c r="B152" s="172">
        <v>539</v>
      </c>
      <c r="C152" s="302">
        <v>1.96</v>
      </c>
      <c r="D152" s="172">
        <v>29</v>
      </c>
      <c r="E152" s="302">
        <v>0.16</v>
      </c>
      <c r="F152" s="172">
        <v>0</v>
      </c>
      <c r="G152" s="302">
        <v>-1</v>
      </c>
      <c r="H152" s="172">
        <v>568</v>
      </c>
      <c r="I152" s="303">
        <v>1.73</v>
      </c>
      <c r="J152" s="264">
        <v>62.9</v>
      </c>
      <c r="K152" s="69">
        <v>61.55</v>
      </c>
      <c r="L152" s="135">
        <f t="shared" si="8"/>
        <v>1.3500000000000014</v>
      </c>
      <c r="M152" s="306">
        <f t="shared" si="9"/>
        <v>2.1933387489845675</v>
      </c>
      <c r="N152" s="78">
        <f>Margins!B152</f>
        <v>2950</v>
      </c>
      <c r="O152" s="25">
        <f t="shared" si="10"/>
        <v>85550</v>
      </c>
      <c r="P152" s="25">
        <f t="shared" si="11"/>
        <v>0</v>
      </c>
      <c r="Q152" s="69"/>
    </row>
    <row r="153" spans="1:17" ht="15" customHeight="1">
      <c r="A153" s="193" t="s">
        <v>302</v>
      </c>
      <c r="B153" s="172">
        <v>474</v>
      </c>
      <c r="C153" s="302">
        <v>0.63</v>
      </c>
      <c r="D153" s="172">
        <v>0</v>
      </c>
      <c r="E153" s="302">
        <v>0</v>
      </c>
      <c r="F153" s="172">
        <v>0</v>
      </c>
      <c r="G153" s="302">
        <v>0</v>
      </c>
      <c r="H153" s="172">
        <v>474</v>
      </c>
      <c r="I153" s="303">
        <v>0.63</v>
      </c>
      <c r="J153" s="264">
        <v>800.15</v>
      </c>
      <c r="K153" s="69">
        <v>802.2</v>
      </c>
      <c r="L153" s="135">
        <f t="shared" si="8"/>
        <v>-2.050000000000068</v>
      </c>
      <c r="M153" s="306">
        <f t="shared" si="9"/>
        <v>-0.25554724507604937</v>
      </c>
      <c r="N153" s="78">
        <f>Margins!B153</f>
        <v>200</v>
      </c>
      <c r="O153" s="25">
        <f t="shared" si="10"/>
        <v>0</v>
      </c>
      <c r="P153" s="25">
        <f t="shared" si="11"/>
        <v>0</v>
      </c>
      <c r="Q153" s="69"/>
    </row>
    <row r="154" spans="1:17" ht="15" customHeight="1">
      <c r="A154" s="193" t="s">
        <v>82</v>
      </c>
      <c r="B154" s="172">
        <v>1098</v>
      </c>
      <c r="C154" s="302">
        <v>-0.44</v>
      </c>
      <c r="D154" s="172">
        <v>21</v>
      </c>
      <c r="E154" s="302">
        <v>-0.16</v>
      </c>
      <c r="F154" s="172">
        <v>2</v>
      </c>
      <c r="G154" s="302">
        <v>0</v>
      </c>
      <c r="H154" s="172">
        <v>1121</v>
      </c>
      <c r="I154" s="303">
        <v>-0.43</v>
      </c>
      <c r="J154" s="264">
        <v>113.3</v>
      </c>
      <c r="K154" s="69">
        <v>113.45</v>
      </c>
      <c r="L154" s="135">
        <f t="shared" si="8"/>
        <v>-0.15000000000000568</v>
      </c>
      <c r="M154" s="306">
        <f t="shared" si="9"/>
        <v>-0.13221683561040606</v>
      </c>
      <c r="N154" s="78">
        <f>Margins!B154</f>
        <v>2100</v>
      </c>
      <c r="O154" s="25">
        <f t="shared" si="10"/>
        <v>44100</v>
      </c>
      <c r="P154" s="25">
        <f t="shared" si="11"/>
        <v>4200</v>
      </c>
      <c r="Q154" s="69"/>
    </row>
    <row r="155" spans="1:17" ht="15" customHeight="1">
      <c r="A155" s="193" t="s">
        <v>153</v>
      </c>
      <c r="B155" s="172">
        <v>3039</v>
      </c>
      <c r="C155" s="302">
        <v>-0.55</v>
      </c>
      <c r="D155" s="172">
        <v>3</v>
      </c>
      <c r="E155" s="302">
        <v>-0.77</v>
      </c>
      <c r="F155" s="172">
        <v>0</v>
      </c>
      <c r="G155" s="302">
        <v>0</v>
      </c>
      <c r="H155" s="172">
        <v>3042</v>
      </c>
      <c r="I155" s="303">
        <v>-0.55</v>
      </c>
      <c r="J155" s="264">
        <v>520.45</v>
      </c>
      <c r="K155" s="69">
        <v>523.55</v>
      </c>
      <c r="L155" s="135">
        <f t="shared" si="8"/>
        <v>-3.099999999999909</v>
      </c>
      <c r="M155" s="306">
        <f t="shared" si="9"/>
        <v>-0.5921115461751331</v>
      </c>
      <c r="N155" s="78">
        <f>Margins!B155</f>
        <v>450</v>
      </c>
      <c r="O155" s="25">
        <f t="shared" si="10"/>
        <v>1350</v>
      </c>
      <c r="P155" s="25">
        <f t="shared" si="11"/>
        <v>0</v>
      </c>
      <c r="Q155" s="69"/>
    </row>
    <row r="156" spans="1:17" ht="15" customHeight="1">
      <c r="A156" s="193" t="s">
        <v>154</v>
      </c>
      <c r="B156" s="172">
        <v>212</v>
      </c>
      <c r="C156" s="302">
        <v>-0.31</v>
      </c>
      <c r="D156" s="172">
        <v>2</v>
      </c>
      <c r="E156" s="302">
        <v>0</v>
      </c>
      <c r="F156" s="172">
        <v>0</v>
      </c>
      <c r="G156" s="302">
        <v>0</v>
      </c>
      <c r="H156" s="172">
        <v>214</v>
      </c>
      <c r="I156" s="303">
        <v>-0.31</v>
      </c>
      <c r="J156" s="264">
        <v>48.35</v>
      </c>
      <c r="K156" s="69">
        <v>48.2</v>
      </c>
      <c r="L156" s="135">
        <f t="shared" si="8"/>
        <v>0.14999999999999858</v>
      </c>
      <c r="M156" s="306">
        <f t="shared" si="9"/>
        <v>0.3112033195020717</v>
      </c>
      <c r="N156" s="78">
        <f>Margins!B156</f>
        <v>6900</v>
      </c>
      <c r="O156" s="25">
        <f t="shared" si="10"/>
        <v>13800</v>
      </c>
      <c r="P156" s="25">
        <f t="shared" si="11"/>
        <v>0</v>
      </c>
      <c r="Q156" s="69"/>
    </row>
    <row r="157" spans="1:17" ht="15" customHeight="1">
      <c r="A157" s="193" t="s">
        <v>303</v>
      </c>
      <c r="B157" s="172">
        <v>346</v>
      </c>
      <c r="C157" s="302">
        <v>0</v>
      </c>
      <c r="D157" s="172">
        <v>0</v>
      </c>
      <c r="E157" s="302">
        <v>-1</v>
      </c>
      <c r="F157" s="172">
        <v>0</v>
      </c>
      <c r="G157" s="302">
        <v>0</v>
      </c>
      <c r="H157" s="172">
        <v>346</v>
      </c>
      <c r="I157" s="303">
        <v>-0.03</v>
      </c>
      <c r="J157" s="264">
        <v>93.15</v>
      </c>
      <c r="K157" s="69">
        <v>92.85</v>
      </c>
      <c r="L157" s="135">
        <f t="shared" si="8"/>
        <v>0.30000000000001137</v>
      </c>
      <c r="M157" s="306">
        <f t="shared" si="9"/>
        <v>0.3231017770597861</v>
      </c>
      <c r="N157" s="78">
        <f>Margins!B157</f>
        <v>3600</v>
      </c>
      <c r="O157" s="25">
        <f t="shared" si="10"/>
        <v>0</v>
      </c>
      <c r="P157" s="25">
        <f t="shared" si="11"/>
        <v>0</v>
      </c>
      <c r="Q157" s="69"/>
    </row>
    <row r="158" spans="1:17" ht="15" customHeight="1">
      <c r="A158" s="193" t="s">
        <v>155</v>
      </c>
      <c r="B158" s="172">
        <v>1702</v>
      </c>
      <c r="C158" s="302">
        <v>-0.35</v>
      </c>
      <c r="D158" s="172">
        <v>0</v>
      </c>
      <c r="E158" s="302">
        <v>-1</v>
      </c>
      <c r="F158" s="172">
        <v>0</v>
      </c>
      <c r="G158" s="302">
        <v>0</v>
      </c>
      <c r="H158" s="172">
        <v>1702</v>
      </c>
      <c r="I158" s="303">
        <v>-0.35</v>
      </c>
      <c r="J158" s="264">
        <v>451.55</v>
      </c>
      <c r="K158" s="69">
        <v>454.25</v>
      </c>
      <c r="L158" s="135">
        <f t="shared" si="8"/>
        <v>-2.6999999999999886</v>
      </c>
      <c r="M158" s="306">
        <f t="shared" si="9"/>
        <v>-0.5943863511282309</v>
      </c>
      <c r="N158" s="78">
        <f>Margins!B158</f>
        <v>525</v>
      </c>
      <c r="O158" s="25">
        <f t="shared" si="10"/>
        <v>0</v>
      </c>
      <c r="P158" s="25">
        <f t="shared" si="11"/>
        <v>0</v>
      </c>
      <c r="Q158" s="69"/>
    </row>
    <row r="159" spans="1:17" ht="15" customHeight="1">
      <c r="A159" s="193" t="s">
        <v>38</v>
      </c>
      <c r="B159" s="172">
        <v>4594</v>
      </c>
      <c r="C159" s="302">
        <v>0.52</v>
      </c>
      <c r="D159" s="172">
        <v>16</v>
      </c>
      <c r="E159" s="302">
        <v>-0.41</v>
      </c>
      <c r="F159" s="172">
        <v>4</v>
      </c>
      <c r="G159" s="302">
        <v>-0.5</v>
      </c>
      <c r="H159" s="172">
        <v>4614</v>
      </c>
      <c r="I159" s="303">
        <v>0.51</v>
      </c>
      <c r="J159" s="264">
        <v>545.8</v>
      </c>
      <c r="K159" s="69">
        <v>552.75</v>
      </c>
      <c r="L159" s="135">
        <f t="shared" si="8"/>
        <v>-6.9500000000000455</v>
      </c>
      <c r="M159" s="306">
        <f t="shared" si="9"/>
        <v>-1.257349615558579</v>
      </c>
      <c r="N159" s="78">
        <f>Margins!B159</f>
        <v>600</v>
      </c>
      <c r="O159" s="25">
        <f t="shared" si="10"/>
        <v>9600</v>
      </c>
      <c r="P159" s="25">
        <f t="shared" si="11"/>
        <v>2400</v>
      </c>
      <c r="Q159" s="69"/>
    </row>
    <row r="160" spans="1:17" ht="15" customHeight="1">
      <c r="A160" s="193" t="s">
        <v>156</v>
      </c>
      <c r="B160" s="172">
        <v>182</v>
      </c>
      <c r="C160" s="302">
        <v>0.65</v>
      </c>
      <c r="D160" s="172">
        <v>0</v>
      </c>
      <c r="E160" s="302">
        <v>0</v>
      </c>
      <c r="F160" s="172">
        <v>0</v>
      </c>
      <c r="G160" s="302">
        <v>0</v>
      </c>
      <c r="H160" s="172">
        <v>182</v>
      </c>
      <c r="I160" s="303">
        <v>0.65</v>
      </c>
      <c r="J160" s="264">
        <v>399.45</v>
      </c>
      <c r="K160" s="69">
        <v>409.5</v>
      </c>
      <c r="L160" s="135">
        <f t="shared" si="8"/>
        <v>-10.050000000000011</v>
      </c>
      <c r="M160" s="306">
        <f t="shared" si="9"/>
        <v>-2.454212454212457</v>
      </c>
      <c r="N160" s="78">
        <f>Margins!B160</f>
        <v>600</v>
      </c>
      <c r="O160" s="25">
        <f t="shared" si="10"/>
        <v>0</v>
      </c>
      <c r="P160" s="25">
        <f t="shared" si="11"/>
        <v>0</v>
      </c>
      <c r="Q160" s="69"/>
    </row>
    <row r="161" spans="1:17" ht="15" customHeight="1" thickBot="1">
      <c r="A161" s="323" t="s">
        <v>395</v>
      </c>
      <c r="B161" s="172">
        <v>1746</v>
      </c>
      <c r="C161" s="302">
        <v>-0.07</v>
      </c>
      <c r="D161" s="172">
        <v>0</v>
      </c>
      <c r="E161" s="302">
        <v>0</v>
      </c>
      <c r="F161" s="172">
        <v>0</v>
      </c>
      <c r="G161" s="302">
        <v>-1</v>
      </c>
      <c r="H161" s="172">
        <v>1746</v>
      </c>
      <c r="I161" s="303">
        <v>-0.08</v>
      </c>
      <c r="J161" s="264">
        <v>282.3</v>
      </c>
      <c r="K161" s="69">
        <v>278.15</v>
      </c>
      <c r="L161" s="135">
        <f t="shared" si="8"/>
        <v>4.150000000000034</v>
      </c>
      <c r="M161" s="306">
        <f t="shared" si="9"/>
        <v>1.4920007190365034</v>
      </c>
      <c r="N161" s="78">
        <f>Margins!B161</f>
        <v>700</v>
      </c>
      <c r="O161" s="25">
        <f t="shared" si="10"/>
        <v>0</v>
      </c>
      <c r="P161" s="25">
        <f t="shared" si="11"/>
        <v>0</v>
      </c>
      <c r="Q161" s="69"/>
    </row>
    <row r="162" spans="2:17" ht="13.5" customHeight="1" hidden="1">
      <c r="B162" s="309">
        <f>SUM(B4:B161)</f>
        <v>1344033</v>
      </c>
      <c r="C162" s="310"/>
      <c r="D162" s="309">
        <f>SUM(D4:D161)</f>
        <v>163284</v>
      </c>
      <c r="E162" s="310"/>
      <c r="F162" s="309">
        <f>SUM(F4:F161)</f>
        <v>132893</v>
      </c>
      <c r="G162" s="310"/>
      <c r="H162" s="172">
        <f>SUM(H4:H161)</f>
        <v>1640210</v>
      </c>
      <c r="I162" s="310"/>
      <c r="J162" s="311"/>
      <c r="K162" s="69"/>
      <c r="L162" s="135"/>
      <c r="M162" s="136"/>
      <c r="N162" s="69"/>
      <c r="O162" s="25">
        <f>SUM(O4:O161)</f>
        <v>61419389</v>
      </c>
      <c r="P162" s="25">
        <f>SUM(P4:P161)</f>
        <v>15478480</v>
      </c>
      <c r="Q162" s="69"/>
    </row>
    <row r="163" spans="11:17" ht="14.25" customHeight="1">
      <c r="K163" s="69"/>
      <c r="L163" s="135"/>
      <c r="M163" s="136"/>
      <c r="N163" s="69"/>
      <c r="O163" s="69"/>
      <c r="P163" s="50">
        <f>P162/O162</f>
        <v>0.25201292705793604</v>
      </c>
      <c r="Q163" s="69"/>
    </row>
    <row r="164" spans="11:13" ht="12.75" customHeight="1">
      <c r="K164" s="69"/>
      <c r="L164" s="135"/>
      <c r="M164"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230" sqref="G230"/>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7"/>
      <c r="L1" s="155"/>
      <c r="M1" s="112"/>
      <c r="N1" s="62"/>
      <c r="O1" s="2"/>
      <c r="P1" s="107"/>
      <c r="Q1" s="108"/>
      <c r="R1" s="69"/>
      <c r="S1" s="103"/>
      <c r="T1" s="103"/>
      <c r="U1" s="103"/>
      <c r="V1" s="103"/>
      <c r="W1" s="103"/>
      <c r="X1" s="103"/>
      <c r="Y1" s="103"/>
      <c r="Z1" s="103"/>
      <c r="AA1" s="103"/>
      <c r="AB1" s="74"/>
    </row>
    <row r="2" spans="1:28" s="58" customFormat="1" ht="16.5" customHeight="1" thickBot="1">
      <c r="A2" s="134"/>
      <c r="B2" s="414" t="s">
        <v>59</v>
      </c>
      <c r="C2" s="415"/>
      <c r="D2" s="415"/>
      <c r="E2" s="416"/>
      <c r="F2" s="403" t="s">
        <v>186</v>
      </c>
      <c r="G2" s="404"/>
      <c r="H2" s="405"/>
      <c r="I2" s="403" t="s">
        <v>187</v>
      </c>
      <c r="J2" s="404"/>
      <c r="K2" s="405"/>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50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29">
        <f>'Open Int.'!I5</f>
        <v>0</v>
      </c>
      <c r="F5" s="191">
        <f>IF('Open Int.'!E5=0,0,'Open Int.'!H5/'Open Int.'!E5)</f>
        <v>0</v>
      </c>
      <c r="G5" s="155">
        <v>0</v>
      </c>
      <c r="H5" s="170">
        <f aca="true" t="shared" si="0" ref="H5:H66">IF(G5=0,0,(F5-G5)/G5)</f>
        <v>0</v>
      </c>
      <c r="I5" s="185">
        <f>IF(Volume!D5=0,0,Volume!F5/Volume!D5)</f>
        <v>0</v>
      </c>
      <c r="J5" s="176">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77" t="s">
        <v>9</v>
      </c>
      <c r="B6" s="188">
        <f>'Open Int.'!E6</f>
        <v>13383550</v>
      </c>
      <c r="C6" s="189">
        <f>'Open Int.'!F6</f>
        <v>356600</v>
      </c>
      <c r="D6" s="190">
        <f>'Open Int.'!H6</f>
        <v>15315100</v>
      </c>
      <c r="E6" s="329">
        <f>'Open Int.'!I6</f>
        <v>461850</v>
      </c>
      <c r="F6" s="191">
        <f>IF('Open Int.'!E6=0,0,'Open Int.'!H6/'Open Int.'!E6)</f>
        <v>1.1443226946512697</v>
      </c>
      <c r="G6" s="155">
        <v>1.1401939824747926</v>
      </c>
      <c r="H6" s="170">
        <f t="shared" si="0"/>
        <v>0.003621061187777591</v>
      </c>
      <c r="I6" s="185">
        <f>IF(Volume!D6=0,0,Volume!F6/Volume!D6)</f>
        <v>0.9332709674567982</v>
      </c>
      <c r="J6" s="176">
        <v>0.9670628639998344</v>
      </c>
      <c r="K6" s="170">
        <f t="shared" si="1"/>
        <v>-0.034942812717749086</v>
      </c>
      <c r="L6" s="60"/>
      <c r="M6" s="6"/>
      <c r="N6" s="59"/>
      <c r="O6" s="3"/>
      <c r="P6" s="3"/>
      <c r="Q6" s="3"/>
      <c r="R6" s="3"/>
      <c r="S6" s="3"/>
      <c r="T6" s="3"/>
      <c r="U6" s="61"/>
      <c r="V6" s="3"/>
      <c r="W6" s="3"/>
      <c r="X6" s="3"/>
      <c r="Y6" s="3"/>
      <c r="Z6" s="3"/>
      <c r="AA6" s="2"/>
      <c r="AB6" s="78"/>
      <c r="AC6" s="77"/>
    </row>
    <row r="7" spans="1:27" s="7" customFormat="1" ht="15">
      <c r="A7" s="177" t="s">
        <v>279</v>
      </c>
      <c r="B7" s="188">
        <f>'Open Int.'!E7</f>
        <v>200</v>
      </c>
      <c r="C7" s="189">
        <f>'Open Int.'!F7</f>
        <v>0</v>
      </c>
      <c r="D7" s="190">
        <f>'Open Int.'!H7</f>
        <v>0</v>
      </c>
      <c r="E7" s="329">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200</v>
      </c>
      <c r="C8" s="189">
        <f>'Open Int.'!F8</f>
        <v>200</v>
      </c>
      <c r="D8" s="190">
        <f>'Open Int.'!H8</f>
        <v>500</v>
      </c>
      <c r="E8" s="329">
        <f>'Open Int.'!I8</f>
        <v>100</v>
      </c>
      <c r="F8" s="191">
        <f>IF('Open Int.'!E8=0,0,'Open Int.'!H8/'Open Int.'!E8)</f>
        <v>2.5</v>
      </c>
      <c r="G8" s="155">
        <v>0</v>
      </c>
      <c r="H8" s="170">
        <f t="shared" si="0"/>
        <v>0</v>
      </c>
      <c r="I8" s="185">
        <f>IF(Volume!D8=0,0,Volume!F8/Volume!D8)</f>
        <v>0.5</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129375</v>
      </c>
      <c r="C9" s="189">
        <f>'Open Int.'!F9</f>
        <v>12000</v>
      </c>
      <c r="D9" s="190">
        <f>'Open Int.'!H9</f>
        <v>38625</v>
      </c>
      <c r="E9" s="329">
        <f>'Open Int.'!I9</f>
        <v>-2250</v>
      </c>
      <c r="F9" s="191">
        <f>IF('Open Int.'!E9=0,0,'Open Int.'!H9/'Open Int.'!E9)</f>
        <v>0.2985507246376812</v>
      </c>
      <c r="G9" s="155">
        <v>0.34824281150159747</v>
      </c>
      <c r="H9" s="170">
        <f t="shared" si="0"/>
        <v>-0.14269379071931926</v>
      </c>
      <c r="I9" s="185">
        <f>IF(Volume!D9=0,0,Volume!F9/Volume!D9)</f>
        <v>0.2054794520547945</v>
      </c>
      <c r="J9" s="176">
        <v>0.17647058823529413</v>
      </c>
      <c r="K9" s="170">
        <f t="shared" si="1"/>
        <v>0.16438356164383547</v>
      </c>
      <c r="L9" s="60"/>
      <c r="M9" s="6"/>
      <c r="N9" s="59"/>
      <c r="O9" s="3"/>
      <c r="P9" s="3"/>
      <c r="Q9" s="3"/>
      <c r="R9" s="3"/>
      <c r="S9" s="3"/>
      <c r="T9" s="3"/>
      <c r="U9" s="61"/>
      <c r="V9" s="3"/>
      <c r="W9" s="3"/>
      <c r="X9" s="3"/>
      <c r="Y9" s="3"/>
      <c r="Z9" s="3"/>
      <c r="AA9" s="2"/>
      <c r="AB9" s="78"/>
      <c r="AC9" s="77"/>
    </row>
    <row r="10" spans="1:27" s="7" customFormat="1" ht="15">
      <c r="A10" s="177" t="s">
        <v>135</v>
      </c>
      <c r="B10" s="188">
        <f>'Open Int.'!E10</f>
        <v>347900</v>
      </c>
      <c r="C10" s="189">
        <f>'Open Int.'!F10</f>
        <v>2450</v>
      </c>
      <c r="D10" s="190">
        <f>'Open Int.'!H10</f>
        <v>0</v>
      </c>
      <c r="E10" s="329">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683400</v>
      </c>
      <c r="C11" s="189">
        <f>'Open Int.'!F11</f>
        <v>13400</v>
      </c>
      <c r="D11" s="190">
        <f>'Open Int.'!H11</f>
        <v>16750</v>
      </c>
      <c r="E11" s="329">
        <f>'Open Int.'!I11</f>
        <v>0</v>
      </c>
      <c r="F11" s="191">
        <f>IF('Open Int.'!E11=0,0,'Open Int.'!H11/'Open Int.'!E11)</f>
        <v>0.024509803921568627</v>
      </c>
      <c r="G11" s="155">
        <v>0.025</v>
      </c>
      <c r="H11" s="170">
        <f t="shared" si="0"/>
        <v>-0.01960784313725497</v>
      </c>
      <c r="I11" s="185">
        <f>IF(Volume!D11=0,0,Volume!F11/Volume!D11)</f>
        <v>0</v>
      </c>
      <c r="J11" s="176">
        <v>0</v>
      </c>
      <c r="K11" s="170">
        <f t="shared" si="1"/>
        <v>0</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29">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147200</v>
      </c>
      <c r="C13" s="189">
        <f>'Open Int.'!F13</f>
        <v>29900</v>
      </c>
      <c r="D13" s="190">
        <f>'Open Int.'!H13</f>
        <v>9200</v>
      </c>
      <c r="E13" s="329">
        <f>'Open Int.'!I13</f>
        <v>2300</v>
      </c>
      <c r="F13" s="191">
        <f>IF('Open Int.'!E13=0,0,'Open Int.'!H13/'Open Int.'!E13)</f>
        <v>0.0625</v>
      </c>
      <c r="G13" s="155">
        <v>0.058823529411764705</v>
      </c>
      <c r="H13" s="170">
        <f t="shared" si="0"/>
        <v>0.06250000000000001</v>
      </c>
      <c r="I13" s="185">
        <f>IF(Volume!D13=0,0,Volume!F13/Volume!D13)</f>
        <v>0.017857142857142856</v>
      </c>
      <c r="J13" s="176">
        <v>0.05</v>
      </c>
      <c r="K13" s="170">
        <f t="shared" si="1"/>
        <v>-0.6428571428571429</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2420900</v>
      </c>
      <c r="C14" s="189">
        <f>'Open Int.'!F14</f>
        <v>-55900</v>
      </c>
      <c r="D14" s="190">
        <f>'Open Int.'!H14</f>
        <v>249400</v>
      </c>
      <c r="E14" s="329">
        <f>'Open Int.'!I14</f>
        <v>0</v>
      </c>
      <c r="F14" s="191">
        <f>IF('Open Int.'!E14=0,0,'Open Int.'!H14/'Open Int.'!E14)</f>
        <v>0.10301953818827708</v>
      </c>
      <c r="G14" s="155">
        <v>0.10069444444444445</v>
      </c>
      <c r="H14" s="170">
        <f t="shared" si="0"/>
        <v>0.023090586145648233</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6508325</v>
      </c>
      <c r="C15" s="189">
        <f>'Open Int.'!F15</f>
        <v>267400</v>
      </c>
      <c r="D15" s="190">
        <f>'Open Int.'!H15</f>
        <v>1117350</v>
      </c>
      <c r="E15" s="329">
        <f>'Open Int.'!I15</f>
        <v>66850</v>
      </c>
      <c r="F15" s="191">
        <f>IF('Open Int.'!E15=0,0,'Open Int.'!H15/'Open Int.'!E15)</f>
        <v>0.17168011738811445</v>
      </c>
      <c r="G15" s="155">
        <v>0.16832440703902066</v>
      </c>
      <c r="H15" s="170">
        <f t="shared" si="0"/>
        <v>0.019935970119389038</v>
      </c>
      <c r="I15" s="185">
        <f>IF(Volume!D15=0,0,Volume!F15/Volume!D15)</f>
        <v>0.22018348623853212</v>
      </c>
      <c r="J15" s="176">
        <v>0.1282051282051282</v>
      </c>
      <c r="K15" s="170">
        <f t="shared" si="1"/>
        <v>0.7174311926605507</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20600</v>
      </c>
      <c r="C17" s="189">
        <f>'Open Int.'!F17</f>
        <v>4300</v>
      </c>
      <c r="D17" s="190">
        <f>'Open Int.'!H17</f>
        <v>400</v>
      </c>
      <c r="E17" s="329">
        <f>'Open Int.'!I17</f>
        <v>200</v>
      </c>
      <c r="F17" s="191">
        <f>IF('Open Int.'!E17=0,0,'Open Int.'!H17/'Open Int.'!E17)</f>
        <v>0.019417475728155338</v>
      </c>
      <c r="G17" s="155">
        <v>0.012269938650306749</v>
      </c>
      <c r="H17" s="170">
        <f t="shared" si="0"/>
        <v>0.58252427184466</v>
      </c>
      <c r="I17" s="185">
        <f>IF(Volume!D17=0,0,Volume!F17/Volume!D17)</f>
        <v>0.02247191011235955</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281</v>
      </c>
      <c r="B18" s="188">
        <f>'Open Int.'!E18</f>
        <v>488300</v>
      </c>
      <c r="C18" s="189">
        <f>'Open Int.'!F18</f>
        <v>17100</v>
      </c>
      <c r="D18" s="190">
        <f>'Open Int.'!H18</f>
        <v>43700</v>
      </c>
      <c r="E18" s="329">
        <f>'Open Int.'!I18</f>
        <v>0</v>
      </c>
      <c r="F18" s="191">
        <f>IF('Open Int.'!E18=0,0,'Open Int.'!H18/'Open Int.'!E18)</f>
        <v>0.08949416342412451</v>
      </c>
      <c r="G18" s="155">
        <v>0.09274193548387097</v>
      </c>
      <c r="H18" s="170">
        <f t="shared" si="0"/>
        <v>-0.03501945525291828</v>
      </c>
      <c r="I18" s="185">
        <f>IF(Volume!D18=0,0,Volume!F18/Volume!D18)</f>
        <v>0.024630541871921183</v>
      </c>
      <c r="J18" s="176">
        <v>0</v>
      </c>
      <c r="K18" s="170">
        <f t="shared" si="1"/>
        <v>0</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1017600</v>
      </c>
      <c r="C19" s="189">
        <f>'Open Int.'!F19</f>
        <v>-52800</v>
      </c>
      <c r="D19" s="190">
        <f>'Open Int.'!H19</f>
        <v>206400</v>
      </c>
      <c r="E19" s="329">
        <f>'Open Int.'!I19</f>
        <v>48000</v>
      </c>
      <c r="F19" s="191">
        <f>IF('Open Int.'!E19=0,0,'Open Int.'!H19/'Open Int.'!E19)</f>
        <v>0.2028301886792453</v>
      </c>
      <c r="G19" s="155">
        <v>0.14798206278026907</v>
      </c>
      <c r="H19" s="170">
        <f t="shared" si="0"/>
        <v>0.3706403659233848</v>
      </c>
      <c r="I19" s="185">
        <f>IF(Volume!D19=0,0,Volume!F19/Volume!D19)</f>
        <v>0.10094637223974763</v>
      </c>
      <c r="J19" s="176">
        <v>0.03333333333333333</v>
      </c>
      <c r="K19" s="170">
        <f t="shared" si="1"/>
        <v>2.028391167192429</v>
      </c>
      <c r="L19" s="60"/>
      <c r="M19" s="6"/>
      <c r="N19" s="59"/>
      <c r="O19" s="3"/>
      <c r="P19" s="3"/>
      <c r="Q19" s="3"/>
      <c r="R19" s="3"/>
      <c r="S19" s="3"/>
      <c r="T19" s="3"/>
      <c r="U19" s="61"/>
      <c r="V19" s="3"/>
      <c r="W19" s="3"/>
      <c r="X19" s="3"/>
      <c r="Y19" s="3"/>
      <c r="Z19" s="3"/>
      <c r="AA19" s="2"/>
    </row>
    <row r="20" spans="1:27" s="7" customFormat="1" ht="15">
      <c r="A20" s="177" t="s">
        <v>76</v>
      </c>
      <c r="B20" s="188">
        <f>'Open Int.'!E20</f>
        <v>50400</v>
      </c>
      <c r="C20" s="189">
        <f>'Open Int.'!F20</f>
        <v>2800</v>
      </c>
      <c r="D20" s="190">
        <f>'Open Int.'!H20</f>
        <v>12600</v>
      </c>
      <c r="E20" s="329">
        <f>'Open Int.'!I20</f>
        <v>5600</v>
      </c>
      <c r="F20" s="191">
        <f>IF('Open Int.'!E20=0,0,'Open Int.'!H20/'Open Int.'!E20)</f>
        <v>0.25</v>
      </c>
      <c r="G20" s="155">
        <v>0.14705882352941177</v>
      </c>
      <c r="H20" s="170">
        <f t="shared" si="0"/>
        <v>0.7</v>
      </c>
      <c r="I20" s="185">
        <f>IF(Volume!D20=0,0,Volume!F20/Volume!D20)</f>
        <v>0.3333333333333333</v>
      </c>
      <c r="J20" s="176">
        <v>0.05714285714285714</v>
      </c>
      <c r="K20" s="170">
        <f t="shared" si="1"/>
        <v>4.833333333333333</v>
      </c>
      <c r="L20" s="60"/>
      <c r="M20" s="6"/>
      <c r="N20" s="59"/>
      <c r="O20" s="3"/>
      <c r="P20" s="3"/>
      <c r="Q20" s="3"/>
      <c r="R20" s="3"/>
      <c r="S20" s="3"/>
      <c r="T20" s="3"/>
      <c r="U20" s="61"/>
      <c r="V20" s="3"/>
      <c r="W20" s="3"/>
      <c r="X20" s="3"/>
      <c r="Y20" s="3"/>
      <c r="Z20" s="3"/>
      <c r="AA20" s="2"/>
    </row>
    <row r="21" spans="1:29" s="58" customFormat="1" ht="15">
      <c r="A21" s="177" t="s">
        <v>77</v>
      </c>
      <c r="B21" s="188">
        <f>'Open Int.'!E21</f>
        <v>374300</v>
      </c>
      <c r="C21" s="189">
        <f>'Open Int.'!F21</f>
        <v>5700</v>
      </c>
      <c r="D21" s="190">
        <f>'Open Int.'!H21</f>
        <v>102600</v>
      </c>
      <c r="E21" s="329">
        <f>'Open Int.'!I21</f>
        <v>7600</v>
      </c>
      <c r="F21" s="191">
        <f>IF('Open Int.'!E21=0,0,'Open Int.'!H21/'Open Int.'!E21)</f>
        <v>0.27411167512690354</v>
      </c>
      <c r="G21" s="155">
        <v>0.25773195876288657</v>
      </c>
      <c r="H21" s="170">
        <f t="shared" si="0"/>
        <v>0.06355329949238586</v>
      </c>
      <c r="I21" s="185">
        <f>IF(Volume!D21=0,0,Volume!F21/Volume!D21)</f>
        <v>0.35</v>
      </c>
      <c r="J21" s="176">
        <v>0.22727272727272727</v>
      </c>
      <c r="K21" s="170">
        <f t="shared" si="1"/>
        <v>0.5399999999999999</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7350</v>
      </c>
      <c r="C22" s="189">
        <f>'Open Int.'!F22</f>
        <v>1050</v>
      </c>
      <c r="D22" s="190">
        <f>'Open Int.'!H22</f>
        <v>47250</v>
      </c>
      <c r="E22" s="329">
        <f>'Open Int.'!I22</f>
        <v>0</v>
      </c>
      <c r="F22" s="191">
        <f>IF('Open Int.'!E22=0,0,'Open Int.'!H22/'Open Int.'!E22)</f>
        <v>6.428571428571429</v>
      </c>
      <c r="G22" s="155">
        <v>7.5</v>
      </c>
      <c r="H22" s="170">
        <f t="shared" si="0"/>
        <v>-0.14285714285714282</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550</v>
      </c>
      <c r="C23" s="189">
        <f>'Open Int.'!F23</f>
        <v>275</v>
      </c>
      <c r="D23" s="190">
        <f>'Open Int.'!H23</f>
        <v>0</v>
      </c>
      <c r="E23" s="329">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1000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35000</v>
      </c>
      <c r="C25" s="189">
        <f>'Open Int.'!F25</f>
        <v>-1000</v>
      </c>
      <c r="D25" s="190">
        <f>'Open Int.'!H25</f>
        <v>6000</v>
      </c>
      <c r="E25" s="329">
        <f>'Open Int.'!I25</f>
        <v>2000</v>
      </c>
      <c r="F25" s="191">
        <f>IF('Open Int.'!E25=0,0,'Open Int.'!H25/'Open Int.'!E25)</f>
        <v>0.17142857142857143</v>
      </c>
      <c r="G25" s="155">
        <v>0.1111111111111111</v>
      </c>
      <c r="H25" s="170">
        <f t="shared" si="0"/>
        <v>0.5428571428571429</v>
      </c>
      <c r="I25" s="185">
        <f>IF(Volume!D25=0,0,Volume!F25/Volume!D25)</f>
        <v>1</v>
      </c>
      <c r="J25" s="176">
        <v>0</v>
      </c>
      <c r="K25" s="170">
        <f t="shared" si="1"/>
        <v>0</v>
      </c>
      <c r="L25" s="60"/>
      <c r="M25" s="6"/>
      <c r="N25" s="59"/>
      <c r="O25" s="3"/>
      <c r="P25" s="3"/>
      <c r="Q25" s="3"/>
      <c r="R25" s="3"/>
      <c r="S25" s="3"/>
      <c r="T25" s="3"/>
      <c r="U25" s="61"/>
      <c r="V25" s="3"/>
      <c r="W25" s="3"/>
      <c r="X25" s="3"/>
      <c r="Y25" s="3"/>
      <c r="Z25" s="3"/>
      <c r="AA25" s="2"/>
    </row>
    <row r="26" spans="1:27" s="7" customFormat="1" ht="15">
      <c r="A26" s="177" t="s">
        <v>232</v>
      </c>
      <c r="B26" s="188">
        <f>'Open Int.'!E26</f>
        <v>325000</v>
      </c>
      <c r="C26" s="189">
        <f>'Open Int.'!F26</f>
        <v>15000</v>
      </c>
      <c r="D26" s="190">
        <f>'Open Int.'!H26</f>
        <v>64500</v>
      </c>
      <c r="E26" s="329">
        <f>'Open Int.'!I26</f>
        <v>2500</v>
      </c>
      <c r="F26" s="191">
        <f>IF('Open Int.'!E26=0,0,'Open Int.'!H26/'Open Int.'!E26)</f>
        <v>0.19846153846153847</v>
      </c>
      <c r="G26" s="155">
        <v>0.2</v>
      </c>
      <c r="H26" s="170">
        <f t="shared" si="0"/>
        <v>-0.0076923076923077205</v>
      </c>
      <c r="I26" s="185">
        <f>IF(Volume!D26=0,0,Volume!F26/Volume!D26)</f>
        <v>0.10476190476190476</v>
      </c>
      <c r="J26" s="176">
        <v>0.09615384615384616</v>
      </c>
      <c r="K26" s="170">
        <f t="shared" si="1"/>
        <v>0.08952380952380949</v>
      </c>
      <c r="L26" s="60"/>
      <c r="M26" s="6"/>
      <c r="N26" s="59"/>
      <c r="O26" s="3"/>
      <c r="P26" s="3"/>
      <c r="Q26" s="3"/>
      <c r="R26" s="3"/>
      <c r="S26" s="3"/>
      <c r="T26" s="3"/>
      <c r="U26" s="61"/>
      <c r="V26" s="3"/>
      <c r="W26" s="3"/>
      <c r="X26" s="3"/>
      <c r="Y26" s="3"/>
      <c r="Z26" s="3"/>
      <c r="AA26" s="2"/>
    </row>
    <row r="27" spans="1:27" s="7" customFormat="1" ht="15">
      <c r="A27" s="177" t="s">
        <v>1</v>
      </c>
      <c r="B27" s="188">
        <f>'Open Int.'!E27</f>
        <v>24750</v>
      </c>
      <c r="C27" s="189">
        <f>'Open Int.'!F27</f>
        <v>2250</v>
      </c>
      <c r="D27" s="190">
        <f>'Open Int.'!H27</f>
        <v>2400</v>
      </c>
      <c r="E27" s="329">
        <f>'Open Int.'!I27</f>
        <v>300</v>
      </c>
      <c r="F27" s="191">
        <f>IF('Open Int.'!E27=0,0,'Open Int.'!H27/'Open Int.'!E27)</f>
        <v>0.09696969696969697</v>
      </c>
      <c r="G27" s="155">
        <v>0.09333333333333334</v>
      </c>
      <c r="H27" s="170">
        <f t="shared" si="0"/>
        <v>0.03896103896103891</v>
      </c>
      <c r="I27" s="185">
        <f>IF(Volume!D27=0,0,Volume!F27/Volume!D27)</f>
        <v>0.13043478260869565</v>
      </c>
      <c r="J27" s="176">
        <v>0.13043478260869565</v>
      </c>
      <c r="K27" s="170">
        <f t="shared" si="1"/>
        <v>0</v>
      </c>
      <c r="L27" s="60"/>
      <c r="M27" s="6"/>
      <c r="N27" s="59"/>
      <c r="O27" s="3"/>
      <c r="P27" s="3"/>
      <c r="Q27" s="3"/>
      <c r="R27" s="3"/>
      <c r="S27" s="3"/>
      <c r="T27" s="3"/>
      <c r="U27" s="61"/>
      <c r="V27" s="3"/>
      <c r="W27" s="3"/>
      <c r="X27" s="3"/>
      <c r="Y27" s="3"/>
      <c r="Z27" s="3"/>
      <c r="AA27" s="2"/>
    </row>
    <row r="28" spans="1:27" s="7" customFormat="1" ht="15">
      <c r="A28" s="177" t="s">
        <v>158</v>
      </c>
      <c r="B28" s="188">
        <f>'Open Int.'!E28</f>
        <v>106400</v>
      </c>
      <c r="C28" s="189">
        <f>'Open Int.'!F28</f>
        <v>9500</v>
      </c>
      <c r="D28" s="190">
        <f>'Open Int.'!H28</f>
        <v>7600</v>
      </c>
      <c r="E28" s="329">
        <f>'Open Int.'!I28</f>
        <v>0</v>
      </c>
      <c r="F28" s="191">
        <f>IF('Open Int.'!E28=0,0,'Open Int.'!H28/'Open Int.'!E28)</f>
        <v>0.07142857142857142</v>
      </c>
      <c r="G28" s="155">
        <v>0.0784313725490196</v>
      </c>
      <c r="H28" s="170">
        <f t="shared" si="0"/>
        <v>-0.08928571428571433</v>
      </c>
      <c r="I28" s="185">
        <f>IF(Volume!D28=0,0,Volume!F28/Volume!D28)</f>
        <v>0</v>
      </c>
      <c r="J28" s="176">
        <v>0.25</v>
      </c>
      <c r="K28" s="170">
        <f t="shared" si="1"/>
        <v>-1</v>
      </c>
      <c r="L28" s="60"/>
      <c r="M28" s="6"/>
      <c r="N28" s="59"/>
      <c r="O28" s="3"/>
      <c r="P28" s="3"/>
      <c r="Q28" s="3"/>
      <c r="R28" s="3"/>
      <c r="S28" s="3"/>
      <c r="T28" s="3"/>
      <c r="U28" s="61"/>
      <c r="V28" s="3"/>
      <c r="W28" s="3"/>
      <c r="X28" s="3"/>
      <c r="Y28" s="3"/>
      <c r="Z28" s="3"/>
      <c r="AA28" s="2"/>
    </row>
    <row r="29" spans="1:27" s="7" customFormat="1" ht="15">
      <c r="A29" s="177" t="s">
        <v>285</v>
      </c>
      <c r="B29" s="188">
        <f>'Open Int.'!E29</f>
        <v>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517500</v>
      </c>
      <c r="C30" s="189">
        <f>'Open Int.'!F30</f>
        <v>18000</v>
      </c>
      <c r="D30" s="190">
        <f>'Open Int.'!H30</f>
        <v>76500</v>
      </c>
      <c r="E30" s="329">
        <f>'Open Int.'!I30</f>
        <v>4500</v>
      </c>
      <c r="F30" s="191">
        <f>IF('Open Int.'!E30=0,0,'Open Int.'!H30/'Open Int.'!E30)</f>
        <v>0.14782608695652175</v>
      </c>
      <c r="G30" s="155">
        <v>0.14414414414414414</v>
      </c>
      <c r="H30" s="170">
        <f t="shared" si="0"/>
        <v>0.025543478260869622</v>
      </c>
      <c r="I30" s="185">
        <f>IF(Volume!D30=0,0,Volume!F30/Volume!D30)</f>
        <v>0.125</v>
      </c>
      <c r="J30" s="176">
        <v>0.5</v>
      </c>
      <c r="K30" s="170">
        <f t="shared" si="1"/>
        <v>-0.75</v>
      </c>
      <c r="L30" s="60"/>
      <c r="M30" s="6"/>
      <c r="N30" s="59"/>
      <c r="O30" s="3"/>
      <c r="P30" s="3"/>
      <c r="Q30" s="3"/>
      <c r="R30" s="3"/>
      <c r="S30" s="3"/>
      <c r="T30" s="3"/>
      <c r="U30" s="61"/>
      <c r="V30" s="3"/>
      <c r="W30" s="3"/>
      <c r="X30" s="3"/>
      <c r="Y30" s="3"/>
      <c r="Z30" s="3"/>
      <c r="AA30" s="2"/>
    </row>
    <row r="31" spans="1:27" s="7" customFormat="1" ht="15">
      <c r="A31" s="177" t="s">
        <v>2</v>
      </c>
      <c r="B31" s="188">
        <f>'Open Int.'!E31</f>
        <v>137500</v>
      </c>
      <c r="C31" s="189">
        <f>'Open Int.'!F31</f>
        <v>0</v>
      </c>
      <c r="D31" s="190">
        <f>'Open Int.'!H31</f>
        <v>0</v>
      </c>
      <c r="E31" s="329">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322500</v>
      </c>
      <c r="C32" s="189">
        <f>'Open Int.'!F32</f>
        <v>22500</v>
      </c>
      <c r="D32" s="190">
        <f>'Open Int.'!H32</f>
        <v>17500</v>
      </c>
      <c r="E32" s="329">
        <f>'Open Int.'!I32</f>
        <v>2500</v>
      </c>
      <c r="F32" s="191">
        <f>IF('Open Int.'!E32=0,0,'Open Int.'!H32/'Open Int.'!E32)</f>
        <v>0.05426356589147287</v>
      </c>
      <c r="G32" s="155">
        <v>0.05</v>
      </c>
      <c r="H32" s="170">
        <f t="shared" si="0"/>
        <v>0.0852713178294573</v>
      </c>
      <c r="I32" s="185">
        <f>IF(Volume!D32=0,0,Volume!F32/Volume!D32)</f>
        <v>0.03333333333333333</v>
      </c>
      <c r="J32" s="176">
        <v>0.04</v>
      </c>
      <c r="K32" s="170">
        <f t="shared" si="1"/>
        <v>-0.16666666666666669</v>
      </c>
      <c r="L32" s="60"/>
      <c r="M32" s="6"/>
      <c r="N32" s="59"/>
      <c r="O32" s="3"/>
      <c r="P32" s="3"/>
      <c r="Q32" s="3"/>
      <c r="R32" s="3"/>
      <c r="S32" s="3"/>
      <c r="T32" s="3"/>
      <c r="U32" s="61"/>
      <c r="V32" s="3"/>
      <c r="W32" s="3"/>
      <c r="X32" s="3"/>
      <c r="Y32" s="3"/>
      <c r="Z32" s="3"/>
      <c r="AA32" s="2"/>
    </row>
    <row r="33" spans="1:27" s="7" customFormat="1" ht="15">
      <c r="A33" s="177" t="s">
        <v>78</v>
      </c>
      <c r="B33" s="188">
        <f>'Open Int.'!E33</f>
        <v>17600</v>
      </c>
      <c r="C33" s="189">
        <f>'Open Int.'!F33</f>
        <v>8000</v>
      </c>
      <c r="D33" s="190">
        <f>'Open Int.'!H33</f>
        <v>4800</v>
      </c>
      <c r="E33" s="329">
        <f>'Open Int.'!I33</f>
        <v>0</v>
      </c>
      <c r="F33" s="191">
        <f>IF('Open Int.'!E33=0,0,'Open Int.'!H33/'Open Int.'!E33)</f>
        <v>0.2727272727272727</v>
      </c>
      <c r="G33" s="155">
        <v>0.5</v>
      </c>
      <c r="H33" s="170">
        <f t="shared" si="0"/>
        <v>-0.4545454545454546</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138</v>
      </c>
      <c r="B34" s="188">
        <f>'Open Int.'!E34</f>
        <v>70125</v>
      </c>
      <c r="C34" s="189">
        <f>'Open Int.'!F34</f>
        <v>1275</v>
      </c>
      <c r="D34" s="190">
        <f>'Open Int.'!H34</f>
        <v>10625</v>
      </c>
      <c r="E34" s="329">
        <f>'Open Int.'!I34</f>
        <v>0</v>
      </c>
      <c r="F34" s="191">
        <f>IF('Open Int.'!E34=0,0,'Open Int.'!H34/'Open Int.'!E34)</f>
        <v>0.15151515151515152</v>
      </c>
      <c r="G34" s="155">
        <v>0.15432098765432098</v>
      </c>
      <c r="H34" s="170">
        <f t="shared" si="0"/>
        <v>-0.0181818181818181</v>
      </c>
      <c r="I34" s="185">
        <f>IF(Volume!D34=0,0,Volume!F34/Volume!D34)</f>
        <v>0.04</v>
      </c>
      <c r="J34" s="176">
        <v>0.08333333333333333</v>
      </c>
      <c r="K34" s="170">
        <f t="shared" si="1"/>
        <v>-0.52</v>
      </c>
      <c r="L34" s="60"/>
      <c r="M34" s="6"/>
      <c r="N34" s="59"/>
      <c r="O34" s="3"/>
      <c r="P34" s="3"/>
      <c r="Q34" s="3"/>
      <c r="R34" s="3"/>
      <c r="S34" s="3"/>
      <c r="T34" s="3"/>
      <c r="U34" s="61"/>
      <c r="V34" s="3"/>
      <c r="W34" s="3"/>
      <c r="X34" s="3"/>
      <c r="Y34" s="3"/>
      <c r="Z34" s="3"/>
      <c r="AA34" s="2"/>
    </row>
    <row r="35" spans="1:27" s="7" customFormat="1" ht="15">
      <c r="A35" s="177" t="s">
        <v>160</v>
      </c>
      <c r="B35" s="188">
        <f>'Open Int.'!E35</f>
        <v>15400</v>
      </c>
      <c r="C35" s="189">
        <f>'Open Int.'!F35</f>
        <v>0</v>
      </c>
      <c r="D35" s="190">
        <f>'Open Int.'!H35</f>
        <v>0</v>
      </c>
      <c r="E35" s="329">
        <f>'Open Int.'!I35</f>
        <v>0</v>
      </c>
      <c r="F35" s="191">
        <f>IF('Open Int.'!E35=0,0,'Open Int.'!H35/'Open Int.'!E35)</f>
        <v>0</v>
      </c>
      <c r="G35" s="155">
        <v>0</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1304100</v>
      </c>
      <c r="C36" s="189">
        <f>'Open Int.'!F36</f>
        <v>103500</v>
      </c>
      <c r="D36" s="190">
        <f>'Open Int.'!H36</f>
        <v>48300</v>
      </c>
      <c r="E36" s="329">
        <f>'Open Int.'!I36</f>
        <v>0</v>
      </c>
      <c r="F36" s="191">
        <f>IF('Open Int.'!E36=0,0,'Open Int.'!H36/'Open Int.'!E36)</f>
        <v>0.037037037037037035</v>
      </c>
      <c r="G36" s="155">
        <v>0.040229885057471264</v>
      </c>
      <c r="H36" s="170">
        <f t="shared" si="0"/>
        <v>-0.0793650793650794</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392</v>
      </c>
      <c r="B37" s="188">
        <f>'Open Int.'!E37</f>
        <v>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856250</v>
      </c>
      <c r="C38" s="189">
        <f>'Open Int.'!F38</f>
        <v>66250</v>
      </c>
      <c r="D38" s="190">
        <f>'Open Int.'!H38</f>
        <v>207500</v>
      </c>
      <c r="E38" s="329">
        <f>'Open Int.'!I38</f>
        <v>6250</v>
      </c>
      <c r="F38" s="191">
        <f>IF('Open Int.'!E38=0,0,'Open Int.'!H38/'Open Int.'!E38)</f>
        <v>0.24233576642335766</v>
      </c>
      <c r="G38" s="155">
        <v>0.254746835443038</v>
      </c>
      <c r="H38" s="170">
        <f t="shared" si="0"/>
        <v>-0.04871922745613647</v>
      </c>
      <c r="I38" s="185">
        <f>IF(Volume!D38=0,0,Volume!F38/Volume!D38)</f>
        <v>0.24271844660194175</v>
      </c>
      <c r="J38" s="176">
        <v>0.1411764705882353</v>
      </c>
      <c r="K38" s="170">
        <f t="shared" si="1"/>
        <v>0.7192556634304208</v>
      </c>
      <c r="L38" s="60"/>
      <c r="M38" s="6"/>
      <c r="N38" s="59"/>
      <c r="O38" s="3"/>
      <c r="P38" s="3"/>
      <c r="Q38" s="3"/>
      <c r="R38" s="3"/>
      <c r="S38" s="3"/>
      <c r="T38" s="3"/>
      <c r="U38" s="61"/>
      <c r="V38" s="3"/>
      <c r="W38" s="3"/>
      <c r="X38" s="3"/>
      <c r="Y38" s="3"/>
      <c r="Z38" s="3"/>
      <c r="AA38" s="2"/>
    </row>
    <row r="39" spans="1:27" s="7" customFormat="1" ht="15">
      <c r="A39" s="177" t="s">
        <v>218</v>
      </c>
      <c r="B39" s="188">
        <f>'Open Int.'!E39</f>
        <v>23100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1000</v>
      </c>
      <c r="C41" s="189">
        <f>'Open Int.'!F41</f>
        <v>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162000</v>
      </c>
      <c r="C43" s="189">
        <f>'Open Int.'!F43</f>
        <v>27000</v>
      </c>
      <c r="D43" s="190">
        <f>'Open Int.'!H43</f>
        <v>2700</v>
      </c>
      <c r="E43" s="329">
        <f>'Open Int.'!I43</f>
        <v>0</v>
      </c>
      <c r="F43" s="191">
        <f>IF('Open Int.'!E43=0,0,'Open Int.'!H43/'Open Int.'!E43)</f>
        <v>0.016666666666666666</v>
      </c>
      <c r="G43" s="155">
        <v>0.02</v>
      </c>
      <c r="H43" s="170">
        <f t="shared" si="0"/>
        <v>-0.16666666666666669</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930</v>
      </c>
      <c r="C44" s="189">
        <f>'Open Int.'!F44</f>
        <v>62</v>
      </c>
      <c r="D44" s="190">
        <f>'Open Int.'!H44</f>
        <v>558</v>
      </c>
      <c r="E44" s="329">
        <f>'Open Int.'!I44</f>
        <v>62</v>
      </c>
      <c r="F44" s="191">
        <f>IF('Open Int.'!E44=0,0,'Open Int.'!H44/'Open Int.'!E44)</f>
        <v>0.6</v>
      </c>
      <c r="G44" s="155">
        <v>0.5714285714285714</v>
      </c>
      <c r="H44" s="170">
        <f t="shared" si="0"/>
        <v>0.05000000000000002</v>
      </c>
      <c r="I44" s="185">
        <f>IF(Volume!D44=0,0,Volume!F44/Volume!D44)</f>
        <v>1</v>
      </c>
      <c r="J44" s="176">
        <v>0</v>
      </c>
      <c r="K44" s="170">
        <f t="shared" si="1"/>
        <v>0</v>
      </c>
      <c r="L44" s="60"/>
      <c r="M44" s="6"/>
      <c r="N44" s="59"/>
      <c r="O44" s="3"/>
      <c r="P44" s="3"/>
      <c r="Q44" s="3"/>
      <c r="R44" s="3"/>
      <c r="S44" s="3"/>
      <c r="T44" s="3"/>
      <c r="U44" s="61"/>
      <c r="V44" s="3"/>
      <c r="W44" s="3"/>
      <c r="X44" s="3"/>
      <c r="Y44" s="3"/>
      <c r="Z44" s="3"/>
      <c r="AA44" s="2"/>
    </row>
    <row r="45" spans="1:27" s="7" customFormat="1" ht="15">
      <c r="A45" s="177" t="s">
        <v>194</v>
      </c>
      <c r="B45" s="188">
        <f>'Open Int.'!E45</f>
        <v>67600</v>
      </c>
      <c r="C45" s="189">
        <f>'Open Int.'!F45</f>
        <v>8400</v>
      </c>
      <c r="D45" s="190">
        <f>'Open Int.'!H45</f>
        <v>6800</v>
      </c>
      <c r="E45" s="329">
        <f>'Open Int.'!I45</f>
        <v>2000</v>
      </c>
      <c r="F45" s="191">
        <f>IF('Open Int.'!E45=0,0,'Open Int.'!H45/'Open Int.'!E45)</f>
        <v>0.10059171597633136</v>
      </c>
      <c r="G45" s="155">
        <v>0.08108108108108109</v>
      </c>
      <c r="H45" s="170">
        <f t="shared" si="0"/>
        <v>0.2406311637080867</v>
      </c>
      <c r="I45" s="185">
        <f>IF(Volume!D45=0,0,Volume!F45/Volume!D45)</f>
        <v>0.16129032258064516</v>
      </c>
      <c r="J45" s="176">
        <v>0.08695652173913043</v>
      </c>
      <c r="K45" s="170">
        <f t="shared" si="1"/>
        <v>0.8548387096774194</v>
      </c>
      <c r="L45" s="60"/>
      <c r="M45" s="6"/>
      <c r="N45" s="59"/>
      <c r="O45" s="3"/>
      <c r="P45" s="3"/>
      <c r="Q45" s="3"/>
      <c r="R45" s="3"/>
      <c r="S45" s="3"/>
      <c r="T45" s="3"/>
      <c r="U45" s="61"/>
      <c r="V45" s="3"/>
      <c r="W45" s="3"/>
      <c r="X45" s="3"/>
      <c r="Y45" s="3"/>
      <c r="Z45" s="3"/>
      <c r="AA45" s="2"/>
    </row>
    <row r="46" spans="1:27" s="7" customFormat="1" ht="15">
      <c r="A46" s="177" t="s">
        <v>220</v>
      </c>
      <c r="B46" s="188">
        <f>'Open Int.'!E46</f>
        <v>204000</v>
      </c>
      <c r="C46" s="189">
        <f>'Open Int.'!F46</f>
        <v>2400</v>
      </c>
      <c r="D46" s="190">
        <f>'Open Int.'!H46</f>
        <v>19200</v>
      </c>
      <c r="E46" s="329">
        <f>'Open Int.'!I46</f>
        <v>0</v>
      </c>
      <c r="F46" s="191">
        <f>IF('Open Int.'!E46=0,0,'Open Int.'!H46/'Open Int.'!E46)</f>
        <v>0.09411764705882353</v>
      </c>
      <c r="G46" s="155">
        <v>0.09523809523809523</v>
      </c>
      <c r="H46" s="170">
        <f t="shared" si="0"/>
        <v>-0.0117647058823529</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164</v>
      </c>
      <c r="B47" s="188">
        <f>'Open Int.'!E47</f>
        <v>813600</v>
      </c>
      <c r="C47" s="189">
        <f>'Open Int.'!F47</f>
        <v>16950</v>
      </c>
      <c r="D47" s="190">
        <f>'Open Int.'!H47</f>
        <v>79100</v>
      </c>
      <c r="E47" s="329">
        <f>'Open Int.'!I47</f>
        <v>0</v>
      </c>
      <c r="F47" s="191">
        <f>IF('Open Int.'!E47=0,0,'Open Int.'!H47/'Open Int.'!E47)</f>
        <v>0.09722222222222222</v>
      </c>
      <c r="G47" s="155">
        <v>0.09929078014184398</v>
      </c>
      <c r="H47" s="170">
        <f t="shared" si="0"/>
        <v>-0.020833333333333363</v>
      </c>
      <c r="I47" s="185">
        <f>IF(Volume!D47=0,0,Volume!F47/Volume!D47)</f>
        <v>0</v>
      </c>
      <c r="J47" s="176">
        <v>0.2857142857142857</v>
      </c>
      <c r="K47" s="170">
        <f t="shared" si="1"/>
        <v>-1</v>
      </c>
      <c r="L47" s="60"/>
      <c r="M47" s="6"/>
      <c r="N47" s="59"/>
      <c r="O47" s="3"/>
      <c r="P47" s="3"/>
      <c r="Q47" s="3"/>
      <c r="R47" s="3"/>
      <c r="S47" s="3"/>
      <c r="T47" s="3"/>
      <c r="U47" s="61"/>
      <c r="V47" s="3"/>
      <c r="W47" s="3"/>
      <c r="X47" s="3"/>
      <c r="Y47" s="3"/>
      <c r="Z47" s="3"/>
      <c r="AA47" s="2"/>
    </row>
    <row r="48" spans="1:27" s="7" customFormat="1" ht="15">
      <c r="A48" s="177" t="s">
        <v>165</v>
      </c>
      <c r="B48" s="188">
        <f>'Open Int.'!E48</f>
        <v>1300</v>
      </c>
      <c r="C48" s="189">
        <f>'Open Int.'!F48</f>
        <v>1300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224250</v>
      </c>
      <c r="C49" s="189">
        <f>'Open Int.'!F49</f>
        <v>18000</v>
      </c>
      <c r="D49" s="190">
        <f>'Open Int.'!H49</f>
        <v>25500</v>
      </c>
      <c r="E49" s="329">
        <f>'Open Int.'!I49</f>
        <v>2250</v>
      </c>
      <c r="F49" s="191">
        <f>IF('Open Int.'!E49=0,0,'Open Int.'!H49/'Open Int.'!E49)</f>
        <v>0.11371237458193979</v>
      </c>
      <c r="G49" s="155">
        <v>0.11272727272727273</v>
      </c>
      <c r="H49" s="170">
        <f t="shared" si="0"/>
        <v>0.008738806775272319</v>
      </c>
      <c r="I49" s="185">
        <f>IF(Volume!D49=0,0,Volume!F49/Volume!D49)</f>
        <v>0.08695652173913043</v>
      </c>
      <c r="J49" s="176">
        <v>0.07228915662650602</v>
      </c>
      <c r="K49" s="170">
        <f t="shared" si="1"/>
        <v>0.2028985507246377</v>
      </c>
      <c r="L49" s="60"/>
      <c r="M49" s="6"/>
      <c r="N49" s="59"/>
      <c r="O49" s="3"/>
      <c r="P49" s="3"/>
      <c r="Q49" s="3"/>
      <c r="R49" s="3"/>
      <c r="S49" s="3"/>
      <c r="T49" s="3"/>
      <c r="U49" s="61"/>
      <c r="V49" s="3"/>
      <c r="W49" s="3"/>
      <c r="X49" s="3"/>
      <c r="Y49" s="3"/>
      <c r="Z49" s="3"/>
      <c r="AA49" s="2"/>
    </row>
    <row r="50" spans="1:27" s="7" customFormat="1" ht="15">
      <c r="A50" s="177" t="s">
        <v>287</v>
      </c>
      <c r="B50" s="188">
        <f>'Open Int.'!E50</f>
        <v>2000</v>
      </c>
      <c r="C50" s="189">
        <f>'Open Int.'!F50</f>
        <v>0</v>
      </c>
      <c r="D50" s="190">
        <f>'Open Int.'!H50</f>
        <v>2000</v>
      </c>
      <c r="E50" s="329">
        <f>'Open Int.'!I50</f>
        <v>0</v>
      </c>
      <c r="F50" s="191">
        <f>IF('Open Int.'!E50=0,0,'Open Int.'!H50/'Open Int.'!E50)</f>
        <v>1</v>
      </c>
      <c r="G50" s="155">
        <v>1</v>
      </c>
      <c r="H50" s="170">
        <f t="shared" si="0"/>
        <v>0</v>
      </c>
      <c r="I50" s="185">
        <f>IF(Volume!D50=0,0,Volume!F50/Volume!D50)</f>
        <v>0</v>
      </c>
      <c r="J50" s="176">
        <v>1</v>
      </c>
      <c r="K50" s="170">
        <f t="shared" si="1"/>
        <v>-1</v>
      </c>
      <c r="L50" s="60"/>
      <c r="M50" s="6"/>
      <c r="N50" s="59"/>
      <c r="O50" s="3"/>
      <c r="P50" s="3"/>
      <c r="Q50" s="3"/>
      <c r="R50" s="3"/>
      <c r="S50" s="3"/>
      <c r="T50" s="3"/>
      <c r="U50" s="61"/>
      <c r="V50" s="3"/>
      <c r="W50" s="3"/>
      <c r="X50" s="3"/>
      <c r="Y50" s="3"/>
      <c r="Z50" s="3"/>
      <c r="AA50" s="2"/>
    </row>
    <row r="51" spans="1:27" s="7" customFormat="1" ht="15">
      <c r="A51" s="177" t="s">
        <v>271</v>
      </c>
      <c r="B51" s="188">
        <f>'Open Int.'!E51</f>
        <v>25200</v>
      </c>
      <c r="C51" s="189">
        <f>'Open Int.'!F51</f>
        <v>-1200</v>
      </c>
      <c r="D51" s="190">
        <f>'Open Int.'!H51</f>
        <v>4800</v>
      </c>
      <c r="E51" s="329">
        <f>'Open Int.'!I51</f>
        <v>0</v>
      </c>
      <c r="F51" s="191">
        <f>IF('Open Int.'!E51=0,0,'Open Int.'!H51/'Open Int.'!E51)</f>
        <v>0.19047619047619047</v>
      </c>
      <c r="G51" s="155">
        <v>0.18181818181818182</v>
      </c>
      <c r="H51" s="170">
        <f t="shared" si="0"/>
        <v>0.04761904761904753</v>
      </c>
      <c r="I51" s="185">
        <f>IF(Volume!D51=0,0,Volume!F51/Volume!D51)</f>
        <v>1</v>
      </c>
      <c r="J51" s="176">
        <v>0</v>
      </c>
      <c r="K51" s="170">
        <f t="shared" si="1"/>
        <v>0</v>
      </c>
      <c r="L51" s="60"/>
      <c r="M51" s="6"/>
      <c r="N51" s="59"/>
      <c r="O51" s="3"/>
      <c r="P51" s="3"/>
      <c r="Q51" s="3"/>
      <c r="R51" s="3"/>
      <c r="S51" s="3"/>
      <c r="T51" s="3"/>
      <c r="U51" s="61"/>
      <c r="V51" s="3"/>
      <c r="W51" s="3"/>
      <c r="X51" s="3"/>
      <c r="Y51" s="3"/>
      <c r="Z51" s="3"/>
      <c r="AA51" s="2"/>
    </row>
    <row r="52" spans="1:27" s="7" customFormat="1" ht="15">
      <c r="A52" s="177" t="s">
        <v>221</v>
      </c>
      <c r="B52" s="188">
        <f>'Open Int.'!E52</f>
        <v>1800</v>
      </c>
      <c r="C52" s="189">
        <f>'Open Int.'!F52</f>
        <v>300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101000</v>
      </c>
      <c r="C53" s="189">
        <f>'Open Int.'!F53</f>
        <v>7000</v>
      </c>
      <c r="D53" s="190">
        <f>'Open Int.'!H53</f>
        <v>30000</v>
      </c>
      <c r="E53" s="329">
        <f>'Open Int.'!I53</f>
        <v>1000</v>
      </c>
      <c r="F53" s="191">
        <f>IF('Open Int.'!E53=0,0,'Open Int.'!H53/'Open Int.'!E53)</f>
        <v>0.297029702970297</v>
      </c>
      <c r="G53" s="155">
        <v>0.30851063829787234</v>
      </c>
      <c r="H53" s="170">
        <f t="shared" si="0"/>
        <v>-0.037214066234209676</v>
      </c>
      <c r="I53" s="185">
        <f>IF(Volume!D53=0,0,Volume!F53/Volume!D53)</f>
        <v>0.09375</v>
      </c>
      <c r="J53" s="176">
        <v>0.2413793103448276</v>
      </c>
      <c r="K53" s="170">
        <f t="shared" si="1"/>
        <v>-0.6116071428571429</v>
      </c>
      <c r="L53" s="60"/>
      <c r="M53" s="6"/>
      <c r="N53" s="59"/>
      <c r="O53" s="3"/>
      <c r="P53" s="3"/>
      <c r="Q53" s="3"/>
      <c r="R53" s="3"/>
      <c r="S53" s="3"/>
      <c r="T53" s="3"/>
      <c r="U53" s="61"/>
      <c r="V53" s="3"/>
      <c r="W53" s="3"/>
      <c r="X53" s="3"/>
      <c r="Y53" s="3"/>
      <c r="Z53" s="3"/>
      <c r="AA53" s="2"/>
    </row>
    <row r="54" spans="1:27" s="7" customFormat="1" ht="15">
      <c r="A54" s="177" t="s">
        <v>166</v>
      </c>
      <c r="B54" s="188">
        <f>'Open Int.'!E54</f>
        <v>253700</v>
      </c>
      <c r="C54" s="189">
        <f>'Open Int.'!F54</f>
        <v>2950</v>
      </c>
      <c r="D54" s="190">
        <f>'Open Int.'!H54</f>
        <v>47200</v>
      </c>
      <c r="E54" s="329">
        <f>'Open Int.'!I54</f>
        <v>0</v>
      </c>
      <c r="F54" s="191">
        <f>IF('Open Int.'!E54=0,0,'Open Int.'!H54/'Open Int.'!E54)</f>
        <v>0.18604651162790697</v>
      </c>
      <c r="G54" s="155">
        <v>0.18823529411764706</v>
      </c>
      <c r="H54" s="170">
        <f t="shared" si="0"/>
        <v>-0.011627906976744186</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222</v>
      </c>
      <c r="B55" s="188">
        <f>'Open Int.'!E55</f>
        <v>352</v>
      </c>
      <c r="C55" s="189">
        <f>'Open Int.'!F55</f>
        <v>0</v>
      </c>
      <c r="D55" s="190">
        <f>'Open Int.'!H55</f>
        <v>0</v>
      </c>
      <c r="E55" s="329">
        <f>'Open Int.'!I55</f>
        <v>0</v>
      </c>
      <c r="F55" s="191">
        <f>IF('Open Int.'!E55=0,0,'Open Int.'!H55/'Open Int.'!E55)</f>
        <v>0</v>
      </c>
      <c r="G55" s="155">
        <v>0</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439500</v>
      </c>
      <c r="C56" s="189">
        <f>'Open Int.'!F56</f>
        <v>1500</v>
      </c>
      <c r="D56" s="190">
        <f>'Open Int.'!H56</f>
        <v>39000</v>
      </c>
      <c r="E56" s="329">
        <f>'Open Int.'!I56</f>
        <v>15000</v>
      </c>
      <c r="F56" s="191">
        <f>IF('Open Int.'!E56=0,0,'Open Int.'!H56/'Open Int.'!E56)</f>
        <v>0.08873720136518772</v>
      </c>
      <c r="G56" s="155">
        <v>0.0547945205479452</v>
      </c>
      <c r="H56" s="170">
        <f t="shared" si="0"/>
        <v>0.6194539249146759</v>
      </c>
      <c r="I56" s="185">
        <f>IF(Volume!D56=0,0,Volume!F56/Volume!D56)</f>
        <v>1.375</v>
      </c>
      <c r="J56" s="176">
        <v>0.06557377049180328</v>
      </c>
      <c r="K56" s="170">
        <f t="shared" si="1"/>
        <v>19.968749999999996</v>
      </c>
      <c r="L56" s="60"/>
      <c r="M56" s="6"/>
      <c r="N56" s="59"/>
      <c r="O56" s="3"/>
      <c r="P56" s="3"/>
      <c r="Q56" s="3"/>
      <c r="R56" s="3"/>
      <c r="S56" s="3"/>
      <c r="T56" s="3"/>
      <c r="U56" s="61"/>
      <c r="V56" s="3"/>
      <c r="W56" s="3"/>
      <c r="X56" s="3"/>
      <c r="Y56" s="3"/>
      <c r="Z56" s="3"/>
      <c r="AA56" s="2"/>
    </row>
    <row r="57" spans="1:27" s="7" customFormat="1" ht="15">
      <c r="A57" s="177" t="s">
        <v>289</v>
      </c>
      <c r="B57" s="188">
        <f>'Open Int.'!E57</f>
        <v>54600</v>
      </c>
      <c r="C57" s="189">
        <f>'Open Int.'!F57</f>
        <v>1400</v>
      </c>
      <c r="D57" s="190">
        <f>'Open Int.'!H57</f>
        <v>18200</v>
      </c>
      <c r="E57" s="329">
        <f>'Open Int.'!I57</f>
        <v>0</v>
      </c>
      <c r="F57" s="191">
        <f>IF('Open Int.'!E57=0,0,'Open Int.'!H57/'Open Int.'!E57)</f>
        <v>0.3333333333333333</v>
      </c>
      <c r="G57" s="155">
        <v>0.34210526315789475</v>
      </c>
      <c r="H57" s="170">
        <f t="shared" si="0"/>
        <v>-0.02564102564102572</v>
      </c>
      <c r="I57" s="185">
        <f>IF(Volume!D57=0,0,Volume!F57/Volume!D57)</f>
        <v>0</v>
      </c>
      <c r="J57" s="176">
        <v>0.5</v>
      </c>
      <c r="K57" s="170">
        <f t="shared" si="1"/>
        <v>-1</v>
      </c>
      <c r="L57" s="60"/>
      <c r="M57" s="6"/>
      <c r="N57" s="59"/>
      <c r="O57" s="3"/>
      <c r="P57" s="3"/>
      <c r="Q57" s="3"/>
      <c r="R57" s="3"/>
      <c r="S57" s="3"/>
      <c r="T57" s="3"/>
      <c r="U57" s="61"/>
      <c r="V57" s="3"/>
      <c r="W57" s="3"/>
      <c r="X57" s="3"/>
      <c r="Y57" s="3"/>
      <c r="Z57" s="3"/>
      <c r="AA57" s="2"/>
    </row>
    <row r="58" spans="1:27" s="7" customFormat="1" ht="15">
      <c r="A58" s="177" t="s">
        <v>195</v>
      </c>
      <c r="B58" s="188">
        <f>'Open Int.'!E58</f>
        <v>880474</v>
      </c>
      <c r="C58" s="189">
        <f>'Open Int.'!F58</f>
        <v>12372</v>
      </c>
      <c r="D58" s="190">
        <f>'Open Int.'!H58</f>
        <v>160836</v>
      </c>
      <c r="E58" s="329">
        <f>'Open Int.'!I58</f>
        <v>-6186</v>
      </c>
      <c r="F58" s="191">
        <f>IF('Open Int.'!E58=0,0,'Open Int.'!H58/'Open Int.'!E58)</f>
        <v>0.18266978922716628</v>
      </c>
      <c r="G58" s="155">
        <v>0.19239904988123516</v>
      </c>
      <c r="H58" s="170">
        <f t="shared" si="0"/>
        <v>-0.05056813253534562</v>
      </c>
      <c r="I58" s="185">
        <f>IF(Volume!D58=0,0,Volume!F58/Volume!D58)</f>
        <v>0.2765957446808511</v>
      </c>
      <c r="J58" s="176">
        <v>0.046511627906976744</v>
      </c>
      <c r="K58" s="170">
        <f t="shared" si="1"/>
        <v>4.946808510638298</v>
      </c>
      <c r="L58" s="60"/>
      <c r="M58" s="6"/>
      <c r="N58" s="59"/>
      <c r="O58" s="3"/>
      <c r="P58" s="3"/>
      <c r="Q58" s="3"/>
      <c r="R58" s="3"/>
      <c r="S58" s="3"/>
      <c r="T58" s="3"/>
      <c r="U58" s="61"/>
      <c r="V58" s="3"/>
      <c r="W58" s="3"/>
      <c r="X58" s="3"/>
      <c r="Y58" s="3"/>
      <c r="Z58" s="3"/>
      <c r="AA58" s="2"/>
    </row>
    <row r="59" spans="1:27" s="7" customFormat="1" ht="15">
      <c r="A59" s="177" t="s">
        <v>290</v>
      </c>
      <c r="B59" s="188">
        <f>'Open Int.'!E59</f>
        <v>466200</v>
      </c>
      <c r="C59" s="189">
        <f>'Open Int.'!F59</f>
        <v>25200</v>
      </c>
      <c r="D59" s="190">
        <f>'Open Int.'!H59</f>
        <v>51800</v>
      </c>
      <c r="E59" s="329">
        <f>'Open Int.'!I59</f>
        <v>1400</v>
      </c>
      <c r="F59" s="191">
        <f>IF('Open Int.'!E59=0,0,'Open Int.'!H59/'Open Int.'!E59)</f>
        <v>0.1111111111111111</v>
      </c>
      <c r="G59" s="155">
        <v>0.11428571428571428</v>
      </c>
      <c r="H59" s="170">
        <f t="shared" si="0"/>
        <v>-0.0277777777777778</v>
      </c>
      <c r="I59" s="185">
        <f>IF(Volume!D59=0,0,Volume!F59/Volume!D59)</f>
        <v>0.043478260869565216</v>
      </c>
      <c r="J59" s="176">
        <v>0.08860759493670886</v>
      </c>
      <c r="K59" s="170">
        <f t="shared" si="1"/>
        <v>-0.5093167701863354</v>
      </c>
      <c r="L59" s="60"/>
      <c r="M59" s="6"/>
      <c r="N59" s="59"/>
      <c r="O59" s="3"/>
      <c r="P59" s="3"/>
      <c r="Q59" s="3"/>
      <c r="R59" s="3"/>
      <c r="S59" s="3"/>
      <c r="T59" s="3"/>
      <c r="U59" s="61"/>
      <c r="V59" s="3"/>
      <c r="W59" s="3"/>
      <c r="X59" s="3"/>
      <c r="Y59" s="3"/>
      <c r="Z59" s="3"/>
      <c r="AA59" s="2"/>
    </row>
    <row r="60" spans="1:27" s="7" customFormat="1" ht="15">
      <c r="A60" s="177" t="s">
        <v>197</v>
      </c>
      <c r="B60" s="188">
        <f>'Open Int.'!E60</f>
        <v>9100</v>
      </c>
      <c r="C60" s="189">
        <f>'Open Int.'!F60</f>
        <v>0</v>
      </c>
      <c r="D60" s="190">
        <f>'Open Int.'!H60</f>
        <v>6500</v>
      </c>
      <c r="E60" s="329">
        <f>'Open Int.'!I60</f>
        <v>0</v>
      </c>
      <c r="F60" s="191">
        <f>IF('Open Int.'!E60=0,0,'Open Int.'!H60/'Open Int.'!E60)</f>
        <v>0.7142857142857143</v>
      </c>
      <c r="G60" s="155">
        <v>0.7142857142857143</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v>
      </c>
      <c r="B61" s="188">
        <f>'Open Int.'!E61</f>
        <v>0</v>
      </c>
      <c r="C61" s="189">
        <f>'Open Int.'!F61</f>
        <v>0</v>
      </c>
      <c r="D61" s="190">
        <f>'Open Int.'!H61</f>
        <v>0</v>
      </c>
      <c r="E61" s="329">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1800</v>
      </c>
      <c r="C62" s="189">
        <f>'Open Int.'!F62</f>
        <v>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4000</v>
      </c>
      <c r="C63" s="189">
        <f>'Open Int.'!F63</f>
        <v>1200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2744995</v>
      </c>
      <c r="C64" s="189">
        <f>'Open Int.'!F64</f>
        <v>70180</v>
      </c>
      <c r="D64" s="190">
        <f>'Open Int.'!H64</f>
        <v>411510</v>
      </c>
      <c r="E64" s="329">
        <f>'Open Int.'!I64</f>
        <v>9570</v>
      </c>
      <c r="F64" s="191">
        <f>IF('Open Int.'!E64=0,0,'Open Int.'!H64/'Open Int.'!E64)</f>
        <v>0.14991284137129576</v>
      </c>
      <c r="G64" s="155">
        <v>0.15026833631484796</v>
      </c>
      <c r="H64" s="170">
        <f t="shared" si="0"/>
        <v>-0.002365734207686615</v>
      </c>
      <c r="I64" s="185">
        <f>IF(Volume!D64=0,0,Volume!F64/Volume!D64)</f>
        <v>0.18181818181818182</v>
      </c>
      <c r="J64" s="176">
        <v>0.3132295719844358</v>
      </c>
      <c r="K64" s="170">
        <f t="shared" si="1"/>
        <v>-0.41953698475437606</v>
      </c>
      <c r="L64" s="60"/>
      <c r="M64" s="6"/>
      <c r="N64" s="59"/>
      <c r="O64" s="3"/>
      <c r="P64" s="3"/>
      <c r="Q64" s="3"/>
      <c r="R64" s="3"/>
      <c r="S64" s="3"/>
      <c r="T64" s="3"/>
      <c r="U64" s="61"/>
      <c r="V64" s="3"/>
      <c r="W64" s="3"/>
      <c r="X64" s="3"/>
      <c r="Y64" s="3"/>
      <c r="Z64" s="3"/>
      <c r="AA64" s="2"/>
    </row>
    <row r="65" spans="1:27" s="7" customFormat="1" ht="15">
      <c r="A65" s="177" t="s">
        <v>198</v>
      </c>
      <c r="B65" s="188">
        <f>'Open Int.'!E65</f>
        <v>2162000</v>
      </c>
      <c r="C65" s="189">
        <f>'Open Int.'!F65</f>
        <v>286000</v>
      </c>
      <c r="D65" s="190">
        <f>'Open Int.'!H65</f>
        <v>302000</v>
      </c>
      <c r="E65" s="329">
        <f>'Open Int.'!I65</f>
        <v>33000</v>
      </c>
      <c r="F65" s="191">
        <f>IF('Open Int.'!E65=0,0,'Open Int.'!H65/'Open Int.'!E65)</f>
        <v>0.1396854764107308</v>
      </c>
      <c r="G65" s="155">
        <v>0.1433901918976546</v>
      </c>
      <c r="H65" s="170">
        <f t="shared" si="0"/>
        <v>-0.02583660317274723</v>
      </c>
      <c r="I65" s="185">
        <f>IF(Volume!D65=0,0,Volume!F65/Volume!D65)</f>
        <v>0.21595330739299612</v>
      </c>
      <c r="J65" s="176">
        <v>0.19435736677115986</v>
      </c>
      <c r="K65" s="170">
        <f t="shared" si="1"/>
        <v>0.11111459771557688</v>
      </c>
      <c r="L65" s="60"/>
      <c r="M65" s="6"/>
      <c r="N65" s="59"/>
      <c r="O65" s="3"/>
      <c r="P65" s="3"/>
      <c r="Q65" s="3"/>
      <c r="R65" s="3"/>
      <c r="S65" s="3"/>
      <c r="T65" s="3"/>
      <c r="U65" s="61"/>
      <c r="V65" s="3"/>
      <c r="W65" s="3"/>
      <c r="X65" s="3"/>
      <c r="Y65" s="3"/>
      <c r="Z65" s="3"/>
      <c r="AA65" s="2"/>
    </row>
    <row r="66" spans="1:27" s="7" customFormat="1" ht="15">
      <c r="A66" s="177" t="s">
        <v>199</v>
      </c>
      <c r="B66" s="188">
        <f>'Open Int.'!E66</f>
        <v>249600</v>
      </c>
      <c r="C66" s="189">
        <f>'Open Int.'!F66</f>
        <v>24700</v>
      </c>
      <c r="D66" s="190">
        <f>'Open Int.'!H66</f>
        <v>74100</v>
      </c>
      <c r="E66" s="329">
        <f>'Open Int.'!I66</f>
        <v>0</v>
      </c>
      <c r="F66" s="191">
        <f>IF('Open Int.'!E66=0,0,'Open Int.'!H66/'Open Int.'!E66)</f>
        <v>0.296875</v>
      </c>
      <c r="G66" s="155">
        <v>0.32947976878612717</v>
      </c>
      <c r="H66" s="170">
        <f t="shared" si="0"/>
        <v>-0.09895833333333334</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93" t="s">
        <v>405</v>
      </c>
      <c r="B67" s="188">
        <f>'Open Int.'!E67</f>
        <v>0</v>
      </c>
      <c r="C67" s="189">
        <f>'Open Int.'!F67</f>
        <v>0</v>
      </c>
      <c r="D67" s="190">
        <f>'Open Int.'!H67</f>
        <v>0</v>
      </c>
      <c r="E67" s="329">
        <f>'Open Int.'!I67</f>
        <v>0</v>
      </c>
      <c r="F67" s="191">
        <f>IF('Open Int.'!E67=0,0,'Open Int.'!H67/'Open Int.'!E67)</f>
        <v>0</v>
      </c>
      <c r="G67" s="155">
        <v>0</v>
      </c>
      <c r="H67" s="170">
        <f aca="true" t="shared" si="2" ref="H67:H130">IF(G67=0,0,(F67-G67)/G67)</f>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43</v>
      </c>
      <c r="B68" s="188">
        <f>'Open Int.'!E68</f>
        <v>450</v>
      </c>
      <c r="C68" s="189">
        <f>'Open Int.'!F68</f>
        <v>0</v>
      </c>
      <c r="D68" s="190">
        <f>'Open Int.'!H68</f>
        <v>0</v>
      </c>
      <c r="E68" s="329">
        <f>'Open Int.'!I68</f>
        <v>0</v>
      </c>
      <c r="F68" s="191">
        <f>IF('Open Int.'!E68=0,0,'Open Int.'!H68/'Open Int.'!E68)</f>
        <v>0</v>
      </c>
      <c r="G68" s="155">
        <v>0</v>
      </c>
      <c r="H68" s="170">
        <f t="shared" si="2"/>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200</v>
      </c>
      <c r="B69" s="188">
        <f>'Open Int.'!E69</f>
        <v>834400</v>
      </c>
      <c r="C69" s="189">
        <f>'Open Int.'!F69</f>
        <v>63000</v>
      </c>
      <c r="D69" s="190">
        <f>'Open Int.'!H69</f>
        <v>72100</v>
      </c>
      <c r="E69" s="329">
        <f>'Open Int.'!I69</f>
        <v>2100</v>
      </c>
      <c r="F69" s="191">
        <f>IF('Open Int.'!E69=0,0,'Open Int.'!H69/'Open Int.'!E69)</f>
        <v>0.08640939597315436</v>
      </c>
      <c r="G69" s="155">
        <v>0.09074410163339383</v>
      </c>
      <c r="H69" s="170">
        <f t="shared" si="2"/>
        <v>-0.047768456375838944</v>
      </c>
      <c r="I69" s="185">
        <f>IF(Volume!D69=0,0,Volume!F69/Volume!D69)</f>
        <v>0.0658578856152513</v>
      </c>
      <c r="J69" s="176">
        <v>0.021791767554479417</v>
      </c>
      <c r="K69" s="170">
        <f aca="true" t="shared" si="3" ref="K69:K132">IF(J69=0,0,(I69-J69)/J69)</f>
        <v>2.022145195455421</v>
      </c>
      <c r="L69" s="60"/>
      <c r="M69" s="6"/>
      <c r="N69" s="59"/>
      <c r="O69" s="3"/>
      <c r="P69" s="3"/>
      <c r="Q69" s="3"/>
      <c r="R69" s="3"/>
      <c r="S69" s="3"/>
      <c r="T69" s="3"/>
      <c r="U69" s="61"/>
      <c r="V69" s="3"/>
      <c r="W69" s="3"/>
      <c r="X69" s="3"/>
      <c r="Y69" s="3"/>
      <c r="Z69" s="3"/>
      <c r="AA69" s="2"/>
    </row>
    <row r="70" spans="1:27" s="7" customFormat="1" ht="15">
      <c r="A70" s="177" t="s">
        <v>141</v>
      </c>
      <c r="B70" s="188">
        <f>'Open Int.'!E70</f>
        <v>6880800</v>
      </c>
      <c r="C70" s="189">
        <f>'Open Int.'!F70</f>
        <v>832800</v>
      </c>
      <c r="D70" s="190">
        <f>'Open Int.'!H70</f>
        <v>1761600</v>
      </c>
      <c r="E70" s="329">
        <f>'Open Int.'!I70</f>
        <v>235200</v>
      </c>
      <c r="F70" s="191">
        <f>IF('Open Int.'!E70=0,0,'Open Int.'!H70/'Open Int.'!E70)</f>
        <v>0.2560167422392745</v>
      </c>
      <c r="G70" s="155">
        <v>0.2523809523809524</v>
      </c>
      <c r="H70" s="170">
        <f t="shared" si="2"/>
        <v>0.01440595981599337</v>
      </c>
      <c r="I70" s="185">
        <f>IF(Volume!D70=0,0,Volume!F70/Volume!D70)</f>
        <v>0.15028901734104047</v>
      </c>
      <c r="J70" s="176">
        <v>0.23039215686274508</v>
      </c>
      <c r="K70" s="170">
        <f t="shared" si="3"/>
        <v>-0.3476817119665477</v>
      </c>
      <c r="L70" s="60"/>
      <c r="M70" s="6"/>
      <c r="N70" s="59"/>
      <c r="O70" s="3"/>
      <c r="P70" s="3"/>
      <c r="Q70" s="3"/>
      <c r="R70" s="3"/>
      <c r="S70" s="3"/>
      <c r="T70" s="3"/>
      <c r="U70" s="61"/>
      <c r="V70" s="3"/>
      <c r="W70" s="3"/>
      <c r="X70" s="3"/>
      <c r="Y70" s="3"/>
      <c r="Z70" s="3"/>
      <c r="AA70" s="2"/>
    </row>
    <row r="71" spans="1:27" s="7" customFormat="1" ht="15">
      <c r="A71" s="177" t="s">
        <v>398</v>
      </c>
      <c r="B71" s="188">
        <f>'Open Int.'!E71</f>
        <v>3952800</v>
      </c>
      <c r="C71" s="189">
        <f>'Open Int.'!F71</f>
        <v>229500</v>
      </c>
      <c r="D71" s="190">
        <f>'Open Int.'!H71</f>
        <v>291600</v>
      </c>
      <c r="E71" s="329">
        <f>'Open Int.'!I71</f>
        <v>21600</v>
      </c>
      <c r="F71" s="191">
        <f>IF('Open Int.'!E71=0,0,'Open Int.'!H71/'Open Int.'!E71)</f>
        <v>0.07377049180327869</v>
      </c>
      <c r="G71" s="155">
        <v>0.0725163161711385</v>
      </c>
      <c r="H71" s="170">
        <f t="shared" si="2"/>
        <v>0.017295081967213133</v>
      </c>
      <c r="I71" s="185">
        <f>IF(Volume!D71=0,0,Volume!F71/Volume!D71)</f>
        <v>0.04522613065326633</v>
      </c>
      <c r="J71" s="176">
        <v>0.04397705544933078</v>
      </c>
      <c r="K71" s="170">
        <f t="shared" si="3"/>
        <v>0.02840288398514319</v>
      </c>
      <c r="L71" s="60"/>
      <c r="M71" s="6"/>
      <c r="N71" s="59"/>
      <c r="O71" s="3"/>
      <c r="P71" s="3"/>
      <c r="Q71" s="3"/>
      <c r="R71" s="3"/>
      <c r="S71" s="3"/>
      <c r="T71" s="3"/>
      <c r="U71" s="61"/>
      <c r="V71" s="3"/>
      <c r="W71" s="3"/>
      <c r="X71" s="3"/>
      <c r="Y71" s="3"/>
      <c r="Z71" s="3"/>
      <c r="AA71" s="2"/>
    </row>
    <row r="72" spans="1:27" s="7" customFormat="1" ht="15">
      <c r="A72" s="177" t="s">
        <v>184</v>
      </c>
      <c r="B72" s="188">
        <f>'Open Int.'!E72</f>
        <v>3194850</v>
      </c>
      <c r="C72" s="189">
        <f>'Open Int.'!F72</f>
        <v>-147500</v>
      </c>
      <c r="D72" s="190">
        <f>'Open Int.'!H72</f>
        <v>533950</v>
      </c>
      <c r="E72" s="329">
        <f>'Open Int.'!I72</f>
        <v>38350</v>
      </c>
      <c r="F72" s="191">
        <f>IF('Open Int.'!E72=0,0,'Open Int.'!H72/'Open Int.'!E72)</f>
        <v>0.16712834718374883</v>
      </c>
      <c r="G72" s="155">
        <v>0.14827890556045895</v>
      </c>
      <c r="H72" s="170">
        <f t="shared" si="2"/>
        <v>0.12712153189992526</v>
      </c>
      <c r="I72" s="185">
        <f>IF(Volume!D72=0,0,Volume!F72/Volume!D72)</f>
        <v>0.12087912087912088</v>
      </c>
      <c r="J72" s="176">
        <v>0.10920245398773006</v>
      </c>
      <c r="K72" s="170">
        <f t="shared" si="3"/>
        <v>0.10692678108408452</v>
      </c>
      <c r="L72" s="60"/>
      <c r="M72" s="6"/>
      <c r="N72" s="59"/>
      <c r="O72" s="3"/>
      <c r="P72" s="3"/>
      <c r="Q72" s="3"/>
      <c r="R72" s="3"/>
      <c r="S72" s="3"/>
      <c r="T72" s="3"/>
      <c r="U72" s="61"/>
      <c r="V72" s="3"/>
      <c r="W72" s="3"/>
      <c r="X72" s="3"/>
      <c r="Y72" s="3"/>
      <c r="Z72" s="3"/>
      <c r="AA72" s="2"/>
    </row>
    <row r="73" spans="1:27" s="7" customFormat="1" ht="15">
      <c r="A73" s="177" t="s">
        <v>175</v>
      </c>
      <c r="B73" s="188">
        <f>'Open Int.'!E73</f>
        <v>20506500</v>
      </c>
      <c r="C73" s="189">
        <f>'Open Int.'!F73</f>
        <v>842625</v>
      </c>
      <c r="D73" s="190">
        <f>'Open Int.'!H73</f>
        <v>10064250</v>
      </c>
      <c r="E73" s="329">
        <f>'Open Int.'!I73</f>
        <v>401625</v>
      </c>
      <c r="F73" s="191">
        <f>IF('Open Int.'!E73=0,0,'Open Int.'!H73/'Open Int.'!E73)</f>
        <v>0.49078341013824883</v>
      </c>
      <c r="G73" s="155">
        <v>0.49138966760112135</v>
      </c>
      <c r="H73" s="170">
        <f t="shared" si="2"/>
        <v>-0.0012337611123004687</v>
      </c>
      <c r="I73" s="185">
        <f>IF(Volume!D73=0,0,Volume!F73/Volume!D73)</f>
        <v>0.2438692098092643</v>
      </c>
      <c r="J73" s="176">
        <v>0.24511082138200782</v>
      </c>
      <c r="K73" s="170">
        <f t="shared" si="3"/>
        <v>-0.005065511044118521</v>
      </c>
      <c r="L73" s="60"/>
      <c r="M73" s="6"/>
      <c r="N73" s="59"/>
      <c r="O73" s="3"/>
      <c r="P73" s="3"/>
      <c r="Q73" s="3"/>
      <c r="R73" s="3"/>
      <c r="S73" s="3"/>
      <c r="T73" s="3"/>
      <c r="U73" s="61"/>
      <c r="V73" s="3"/>
      <c r="W73" s="3"/>
      <c r="X73" s="3"/>
      <c r="Y73" s="3"/>
      <c r="Z73" s="3"/>
      <c r="AA73" s="2"/>
    </row>
    <row r="74" spans="1:27" s="7" customFormat="1" ht="15">
      <c r="A74" s="177" t="s">
        <v>142</v>
      </c>
      <c r="B74" s="188">
        <f>'Open Int.'!E74</f>
        <v>112000</v>
      </c>
      <c r="C74" s="189">
        <f>'Open Int.'!F74</f>
        <v>7000</v>
      </c>
      <c r="D74" s="190">
        <f>'Open Int.'!H74</f>
        <v>0</v>
      </c>
      <c r="E74" s="329">
        <f>'Open Int.'!I74</f>
        <v>0</v>
      </c>
      <c r="F74" s="191">
        <f>IF('Open Int.'!E74=0,0,'Open Int.'!H74/'Open Int.'!E74)</f>
        <v>0</v>
      </c>
      <c r="G74" s="155">
        <v>0</v>
      </c>
      <c r="H74" s="170">
        <f t="shared" si="2"/>
        <v>0</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176</v>
      </c>
      <c r="B75" s="188">
        <f>'Open Int.'!E75</f>
        <v>1231050</v>
      </c>
      <c r="C75" s="189">
        <f>'Open Int.'!F75</f>
        <v>46400</v>
      </c>
      <c r="D75" s="190">
        <f>'Open Int.'!H75</f>
        <v>227650</v>
      </c>
      <c r="E75" s="329">
        <f>'Open Int.'!I75</f>
        <v>10150</v>
      </c>
      <c r="F75" s="191">
        <f>IF('Open Int.'!E75=0,0,'Open Int.'!H75/'Open Int.'!E75)</f>
        <v>0.18492343934040048</v>
      </c>
      <c r="G75" s="155">
        <v>0.1835985312117503</v>
      </c>
      <c r="H75" s="170">
        <f t="shared" si="2"/>
        <v>0.007216332940714687</v>
      </c>
      <c r="I75" s="185">
        <f>IF(Volume!D75=0,0,Volume!F75/Volume!D75)</f>
        <v>0.2138728323699422</v>
      </c>
      <c r="J75" s="176">
        <v>0.11029411764705882</v>
      </c>
      <c r="K75" s="170">
        <f t="shared" si="3"/>
        <v>0.9391136801541426</v>
      </c>
      <c r="L75" s="60"/>
      <c r="M75" s="6"/>
      <c r="N75" s="59"/>
      <c r="O75" s="3"/>
      <c r="P75" s="3"/>
      <c r="Q75" s="3"/>
      <c r="R75" s="3"/>
      <c r="S75" s="3"/>
      <c r="T75" s="3"/>
      <c r="U75" s="61"/>
      <c r="V75" s="3"/>
      <c r="W75" s="3"/>
      <c r="X75" s="3"/>
      <c r="Y75" s="3"/>
      <c r="Z75" s="3"/>
      <c r="AA75" s="2"/>
    </row>
    <row r="76" spans="1:27" s="7" customFormat="1" ht="15">
      <c r="A76" s="177" t="s">
        <v>397</v>
      </c>
      <c r="B76" s="188">
        <f>'Open Int.'!E76</f>
        <v>4400</v>
      </c>
      <c r="C76" s="189">
        <f>'Open Int.'!F76</f>
        <v>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167</v>
      </c>
      <c r="B77" s="188">
        <f>'Open Int.'!E77</f>
        <v>1316700</v>
      </c>
      <c r="C77" s="189">
        <f>'Open Int.'!F77</f>
        <v>80850</v>
      </c>
      <c r="D77" s="190">
        <f>'Open Int.'!H77</f>
        <v>42350</v>
      </c>
      <c r="E77" s="329">
        <f>'Open Int.'!I77</f>
        <v>3850</v>
      </c>
      <c r="F77" s="191">
        <f>IF('Open Int.'!E77=0,0,'Open Int.'!H77/'Open Int.'!E77)</f>
        <v>0.03216374269005848</v>
      </c>
      <c r="G77" s="155">
        <v>0.03115264797507788</v>
      </c>
      <c r="H77" s="170">
        <f t="shared" si="2"/>
        <v>0.032456140350877134</v>
      </c>
      <c r="I77" s="185">
        <f>IF(Volume!D77=0,0,Volume!F77/Volume!D77)</f>
        <v>0.0196078431372549</v>
      </c>
      <c r="J77" s="176">
        <v>0.014084507042253521</v>
      </c>
      <c r="K77" s="170">
        <f t="shared" si="3"/>
        <v>0.392156862745098</v>
      </c>
      <c r="L77" s="60"/>
      <c r="M77" s="6"/>
      <c r="N77" s="59"/>
      <c r="O77" s="3"/>
      <c r="P77" s="3"/>
      <c r="Q77" s="3"/>
      <c r="R77" s="3"/>
      <c r="S77" s="3"/>
      <c r="T77" s="3"/>
      <c r="U77" s="61"/>
      <c r="V77" s="3"/>
      <c r="W77" s="3"/>
      <c r="X77" s="3"/>
      <c r="Y77" s="3"/>
      <c r="Z77" s="3"/>
      <c r="AA77" s="2"/>
    </row>
    <row r="78" spans="1:27" s="7" customFormat="1" ht="15">
      <c r="A78" s="177" t="s">
        <v>201</v>
      </c>
      <c r="B78" s="188">
        <f>'Open Int.'!E78</f>
        <v>598400</v>
      </c>
      <c r="C78" s="189">
        <f>'Open Int.'!F78</f>
        <v>68200</v>
      </c>
      <c r="D78" s="190">
        <f>'Open Int.'!H78</f>
        <v>196800</v>
      </c>
      <c r="E78" s="329">
        <f>'Open Int.'!I78</f>
        <v>13700</v>
      </c>
      <c r="F78" s="191">
        <f>IF('Open Int.'!E78=0,0,'Open Int.'!H78/'Open Int.'!E78)</f>
        <v>0.32887700534759357</v>
      </c>
      <c r="G78" s="155">
        <v>0.34534138061109015</v>
      </c>
      <c r="H78" s="170">
        <f t="shared" si="2"/>
        <v>-0.04767565136376784</v>
      </c>
      <c r="I78" s="185">
        <f>IF(Volume!D78=0,0,Volume!F78/Volume!D78)</f>
        <v>0.17260108630054316</v>
      </c>
      <c r="J78" s="176">
        <v>0.11786148238153099</v>
      </c>
      <c r="K78" s="170">
        <f t="shared" si="3"/>
        <v>0.4644401445912063</v>
      </c>
      <c r="L78" s="60"/>
      <c r="M78" s="6"/>
      <c r="N78" s="59"/>
      <c r="O78" s="3"/>
      <c r="P78" s="3"/>
      <c r="Q78" s="3"/>
      <c r="R78" s="3"/>
      <c r="S78" s="3"/>
      <c r="T78" s="3"/>
      <c r="U78" s="61"/>
      <c r="V78" s="3"/>
      <c r="W78" s="3"/>
      <c r="X78" s="3"/>
      <c r="Y78" s="3"/>
      <c r="Z78" s="3"/>
      <c r="AA78" s="2"/>
    </row>
    <row r="79" spans="1:27" s="7" customFormat="1" ht="15">
      <c r="A79" s="177" t="s">
        <v>143</v>
      </c>
      <c r="B79" s="188">
        <f>'Open Int.'!E79</f>
        <v>0</v>
      </c>
      <c r="C79" s="189">
        <f>'Open Int.'!F79</f>
        <v>0</v>
      </c>
      <c r="D79" s="190">
        <f>'Open Int.'!H79</f>
        <v>0</v>
      </c>
      <c r="E79" s="329">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90</v>
      </c>
      <c r="B80" s="188">
        <f>'Open Int.'!E80</f>
        <v>2400</v>
      </c>
      <c r="C80" s="189">
        <f>'Open Int.'!F80</f>
        <v>0</v>
      </c>
      <c r="D80" s="190">
        <f>'Open Int.'!H80</f>
        <v>0</v>
      </c>
      <c r="E80" s="329">
        <f>'Open Int.'!I80</f>
        <v>0</v>
      </c>
      <c r="F80" s="191">
        <f>IF('Open Int.'!E80=0,0,'Open Int.'!H80/'Open Int.'!E80)</f>
        <v>0</v>
      </c>
      <c r="G80" s="155">
        <v>0</v>
      </c>
      <c r="H80" s="170">
        <f t="shared" si="2"/>
        <v>0</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35</v>
      </c>
      <c r="B81" s="188">
        <f>'Open Int.'!E81</f>
        <v>46200</v>
      </c>
      <c r="C81" s="189">
        <f>'Open Int.'!F81</f>
        <v>1100</v>
      </c>
      <c r="D81" s="190">
        <f>'Open Int.'!H81</f>
        <v>2200</v>
      </c>
      <c r="E81" s="329">
        <f>'Open Int.'!I81</f>
        <v>0</v>
      </c>
      <c r="F81" s="191">
        <f>IF('Open Int.'!E81=0,0,'Open Int.'!H81/'Open Int.'!E81)</f>
        <v>0.047619047619047616</v>
      </c>
      <c r="G81" s="155">
        <v>0.04878048780487805</v>
      </c>
      <c r="H81" s="170">
        <f t="shared" si="2"/>
        <v>-0.0238095238095239</v>
      </c>
      <c r="I81" s="185">
        <f>IF(Volume!D81=0,0,Volume!F81/Volume!D81)</f>
        <v>0</v>
      </c>
      <c r="J81" s="176">
        <v>0</v>
      </c>
      <c r="K81" s="170">
        <f t="shared" si="3"/>
        <v>0</v>
      </c>
      <c r="L81" s="60"/>
      <c r="M81" s="6"/>
      <c r="N81" s="59"/>
      <c r="O81" s="3"/>
      <c r="P81" s="3"/>
      <c r="Q81" s="3"/>
      <c r="R81" s="3"/>
      <c r="S81" s="3"/>
      <c r="T81" s="3"/>
      <c r="U81" s="61"/>
      <c r="V81" s="3"/>
      <c r="W81" s="3"/>
      <c r="X81" s="3"/>
      <c r="Y81" s="3"/>
      <c r="Z81" s="3"/>
      <c r="AA81" s="2"/>
    </row>
    <row r="82" spans="1:27" s="7" customFormat="1" ht="15">
      <c r="A82" s="177" t="s">
        <v>6</v>
      </c>
      <c r="B82" s="188">
        <f>'Open Int.'!E82</f>
        <v>1527750</v>
      </c>
      <c r="C82" s="189">
        <f>'Open Int.'!F82</f>
        <v>193500</v>
      </c>
      <c r="D82" s="190">
        <f>'Open Int.'!H82</f>
        <v>193500</v>
      </c>
      <c r="E82" s="329">
        <f>'Open Int.'!I82</f>
        <v>40500</v>
      </c>
      <c r="F82" s="191">
        <f>IF('Open Int.'!E82=0,0,'Open Int.'!H82/'Open Int.'!E82)</f>
        <v>0.12665684830633284</v>
      </c>
      <c r="G82" s="155">
        <v>0.11467116357504216</v>
      </c>
      <c r="H82" s="170">
        <f t="shared" si="2"/>
        <v>0.10452222125963782</v>
      </c>
      <c r="I82" s="185">
        <f>IF(Volume!D82=0,0,Volume!F82/Volume!D82)</f>
        <v>0.15476190476190477</v>
      </c>
      <c r="J82" s="176">
        <v>0.09936908517350158</v>
      </c>
      <c r="K82" s="170">
        <f t="shared" si="3"/>
        <v>0.5574452003023431</v>
      </c>
      <c r="L82" s="60"/>
      <c r="M82" s="6"/>
      <c r="N82" s="59"/>
      <c r="O82" s="3"/>
      <c r="P82" s="3"/>
      <c r="Q82" s="3"/>
      <c r="R82" s="3"/>
      <c r="S82" s="3"/>
      <c r="T82" s="3"/>
      <c r="U82" s="61"/>
      <c r="V82" s="3"/>
      <c r="W82" s="3"/>
      <c r="X82" s="3"/>
      <c r="Y82" s="3"/>
      <c r="Z82" s="3"/>
      <c r="AA82" s="2"/>
    </row>
    <row r="83" spans="1:27" s="7" customFormat="1" ht="15">
      <c r="A83" s="177" t="s">
        <v>177</v>
      </c>
      <c r="B83" s="188">
        <f>'Open Int.'!E83</f>
        <v>316500</v>
      </c>
      <c r="C83" s="189">
        <f>'Open Int.'!F83</f>
        <v>12500</v>
      </c>
      <c r="D83" s="190">
        <f>'Open Int.'!H83</f>
        <v>27500</v>
      </c>
      <c r="E83" s="329">
        <f>'Open Int.'!I83</f>
        <v>7000</v>
      </c>
      <c r="F83" s="191">
        <f>IF('Open Int.'!E83=0,0,'Open Int.'!H83/'Open Int.'!E83)</f>
        <v>0.08688783570300158</v>
      </c>
      <c r="G83" s="155">
        <v>0.06743421052631579</v>
      </c>
      <c r="H83" s="170">
        <f t="shared" si="2"/>
        <v>0.28848302701036493</v>
      </c>
      <c r="I83" s="185">
        <f>IF(Volume!D83=0,0,Volume!F83/Volume!D83)</f>
        <v>0.13872832369942195</v>
      </c>
      <c r="J83" s="176">
        <v>0.03793103448275862</v>
      </c>
      <c r="K83" s="170">
        <f t="shared" si="3"/>
        <v>2.657383079348397</v>
      </c>
      <c r="L83" s="60"/>
      <c r="M83" s="6"/>
      <c r="N83" s="59"/>
      <c r="O83" s="3"/>
      <c r="P83" s="3"/>
      <c r="Q83" s="3"/>
      <c r="R83" s="3"/>
      <c r="S83" s="3"/>
      <c r="T83" s="3"/>
      <c r="U83" s="61"/>
      <c r="V83" s="3"/>
      <c r="W83" s="3"/>
      <c r="X83" s="3"/>
      <c r="Y83" s="3"/>
      <c r="Z83" s="3"/>
      <c r="AA83" s="2"/>
    </row>
    <row r="84" spans="1:27" s="7" customFormat="1" ht="15">
      <c r="A84" s="177" t="s">
        <v>168</v>
      </c>
      <c r="B84" s="188">
        <f>'Open Int.'!E84</f>
        <v>0</v>
      </c>
      <c r="C84" s="189">
        <f>'Open Int.'!F84</f>
        <v>0</v>
      </c>
      <c r="D84" s="190">
        <f>'Open Int.'!H84</f>
        <v>0</v>
      </c>
      <c r="E84" s="329">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132</v>
      </c>
      <c r="B85" s="188">
        <f>'Open Int.'!E85</f>
        <v>11200</v>
      </c>
      <c r="C85" s="189">
        <f>'Open Int.'!F85</f>
        <v>0</v>
      </c>
      <c r="D85" s="190">
        <f>'Open Int.'!H85</f>
        <v>400</v>
      </c>
      <c r="E85" s="329">
        <f>'Open Int.'!I85</f>
        <v>0</v>
      </c>
      <c r="F85" s="191">
        <f>IF('Open Int.'!E85=0,0,'Open Int.'!H85/'Open Int.'!E85)</f>
        <v>0.03571428571428571</v>
      </c>
      <c r="G85" s="155">
        <v>0.03571428571428571</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144</v>
      </c>
      <c r="B86" s="188">
        <f>'Open Int.'!E86</f>
        <v>0</v>
      </c>
      <c r="C86" s="189">
        <f>'Open Int.'!F86</f>
        <v>0</v>
      </c>
      <c r="D86" s="190">
        <f>'Open Int.'!H86</f>
        <v>0</v>
      </c>
      <c r="E86" s="329">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291</v>
      </c>
      <c r="B87" s="188">
        <f>'Open Int.'!E87</f>
        <v>1800</v>
      </c>
      <c r="C87" s="189">
        <f>'Open Int.'!F87</f>
        <v>900</v>
      </c>
      <c r="D87" s="190">
        <f>'Open Int.'!H87</f>
        <v>0</v>
      </c>
      <c r="E87" s="329">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133</v>
      </c>
      <c r="B88" s="188">
        <f>'Open Int.'!E88</f>
        <v>3718750</v>
      </c>
      <c r="C88" s="189">
        <f>'Open Int.'!F88</f>
        <v>318750</v>
      </c>
      <c r="D88" s="190">
        <f>'Open Int.'!H88</f>
        <v>281250</v>
      </c>
      <c r="E88" s="329">
        <f>'Open Int.'!I88</f>
        <v>75000</v>
      </c>
      <c r="F88" s="191">
        <f>IF('Open Int.'!E88=0,0,'Open Int.'!H88/'Open Int.'!E88)</f>
        <v>0.07563025210084033</v>
      </c>
      <c r="G88" s="155">
        <v>0.06066176470588235</v>
      </c>
      <c r="H88" s="170">
        <f t="shared" si="2"/>
        <v>0.24675324675324667</v>
      </c>
      <c r="I88" s="185">
        <f>IF(Volume!D88=0,0,Volume!F88/Volume!D88)</f>
        <v>0.08498583569405099</v>
      </c>
      <c r="J88" s="176">
        <v>0.04310344827586207</v>
      </c>
      <c r="K88" s="170">
        <f t="shared" si="3"/>
        <v>0.971671388101983</v>
      </c>
      <c r="L88" s="60"/>
      <c r="M88" s="6"/>
      <c r="N88" s="59"/>
      <c r="O88" s="3"/>
      <c r="P88" s="3"/>
      <c r="Q88" s="3"/>
      <c r="R88" s="3"/>
      <c r="S88" s="3"/>
      <c r="T88" s="3"/>
      <c r="U88" s="61"/>
      <c r="V88" s="3"/>
      <c r="W88" s="3"/>
      <c r="X88" s="3"/>
      <c r="Y88" s="3"/>
      <c r="Z88" s="3"/>
      <c r="AA88" s="2"/>
    </row>
    <row r="89" spans="1:27" s="7" customFormat="1" ht="15">
      <c r="A89" s="177" t="s">
        <v>169</v>
      </c>
      <c r="B89" s="188">
        <f>'Open Int.'!E89</f>
        <v>32000</v>
      </c>
      <c r="C89" s="189">
        <f>'Open Int.'!F89</f>
        <v>0</v>
      </c>
      <c r="D89" s="190">
        <f>'Open Int.'!H89</f>
        <v>2000</v>
      </c>
      <c r="E89" s="329">
        <f>'Open Int.'!I89</f>
        <v>0</v>
      </c>
      <c r="F89" s="191">
        <f>IF('Open Int.'!E89=0,0,'Open Int.'!H89/'Open Int.'!E89)</f>
        <v>0.0625</v>
      </c>
      <c r="G89" s="155">
        <v>0.0625</v>
      </c>
      <c r="H89" s="170">
        <f t="shared" si="2"/>
        <v>0</v>
      </c>
      <c r="I89" s="185">
        <f>IF(Volume!D89=0,0,Volume!F89/Volume!D89)</f>
        <v>0</v>
      </c>
      <c r="J89" s="176">
        <v>0</v>
      </c>
      <c r="K89" s="170">
        <f t="shared" si="3"/>
        <v>0</v>
      </c>
      <c r="L89" s="60"/>
      <c r="M89" s="6"/>
      <c r="N89" s="59"/>
      <c r="O89" s="3"/>
      <c r="P89" s="3"/>
      <c r="Q89" s="3"/>
      <c r="R89" s="3"/>
      <c r="S89" s="3"/>
      <c r="T89" s="3"/>
      <c r="U89" s="61"/>
      <c r="V89" s="3"/>
      <c r="W89" s="3"/>
      <c r="X89" s="3"/>
      <c r="Y89" s="3"/>
      <c r="Z89" s="3"/>
      <c r="AA89" s="2"/>
    </row>
    <row r="90" spans="1:27" s="7" customFormat="1" ht="15">
      <c r="A90" s="177" t="s">
        <v>292</v>
      </c>
      <c r="B90" s="188">
        <f>'Open Int.'!E90</f>
        <v>7700</v>
      </c>
      <c r="C90" s="189">
        <f>'Open Int.'!F90</f>
        <v>0</v>
      </c>
      <c r="D90" s="190">
        <f>'Open Int.'!H90</f>
        <v>0</v>
      </c>
      <c r="E90" s="329">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293</v>
      </c>
      <c r="B91" s="188">
        <f>'Open Int.'!E91</f>
        <v>4950</v>
      </c>
      <c r="C91" s="189">
        <f>'Open Int.'!F91</f>
        <v>0</v>
      </c>
      <c r="D91" s="190">
        <f>'Open Int.'!H91</f>
        <v>0</v>
      </c>
      <c r="E91" s="329">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7" s="7" customFormat="1" ht="15">
      <c r="A92" s="177" t="s">
        <v>178</v>
      </c>
      <c r="B92" s="188">
        <f>'Open Int.'!E92</f>
        <v>81250</v>
      </c>
      <c r="C92" s="189">
        <f>'Open Int.'!F92</f>
        <v>1250</v>
      </c>
      <c r="D92" s="190">
        <f>'Open Int.'!H92</f>
        <v>0</v>
      </c>
      <c r="E92" s="329">
        <f>'Open Int.'!I92</f>
        <v>0</v>
      </c>
      <c r="F92" s="191">
        <f>IF('Open Int.'!E92=0,0,'Open Int.'!H92/'Open Int.'!E92)</f>
        <v>0</v>
      </c>
      <c r="G92" s="155">
        <v>0</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row>
    <row r="93" spans="1:29" s="58" customFormat="1" ht="15">
      <c r="A93" s="177" t="s">
        <v>145</v>
      </c>
      <c r="B93" s="188">
        <f>'Open Int.'!E93</f>
        <v>115600</v>
      </c>
      <c r="C93" s="189">
        <f>'Open Int.'!F93</f>
        <v>1700</v>
      </c>
      <c r="D93" s="190">
        <f>'Open Int.'!H93</f>
        <v>0</v>
      </c>
      <c r="E93" s="329">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c r="AB93" s="78"/>
      <c r="AC93" s="77"/>
    </row>
    <row r="94" spans="1:27" s="7" customFormat="1" ht="15">
      <c r="A94" s="177" t="s">
        <v>272</v>
      </c>
      <c r="B94" s="188">
        <f>'Open Int.'!E94</f>
        <v>56950</v>
      </c>
      <c r="C94" s="189">
        <f>'Open Int.'!F94</f>
        <v>-1700</v>
      </c>
      <c r="D94" s="190">
        <f>'Open Int.'!H94</f>
        <v>5950</v>
      </c>
      <c r="E94" s="329">
        <f>'Open Int.'!I94</f>
        <v>0</v>
      </c>
      <c r="F94" s="191">
        <f>IF('Open Int.'!E94=0,0,'Open Int.'!H94/'Open Int.'!E94)</f>
        <v>0.1044776119402985</v>
      </c>
      <c r="G94" s="155">
        <v>0.10144927536231885</v>
      </c>
      <c r="H94" s="170">
        <f t="shared" si="2"/>
        <v>0.029850746268656615</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210</v>
      </c>
      <c r="B95" s="188">
        <f>'Open Int.'!E95</f>
        <v>22200</v>
      </c>
      <c r="C95" s="189">
        <f>'Open Int.'!F95</f>
        <v>800</v>
      </c>
      <c r="D95" s="190">
        <f>'Open Int.'!H95</f>
        <v>1800</v>
      </c>
      <c r="E95" s="329">
        <f>'Open Int.'!I95</f>
        <v>1000</v>
      </c>
      <c r="F95" s="191">
        <f>IF('Open Int.'!E95=0,0,'Open Int.'!H95/'Open Int.'!E95)</f>
        <v>0.08108108108108109</v>
      </c>
      <c r="G95" s="155">
        <v>0.037383177570093455</v>
      </c>
      <c r="H95" s="170">
        <f t="shared" si="2"/>
        <v>1.1689189189189193</v>
      </c>
      <c r="I95" s="185">
        <f>IF(Volume!D95=0,0,Volume!F95/Volume!D95)</f>
        <v>0.3157894736842105</v>
      </c>
      <c r="J95" s="176">
        <v>0</v>
      </c>
      <c r="K95" s="170">
        <f t="shared" si="3"/>
        <v>0</v>
      </c>
      <c r="L95" s="60"/>
      <c r="M95" s="6"/>
      <c r="N95" s="59"/>
      <c r="O95" s="3"/>
      <c r="P95" s="3"/>
      <c r="Q95" s="3"/>
      <c r="R95" s="3"/>
      <c r="S95" s="3"/>
      <c r="T95" s="3"/>
      <c r="U95" s="61"/>
      <c r="V95" s="3"/>
      <c r="W95" s="3"/>
      <c r="X95" s="3"/>
      <c r="Y95" s="3"/>
      <c r="Z95" s="3"/>
      <c r="AA95" s="2"/>
    </row>
    <row r="96" spans="1:27" s="7" customFormat="1" ht="15">
      <c r="A96" s="177" t="s">
        <v>294</v>
      </c>
      <c r="B96" s="188">
        <f>'Open Int.'!E96</f>
        <v>0</v>
      </c>
      <c r="C96" s="189">
        <f>'Open Int.'!F96</f>
        <v>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7</v>
      </c>
      <c r="B97" s="188">
        <f>'Open Int.'!E97</f>
        <v>43368</v>
      </c>
      <c r="C97" s="189">
        <f>'Open Int.'!F97</f>
        <v>11544</v>
      </c>
      <c r="D97" s="190">
        <f>'Open Int.'!H97</f>
        <v>3744</v>
      </c>
      <c r="E97" s="329">
        <f>'Open Int.'!I97</f>
        <v>0</v>
      </c>
      <c r="F97" s="191">
        <f>IF('Open Int.'!E97=0,0,'Open Int.'!H97/'Open Int.'!E97)</f>
        <v>0.08633093525179857</v>
      </c>
      <c r="G97" s="155">
        <v>0.11764705882352941</v>
      </c>
      <c r="H97" s="170">
        <f t="shared" si="2"/>
        <v>-0.2661870503597122</v>
      </c>
      <c r="I97" s="185">
        <f>IF(Volume!D97=0,0,Volume!F97/Volume!D97)</f>
        <v>0.016666666666666666</v>
      </c>
      <c r="J97" s="176">
        <v>0.08333333333333333</v>
      </c>
      <c r="K97" s="170">
        <f t="shared" si="3"/>
        <v>-0.8</v>
      </c>
      <c r="L97" s="60"/>
      <c r="M97" s="6"/>
      <c r="N97" s="59"/>
      <c r="O97" s="3"/>
      <c r="P97" s="3"/>
      <c r="Q97" s="3"/>
      <c r="R97" s="3"/>
      <c r="S97" s="3"/>
      <c r="T97" s="3"/>
      <c r="U97" s="61"/>
      <c r="V97" s="3"/>
      <c r="W97" s="3"/>
      <c r="X97" s="3"/>
      <c r="Y97" s="3"/>
      <c r="Z97" s="3"/>
      <c r="AA97" s="2"/>
    </row>
    <row r="98" spans="1:27" s="7" customFormat="1" ht="15">
      <c r="A98" s="177" t="s">
        <v>170</v>
      </c>
      <c r="B98" s="188">
        <f>'Open Int.'!E98</f>
        <v>1800</v>
      </c>
      <c r="C98" s="189">
        <f>'Open Int.'!F98</f>
        <v>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9" s="58" customFormat="1" ht="15">
      <c r="A99" s="177" t="s">
        <v>223</v>
      </c>
      <c r="B99" s="188">
        <f>'Open Int.'!E99</f>
        <v>76000</v>
      </c>
      <c r="C99" s="189">
        <f>'Open Int.'!F99</f>
        <v>6400</v>
      </c>
      <c r="D99" s="190">
        <f>'Open Int.'!H99</f>
        <v>20400</v>
      </c>
      <c r="E99" s="329">
        <f>'Open Int.'!I99</f>
        <v>7600</v>
      </c>
      <c r="F99" s="191">
        <f>IF('Open Int.'!E99=0,0,'Open Int.'!H99/'Open Int.'!E99)</f>
        <v>0.26842105263157895</v>
      </c>
      <c r="G99" s="155">
        <v>0.1839080459770115</v>
      </c>
      <c r="H99" s="170">
        <f t="shared" si="2"/>
        <v>0.45953947368421055</v>
      </c>
      <c r="I99" s="185">
        <f>IF(Volume!D99=0,0,Volume!F99/Volume!D99)</f>
        <v>0.4888888888888889</v>
      </c>
      <c r="J99" s="176">
        <v>0.125</v>
      </c>
      <c r="K99" s="170">
        <f t="shared" si="3"/>
        <v>2.911111111111111</v>
      </c>
      <c r="L99" s="60"/>
      <c r="M99" s="6"/>
      <c r="N99" s="59"/>
      <c r="O99" s="3"/>
      <c r="P99" s="3"/>
      <c r="Q99" s="3"/>
      <c r="R99" s="3"/>
      <c r="S99" s="3"/>
      <c r="T99" s="3"/>
      <c r="U99" s="61"/>
      <c r="V99" s="3"/>
      <c r="W99" s="3"/>
      <c r="X99" s="3"/>
      <c r="Y99" s="3"/>
      <c r="Z99" s="3"/>
      <c r="AA99" s="2"/>
      <c r="AB99" s="78"/>
      <c r="AC99" s="77"/>
    </row>
    <row r="100" spans="1:27" s="7" customFormat="1" ht="15">
      <c r="A100" s="177" t="s">
        <v>207</v>
      </c>
      <c r="B100" s="188">
        <f>'Open Int.'!E100</f>
        <v>170000</v>
      </c>
      <c r="C100" s="189">
        <f>'Open Int.'!F100</f>
        <v>32500</v>
      </c>
      <c r="D100" s="190">
        <f>'Open Int.'!H100</f>
        <v>1250</v>
      </c>
      <c r="E100" s="329">
        <f>'Open Int.'!I100</f>
        <v>0</v>
      </c>
      <c r="F100" s="191">
        <f>IF('Open Int.'!E100=0,0,'Open Int.'!H100/'Open Int.'!E100)</f>
        <v>0.007352941176470588</v>
      </c>
      <c r="G100" s="155">
        <v>0.00909090909090909</v>
      </c>
      <c r="H100" s="170">
        <f t="shared" si="2"/>
        <v>-0.19117647058823525</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295</v>
      </c>
      <c r="B101" s="188">
        <f>'Open Int.'!E101</f>
        <v>1500</v>
      </c>
      <c r="C101" s="189">
        <f>'Open Int.'!F101</f>
        <v>0</v>
      </c>
      <c r="D101" s="190">
        <f>'Open Int.'!H101</f>
        <v>0</v>
      </c>
      <c r="E101" s="329">
        <f>'Open Int.'!I101</f>
        <v>0</v>
      </c>
      <c r="F101" s="191">
        <f>IF('Open Int.'!E101=0,0,'Open Int.'!H101/'Open Int.'!E101)</f>
        <v>0</v>
      </c>
      <c r="G101" s="155">
        <v>0</v>
      </c>
      <c r="H101" s="170">
        <f t="shared" si="2"/>
        <v>0</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277</v>
      </c>
      <c r="B102" s="188">
        <f>'Open Int.'!E102</f>
        <v>35200</v>
      </c>
      <c r="C102" s="189">
        <f>'Open Int.'!F102</f>
        <v>0</v>
      </c>
      <c r="D102" s="190">
        <f>'Open Int.'!H102</f>
        <v>2400</v>
      </c>
      <c r="E102" s="329">
        <f>'Open Int.'!I102</f>
        <v>0</v>
      </c>
      <c r="F102" s="191">
        <f>IF('Open Int.'!E102=0,0,'Open Int.'!H102/'Open Int.'!E102)</f>
        <v>0.06818181818181818</v>
      </c>
      <c r="G102" s="155">
        <v>0.06818181818181818</v>
      </c>
      <c r="H102" s="170">
        <f t="shared" si="2"/>
        <v>0</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9" s="58" customFormat="1" ht="15">
      <c r="A103" s="177" t="s">
        <v>146</v>
      </c>
      <c r="B103" s="188">
        <f>'Open Int.'!E103</f>
        <v>1299400</v>
      </c>
      <c r="C103" s="189">
        <f>'Open Int.'!F103</f>
        <v>26700</v>
      </c>
      <c r="D103" s="190">
        <f>'Open Int.'!H103</f>
        <v>115700</v>
      </c>
      <c r="E103" s="329">
        <f>'Open Int.'!I103</f>
        <v>35600</v>
      </c>
      <c r="F103" s="191">
        <f>IF('Open Int.'!E103=0,0,'Open Int.'!H103/'Open Int.'!E103)</f>
        <v>0.08904109589041095</v>
      </c>
      <c r="G103" s="155">
        <v>0.06293706293706294</v>
      </c>
      <c r="H103" s="170">
        <f t="shared" si="2"/>
        <v>0.4147640791476406</v>
      </c>
      <c r="I103" s="185">
        <f>IF(Volume!D103=0,0,Volume!F103/Volume!D103)</f>
        <v>0.3157894736842105</v>
      </c>
      <c r="J103" s="176">
        <v>0.05555555555555555</v>
      </c>
      <c r="K103" s="170">
        <f t="shared" si="3"/>
        <v>4.684210526315789</v>
      </c>
      <c r="L103" s="60"/>
      <c r="M103" s="6"/>
      <c r="N103" s="59"/>
      <c r="O103" s="3"/>
      <c r="P103" s="3"/>
      <c r="Q103" s="3"/>
      <c r="R103" s="3"/>
      <c r="S103" s="3"/>
      <c r="T103" s="3"/>
      <c r="U103" s="61"/>
      <c r="V103" s="3"/>
      <c r="W103" s="3"/>
      <c r="X103" s="3"/>
      <c r="Y103" s="3"/>
      <c r="Z103" s="3"/>
      <c r="AA103" s="2"/>
      <c r="AB103" s="78"/>
      <c r="AC103" s="77"/>
    </row>
    <row r="104" spans="1:29" s="58" customFormat="1" ht="15">
      <c r="A104" s="177" t="s">
        <v>8</v>
      </c>
      <c r="B104" s="188">
        <f>'Open Int.'!E104</f>
        <v>2606400</v>
      </c>
      <c r="C104" s="189">
        <f>'Open Int.'!F104</f>
        <v>123200</v>
      </c>
      <c r="D104" s="190">
        <f>'Open Int.'!H104</f>
        <v>379200</v>
      </c>
      <c r="E104" s="329">
        <f>'Open Int.'!I104</f>
        <v>-6400</v>
      </c>
      <c r="F104" s="191">
        <f>IF('Open Int.'!E104=0,0,'Open Int.'!H104/'Open Int.'!E104)</f>
        <v>0.14548802946593</v>
      </c>
      <c r="G104" s="155">
        <v>0.15528350515463918</v>
      </c>
      <c r="H104" s="170">
        <f t="shared" si="2"/>
        <v>-0.06308123763019349</v>
      </c>
      <c r="I104" s="185">
        <f>IF(Volume!D104=0,0,Volume!F104/Volume!D104)</f>
        <v>0.13720316622691292</v>
      </c>
      <c r="J104" s="176">
        <v>0.3137254901960784</v>
      </c>
      <c r="K104" s="170">
        <f t="shared" si="3"/>
        <v>-0.5626649076517151</v>
      </c>
      <c r="L104" s="60"/>
      <c r="M104" s="6"/>
      <c r="N104" s="59"/>
      <c r="O104" s="3"/>
      <c r="P104" s="3"/>
      <c r="Q104" s="3"/>
      <c r="R104" s="3"/>
      <c r="S104" s="3"/>
      <c r="T104" s="3"/>
      <c r="U104" s="61"/>
      <c r="V104" s="3"/>
      <c r="W104" s="3"/>
      <c r="X104" s="3"/>
      <c r="Y104" s="3"/>
      <c r="Z104" s="3"/>
      <c r="AA104" s="2"/>
      <c r="AB104" s="78"/>
      <c r="AC104" s="77"/>
    </row>
    <row r="105" spans="1:27" s="7" customFormat="1" ht="15">
      <c r="A105" s="177" t="s">
        <v>296</v>
      </c>
      <c r="B105" s="188">
        <f>'Open Int.'!E105</f>
        <v>32000</v>
      </c>
      <c r="C105" s="189">
        <f>'Open Int.'!F105</f>
        <v>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179</v>
      </c>
      <c r="B106" s="188">
        <f>'Open Int.'!E106</f>
        <v>9338000</v>
      </c>
      <c r="C106" s="189">
        <f>'Open Int.'!F106</f>
        <v>-266000</v>
      </c>
      <c r="D106" s="190">
        <f>'Open Int.'!H106</f>
        <v>3108000</v>
      </c>
      <c r="E106" s="329">
        <f>'Open Int.'!I106</f>
        <v>-42000</v>
      </c>
      <c r="F106" s="191">
        <f>IF('Open Int.'!E106=0,0,'Open Int.'!H106/'Open Int.'!E106)</f>
        <v>0.3328335832083958</v>
      </c>
      <c r="G106" s="155">
        <v>0.32798833819241985</v>
      </c>
      <c r="H106" s="170">
        <f t="shared" si="2"/>
        <v>0.014772613693153311</v>
      </c>
      <c r="I106" s="185">
        <f>IF(Volume!D106=0,0,Volume!F106/Volume!D106)</f>
        <v>0.14545454545454545</v>
      </c>
      <c r="J106" s="176">
        <v>0.19117647058823528</v>
      </c>
      <c r="K106" s="170">
        <f t="shared" si="3"/>
        <v>-0.23916083916083913</v>
      </c>
      <c r="L106" s="60"/>
      <c r="M106" s="6"/>
      <c r="N106" s="59"/>
      <c r="O106" s="3"/>
      <c r="P106" s="3"/>
      <c r="Q106" s="3"/>
      <c r="R106" s="3"/>
      <c r="S106" s="3"/>
      <c r="T106" s="3"/>
      <c r="U106" s="61"/>
      <c r="V106" s="3"/>
      <c r="W106" s="3"/>
      <c r="X106" s="3"/>
      <c r="Y106" s="3"/>
      <c r="Z106" s="3"/>
      <c r="AA106" s="2"/>
    </row>
    <row r="107" spans="1:27" s="7" customFormat="1" ht="15">
      <c r="A107" s="177" t="s">
        <v>202</v>
      </c>
      <c r="B107" s="188">
        <f>'Open Int.'!E107</f>
        <v>57500</v>
      </c>
      <c r="C107" s="189">
        <f>'Open Int.'!F107</f>
        <v>4600</v>
      </c>
      <c r="D107" s="190">
        <f>'Open Int.'!H107</f>
        <v>3450</v>
      </c>
      <c r="E107" s="329">
        <f>'Open Int.'!I107</f>
        <v>3450</v>
      </c>
      <c r="F107" s="191">
        <f>IF('Open Int.'!E107=0,0,'Open Int.'!H107/'Open Int.'!E107)</f>
        <v>0.06</v>
      </c>
      <c r="G107" s="155">
        <v>0</v>
      </c>
      <c r="H107" s="170">
        <f t="shared" si="2"/>
        <v>0</v>
      </c>
      <c r="I107" s="185">
        <f>IF(Volume!D107=0,0,Volume!F107/Volume!D107)</f>
        <v>0.23076923076923078</v>
      </c>
      <c r="J107" s="176">
        <v>0</v>
      </c>
      <c r="K107" s="170">
        <f t="shared" si="3"/>
        <v>0</v>
      </c>
      <c r="L107" s="60"/>
      <c r="M107" s="6"/>
      <c r="N107" s="59"/>
      <c r="O107" s="3"/>
      <c r="P107" s="3"/>
      <c r="Q107" s="3"/>
      <c r="R107" s="3"/>
      <c r="S107" s="3"/>
      <c r="T107" s="3"/>
      <c r="U107" s="61"/>
      <c r="V107" s="3"/>
      <c r="W107" s="3"/>
      <c r="X107" s="3"/>
      <c r="Y107" s="3"/>
      <c r="Z107" s="3"/>
      <c r="AA107" s="2"/>
    </row>
    <row r="108" spans="1:29" s="58" customFormat="1" ht="15">
      <c r="A108" s="177" t="s">
        <v>171</v>
      </c>
      <c r="B108" s="188">
        <f>'Open Int.'!E108</f>
        <v>20900</v>
      </c>
      <c r="C108" s="189">
        <f>'Open Int.'!F108</f>
        <v>2200</v>
      </c>
      <c r="D108" s="190">
        <f>'Open Int.'!H108</f>
        <v>5500</v>
      </c>
      <c r="E108" s="329">
        <f>'Open Int.'!I108</f>
        <v>1100</v>
      </c>
      <c r="F108" s="191">
        <f>IF('Open Int.'!E108=0,0,'Open Int.'!H108/'Open Int.'!E108)</f>
        <v>0.2631578947368421</v>
      </c>
      <c r="G108" s="155">
        <v>0.23529411764705882</v>
      </c>
      <c r="H108" s="170">
        <f t="shared" si="2"/>
        <v>0.1184210526315789</v>
      </c>
      <c r="I108" s="185">
        <f>IF(Volume!D108=0,0,Volume!F108/Volume!D108)</f>
        <v>1</v>
      </c>
      <c r="J108" s="176">
        <v>0.75</v>
      </c>
      <c r="K108" s="170">
        <f t="shared" si="3"/>
        <v>0.3333333333333333</v>
      </c>
      <c r="L108" s="60"/>
      <c r="M108" s="6"/>
      <c r="N108" s="59"/>
      <c r="O108" s="3"/>
      <c r="P108" s="3"/>
      <c r="Q108" s="3"/>
      <c r="R108" s="3"/>
      <c r="S108" s="3"/>
      <c r="T108" s="3"/>
      <c r="U108" s="61"/>
      <c r="V108" s="3"/>
      <c r="W108" s="3"/>
      <c r="X108" s="3"/>
      <c r="Y108" s="3"/>
      <c r="Z108" s="3"/>
      <c r="AA108" s="2"/>
      <c r="AB108" s="78"/>
      <c r="AC108" s="77"/>
    </row>
    <row r="109" spans="1:29" s="58" customFormat="1" ht="15">
      <c r="A109" s="177" t="s">
        <v>147</v>
      </c>
      <c r="B109" s="188">
        <f>'Open Int.'!E109</f>
        <v>194700</v>
      </c>
      <c r="C109" s="189">
        <f>'Open Int.'!F109</f>
        <v>5900</v>
      </c>
      <c r="D109" s="190">
        <f>'Open Int.'!H109</f>
        <v>5900</v>
      </c>
      <c r="E109" s="329">
        <f>'Open Int.'!I109</f>
        <v>0</v>
      </c>
      <c r="F109" s="191">
        <f>IF('Open Int.'!E109=0,0,'Open Int.'!H109/'Open Int.'!E109)</f>
        <v>0.030303030303030304</v>
      </c>
      <c r="G109" s="155">
        <v>0.03125</v>
      </c>
      <c r="H109" s="170">
        <f t="shared" si="2"/>
        <v>-0.030303030303030276</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148</v>
      </c>
      <c r="B110" s="188">
        <f>'Open Int.'!E110</f>
        <v>22990</v>
      </c>
      <c r="C110" s="189">
        <f>'Open Int.'!F110</f>
        <v>2090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c r="AB110" s="78"/>
      <c r="AC110" s="77"/>
    </row>
    <row r="111" spans="1:29" s="58" customFormat="1" ht="15">
      <c r="A111" s="177" t="s">
        <v>122</v>
      </c>
      <c r="B111" s="188">
        <f>'Open Int.'!E111</f>
        <v>1597375</v>
      </c>
      <c r="C111" s="189">
        <f>'Open Int.'!F111</f>
        <v>110500</v>
      </c>
      <c r="D111" s="190">
        <f>'Open Int.'!H111</f>
        <v>173875</v>
      </c>
      <c r="E111" s="329">
        <f>'Open Int.'!I111</f>
        <v>30875</v>
      </c>
      <c r="F111" s="191">
        <f>IF('Open Int.'!E111=0,0,'Open Int.'!H111/'Open Int.'!E111)</f>
        <v>0.10885045778229908</v>
      </c>
      <c r="G111" s="155">
        <v>0.09617486338797815</v>
      </c>
      <c r="H111" s="170">
        <f t="shared" si="2"/>
        <v>0.13179737353185972</v>
      </c>
      <c r="I111" s="185">
        <f>IF(Volume!D111=0,0,Volume!F111/Volume!D111)</f>
        <v>0.13358778625954199</v>
      </c>
      <c r="J111" s="176">
        <v>0.09057971014492754</v>
      </c>
      <c r="K111" s="170">
        <f t="shared" si="3"/>
        <v>0.47480916030534354</v>
      </c>
      <c r="L111" s="60"/>
      <c r="M111" s="6"/>
      <c r="N111" s="59"/>
      <c r="O111" s="3"/>
      <c r="P111" s="3"/>
      <c r="Q111" s="3"/>
      <c r="R111" s="3"/>
      <c r="S111" s="3"/>
      <c r="T111" s="3"/>
      <c r="U111" s="61"/>
      <c r="V111" s="3"/>
      <c r="W111" s="3"/>
      <c r="X111" s="3"/>
      <c r="Y111" s="3"/>
      <c r="Z111" s="3"/>
      <c r="AA111" s="2"/>
      <c r="AB111" s="78"/>
      <c r="AC111" s="77"/>
    </row>
    <row r="112" spans="1:29" s="58" customFormat="1" ht="15">
      <c r="A112" s="177" t="s">
        <v>36</v>
      </c>
      <c r="B112" s="188">
        <f>'Open Int.'!E112</f>
        <v>103275</v>
      </c>
      <c r="C112" s="189">
        <f>'Open Int.'!F112</f>
        <v>21600</v>
      </c>
      <c r="D112" s="190">
        <f>'Open Int.'!H112</f>
        <v>9225</v>
      </c>
      <c r="E112" s="329">
        <f>'Open Int.'!I112</f>
        <v>1575</v>
      </c>
      <c r="F112" s="191">
        <f>IF('Open Int.'!E112=0,0,'Open Int.'!H112/'Open Int.'!E112)</f>
        <v>0.08932461873638345</v>
      </c>
      <c r="G112" s="155">
        <v>0.09366391184573003</v>
      </c>
      <c r="H112" s="170">
        <f t="shared" si="2"/>
        <v>-0.04632833525567085</v>
      </c>
      <c r="I112" s="185">
        <f>IF(Volume!D112=0,0,Volume!F112/Volume!D112)</f>
        <v>0.06976744186046512</v>
      </c>
      <c r="J112" s="176">
        <v>0.1417910447761194</v>
      </c>
      <c r="K112" s="170">
        <f t="shared" si="3"/>
        <v>-0.5079559363525091</v>
      </c>
      <c r="L112" s="60"/>
      <c r="M112" s="6"/>
      <c r="N112" s="59"/>
      <c r="O112" s="3"/>
      <c r="P112" s="3"/>
      <c r="Q112" s="3"/>
      <c r="R112" s="3"/>
      <c r="S112" s="3"/>
      <c r="T112" s="3"/>
      <c r="U112" s="61"/>
      <c r="V112" s="3"/>
      <c r="W112" s="3"/>
      <c r="X112" s="3"/>
      <c r="Y112" s="3"/>
      <c r="Z112" s="3"/>
      <c r="AA112" s="2"/>
      <c r="AB112" s="78"/>
      <c r="AC112" s="77"/>
    </row>
    <row r="113" spans="1:29" s="58" customFormat="1" ht="15">
      <c r="A113" s="177" t="s">
        <v>172</v>
      </c>
      <c r="B113" s="188">
        <f>'Open Int.'!E113</f>
        <v>121800</v>
      </c>
      <c r="C113" s="189">
        <f>'Open Int.'!F113</f>
        <v>7350</v>
      </c>
      <c r="D113" s="190">
        <f>'Open Int.'!H113</f>
        <v>4200</v>
      </c>
      <c r="E113" s="329">
        <f>'Open Int.'!I113</f>
        <v>0</v>
      </c>
      <c r="F113" s="191">
        <f>IF('Open Int.'!E113=0,0,'Open Int.'!H113/'Open Int.'!E113)</f>
        <v>0.034482758620689655</v>
      </c>
      <c r="G113" s="155">
        <v>0.03669724770642202</v>
      </c>
      <c r="H113" s="170">
        <f t="shared" si="2"/>
        <v>-0.06034482758620696</v>
      </c>
      <c r="I113" s="185">
        <f>IF(Volume!D113=0,0,Volume!F113/Volume!D113)</f>
        <v>0</v>
      </c>
      <c r="J113" s="176">
        <v>0.05555555555555555</v>
      </c>
      <c r="K113" s="170">
        <f t="shared" si="3"/>
        <v>-1</v>
      </c>
      <c r="L113" s="60"/>
      <c r="M113" s="6"/>
      <c r="N113" s="59"/>
      <c r="O113" s="3"/>
      <c r="P113" s="3"/>
      <c r="Q113" s="3"/>
      <c r="R113" s="3"/>
      <c r="S113" s="3"/>
      <c r="T113" s="3"/>
      <c r="U113" s="61"/>
      <c r="V113" s="3"/>
      <c r="W113" s="3"/>
      <c r="X113" s="3"/>
      <c r="Y113" s="3"/>
      <c r="Z113" s="3"/>
      <c r="AA113" s="2"/>
      <c r="AB113" s="78"/>
      <c r="AC113" s="77"/>
    </row>
    <row r="114" spans="1:29" s="58" customFormat="1" ht="15">
      <c r="A114" s="177" t="s">
        <v>80</v>
      </c>
      <c r="B114" s="188">
        <f>'Open Int.'!E114</f>
        <v>10800</v>
      </c>
      <c r="C114" s="189">
        <f>'Open Int.'!F114</f>
        <v>0</v>
      </c>
      <c r="D114" s="190">
        <f>'Open Int.'!H114</f>
        <v>0</v>
      </c>
      <c r="E114" s="329">
        <f>'Open Int.'!I114</f>
        <v>0</v>
      </c>
      <c r="F114" s="191">
        <f>IF('Open Int.'!E114=0,0,'Open Int.'!H114/'Open Int.'!E114)</f>
        <v>0</v>
      </c>
      <c r="G114" s="155">
        <v>0</v>
      </c>
      <c r="H114" s="170">
        <f t="shared" si="2"/>
        <v>0</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77" t="s">
        <v>274</v>
      </c>
      <c r="B115" s="188">
        <f>'Open Int.'!E115</f>
        <v>165900</v>
      </c>
      <c r="C115" s="189">
        <f>'Open Int.'!F115</f>
        <v>0</v>
      </c>
      <c r="D115" s="190">
        <f>'Open Int.'!H115</f>
        <v>9800</v>
      </c>
      <c r="E115" s="329">
        <f>'Open Int.'!I115</f>
        <v>0</v>
      </c>
      <c r="F115" s="191">
        <f>IF('Open Int.'!E115=0,0,'Open Int.'!H115/'Open Int.'!E115)</f>
        <v>0.05907172995780591</v>
      </c>
      <c r="G115" s="155">
        <v>0.05907172995780591</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7" t="s">
        <v>224</v>
      </c>
      <c r="B116" s="188">
        <f>'Open Int.'!E116</f>
        <v>650</v>
      </c>
      <c r="C116" s="189">
        <f>'Open Int.'!F116</f>
        <v>0</v>
      </c>
      <c r="D116" s="190">
        <f>'Open Int.'!H116</f>
        <v>0</v>
      </c>
      <c r="E116" s="329">
        <f>'Open Int.'!I116</f>
        <v>0</v>
      </c>
      <c r="F116" s="191">
        <f>IF('Open Int.'!E116=0,0,'Open Int.'!H116/'Open Int.'!E116)</f>
        <v>0</v>
      </c>
      <c r="G116" s="155">
        <v>0</v>
      </c>
      <c r="H116" s="170">
        <f t="shared" si="2"/>
        <v>0</v>
      </c>
      <c r="I116" s="185">
        <f>IF(Volume!D116=0,0,Volume!F116/Volume!D116)</f>
        <v>0</v>
      </c>
      <c r="J116" s="176">
        <v>0</v>
      </c>
      <c r="K116" s="170">
        <f t="shared" si="3"/>
        <v>0</v>
      </c>
      <c r="L116" s="60"/>
      <c r="M116" s="6"/>
      <c r="N116" s="59"/>
      <c r="O116" s="3"/>
      <c r="P116" s="3"/>
      <c r="Q116" s="3"/>
      <c r="R116" s="3"/>
      <c r="S116" s="3"/>
      <c r="T116" s="3"/>
      <c r="U116" s="61"/>
      <c r="V116" s="3"/>
      <c r="W116" s="3"/>
      <c r="X116" s="3"/>
      <c r="Y116" s="3"/>
      <c r="Z116" s="3"/>
      <c r="AA116" s="2"/>
      <c r="AB116" s="78"/>
      <c r="AC116" s="77"/>
    </row>
    <row r="117" spans="1:29" s="58" customFormat="1" ht="15">
      <c r="A117" s="177" t="s">
        <v>393</v>
      </c>
      <c r="B117" s="188">
        <f>'Open Int.'!E117</f>
        <v>792000</v>
      </c>
      <c r="C117" s="189">
        <f>'Open Int.'!F117</f>
        <v>201600</v>
      </c>
      <c r="D117" s="190">
        <f>'Open Int.'!H117</f>
        <v>242400</v>
      </c>
      <c r="E117" s="329">
        <f>'Open Int.'!I117</f>
        <v>110400</v>
      </c>
      <c r="F117" s="191">
        <f>IF('Open Int.'!E117=0,0,'Open Int.'!H117/'Open Int.'!E117)</f>
        <v>0.30606060606060603</v>
      </c>
      <c r="G117" s="155">
        <v>0.22357723577235772</v>
      </c>
      <c r="H117" s="170">
        <f t="shared" si="2"/>
        <v>0.36892561983471067</v>
      </c>
      <c r="I117" s="185">
        <f>IF(Volume!D117=0,0,Volume!F117/Volume!D117)</f>
        <v>0.16115107913669063</v>
      </c>
      <c r="J117" s="176">
        <v>0.1162528216704289</v>
      </c>
      <c r="K117" s="170">
        <f t="shared" si="3"/>
        <v>0.38621219529230966</v>
      </c>
      <c r="L117" s="60"/>
      <c r="M117" s="6"/>
      <c r="N117" s="59"/>
      <c r="O117" s="3"/>
      <c r="P117" s="3"/>
      <c r="Q117" s="3"/>
      <c r="R117" s="3"/>
      <c r="S117" s="3"/>
      <c r="T117" s="3"/>
      <c r="U117" s="61"/>
      <c r="V117" s="3"/>
      <c r="W117" s="3"/>
      <c r="X117" s="3"/>
      <c r="Y117" s="3"/>
      <c r="Z117" s="3"/>
      <c r="AA117" s="2"/>
      <c r="AB117" s="78"/>
      <c r="AC117" s="77"/>
    </row>
    <row r="118" spans="1:29" s="58" customFormat="1" ht="15">
      <c r="A118" s="177" t="s">
        <v>81</v>
      </c>
      <c r="B118" s="188">
        <f>'Open Int.'!E118</f>
        <v>6600</v>
      </c>
      <c r="C118" s="189">
        <f>'Open Int.'!F118</f>
        <v>600</v>
      </c>
      <c r="D118" s="190">
        <f>'Open Int.'!H118</f>
        <v>0</v>
      </c>
      <c r="E118" s="329">
        <f>'Open Int.'!I118</f>
        <v>0</v>
      </c>
      <c r="F118" s="191">
        <f>IF('Open Int.'!E118=0,0,'Open Int.'!H118/'Open Int.'!E118)</f>
        <v>0</v>
      </c>
      <c r="G118" s="155">
        <v>0</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c r="AB118" s="78"/>
      <c r="AC118" s="77"/>
    </row>
    <row r="119" spans="1:29" s="58" customFormat="1" ht="15">
      <c r="A119" s="177" t="s">
        <v>225</v>
      </c>
      <c r="B119" s="188">
        <f>'Open Int.'!E119</f>
        <v>373800</v>
      </c>
      <c r="C119" s="189">
        <f>'Open Int.'!F119</f>
        <v>14000</v>
      </c>
      <c r="D119" s="190">
        <f>'Open Int.'!H119</f>
        <v>28000</v>
      </c>
      <c r="E119" s="329">
        <f>'Open Int.'!I119</f>
        <v>2800</v>
      </c>
      <c r="F119" s="191">
        <f>IF('Open Int.'!E119=0,0,'Open Int.'!H119/'Open Int.'!E119)</f>
        <v>0.0749063670411985</v>
      </c>
      <c r="G119" s="155">
        <v>0.07003891050583658</v>
      </c>
      <c r="H119" s="170">
        <f t="shared" si="2"/>
        <v>0.06949646275488974</v>
      </c>
      <c r="I119" s="185">
        <f>IF(Volume!D119=0,0,Volume!F119/Volume!D119)</f>
        <v>0.08</v>
      </c>
      <c r="J119" s="176">
        <v>0.3157894736842105</v>
      </c>
      <c r="K119" s="170">
        <f t="shared" si="3"/>
        <v>-0.7466666666666666</v>
      </c>
      <c r="L119" s="60"/>
      <c r="M119" s="6"/>
      <c r="N119" s="59"/>
      <c r="O119" s="3"/>
      <c r="P119" s="3"/>
      <c r="Q119" s="3"/>
      <c r="R119" s="3"/>
      <c r="S119" s="3"/>
      <c r="T119" s="3"/>
      <c r="U119" s="61"/>
      <c r="V119" s="3"/>
      <c r="W119" s="3"/>
      <c r="X119" s="3"/>
      <c r="Y119" s="3"/>
      <c r="Z119" s="3"/>
      <c r="AA119" s="2"/>
      <c r="AB119" s="78"/>
      <c r="AC119" s="77"/>
    </row>
    <row r="120" spans="1:27" s="7" customFormat="1" ht="15">
      <c r="A120" s="177" t="s">
        <v>297</v>
      </c>
      <c r="B120" s="188">
        <f>'Open Int.'!E120</f>
        <v>63800</v>
      </c>
      <c r="C120" s="189">
        <f>'Open Int.'!F120</f>
        <v>2200</v>
      </c>
      <c r="D120" s="190">
        <f>'Open Int.'!H120</f>
        <v>4400</v>
      </c>
      <c r="E120" s="329">
        <f>'Open Int.'!I120</f>
        <v>0</v>
      </c>
      <c r="F120" s="191">
        <f>IF('Open Int.'!E120=0,0,'Open Int.'!H120/'Open Int.'!E120)</f>
        <v>0.06896551724137931</v>
      </c>
      <c r="G120" s="155">
        <v>0.07142857142857142</v>
      </c>
      <c r="H120" s="170">
        <f t="shared" si="2"/>
        <v>-0.03448275862068961</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226</v>
      </c>
      <c r="B121" s="188">
        <f>'Open Int.'!E121</f>
        <v>10500</v>
      </c>
      <c r="C121" s="189">
        <f>'Open Int.'!F121</f>
        <v>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227</v>
      </c>
      <c r="B122" s="188">
        <f>'Open Int.'!E122</f>
        <v>356800</v>
      </c>
      <c r="C122" s="189">
        <f>'Open Int.'!F122</f>
        <v>8800</v>
      </c>
      <c r="D122" s="190">
        <f>'Open Int.'!H122</f>
        <v>30400</v>
      </c>
      <c r="E122" s="329">
        <f>'Open Int.'!I122</f>
        <v>4800</v>
      </c>
      <c r="F122" s="191">
        <f>IF('Open Int.'!E122=0,0,'Open Int.'!H122/'Open Int.'!E122)</f>
        <v>0.08520179372197309</v>
      </c>
      <c r="G122" s="155">
        <v>0.0735632183908046</v>
      </c>
      <c r="H122" s="170">
        <f t="shared" si="2"/>
        <v>0.1582118834080717</v>
      </c>
      <c r="I122" s="185">
        <f>IF(Volume!D122=0,0,Volume!F122/Volume!D122)</f>
        <v>0.1</v>
      </c>
      <c r="J122" s="176">
        <v>0.03278688524590164</v>
      </c>
      <c r="K122" s="170">
        <f t="shared" si="3"/>
        <v>2.05</v>
      </c>
      <c r="L122" s="60"/>
      <c r="M122" s="6"/>
      <c r="N122" s="59"/>
      <c r="O122" s="3"/>
      <c r="P122" s="3"/>
      <c r="Q122" s="3"/>
      <c r="R122" s="3"/>
      <c r="S122" s="3"/>
      <c r="T122" s="3"/>
      <c r="U122" s="61"/>
      <c r="V122" s="3"/>
      <c r="W122" s="3"/>
      <c r="X122" s="3"/>
      <c r="Y122" s="3"/>
      <c r="Z122" s="3"/>
      <c r="AA122" s="2"/>
    </row>
    <row r="123" spans="1:27" s="7" customFormat="1" ht="15">
      <c r="A123" s="177" t="s">
        <v>234</v>
      </c>
      <c r="B123" s="188">
        <f>'Open Int.'!E123</f>
        <v>1603000</v>
      </c>
      <c r="C123" s="189">
        <f>'Open Int.'!F123</f>
        <v>-25200</v>
      </c>
      <c r="D123" s="190">
        <f>'Open Int.'!H123</f>
        <v>273000</v>
      </c>
      <c r="E123" s="329">
        <f>'Open Int.'!I123</f>
        <v>50400</v>
      </c>
      <c r="F123" s="191">
        <f>IF('Open Int.'!E123=0,0,'Open Int.'!H123/'Open Int.'!E123)</f>
        <v>0.1703056768558952</v>
      </c>
      <c r="G123" s="155">
        <v>0.13671539122957868</v>
      </c>
      <c r="H123" s="170">
        <f t="shared" si="2"/>
        <v>0.24569498228557304</v>
      </c>
      <c r="I123" s="185">
        <f>IF(Volume!D123=0,0,Volume!F123/Volume!D123)</f>
        <v>0.1781437125748503</v>
      </c>
      <c r="J123" s="176">
        <v>0.1433389544688027</v>
      </c>
      <c r="K123" s="170">
        <f t="shared" si="3"/>
        <v>0.24281437125748484</v>
      </c>
      <c r="L123" s="60"/>
      <c r="M123" s="6"/>
      <c r="N123" s="59"/>
      <c r="O123" s="3"/>
      <c r="P123" s="3"/>
      <c r="Q123" s="3"/>
      <c r="R123" s="3"/>
      <c r="S123" s="3"/>
      <c r="T123" s="3"/>
      <c r="U123" s="61"/>
      <c r="V123" s="3"/>
      <c r="W123" s="3"/>
      <c r="X123" s="3"/>
      <c r="Y123" s="3"/>
      <c r="Z123" s="3"/>
      <c r="AA123" s="2"/>
    </row>
    <row r="124" spans="1:27" s="7" customFormat="1" ht="15">
      <c r="A124" s="177" t="s">
        <v>98</v>
      </c>
      <c r="B124" s="188">
        <f>'Open Int.'!E124</f>
        <v>114950</v>
      </c>
      <c r="C124" s="189">
        <f>'Open Int.'!F124</f>
        <v>7150</v>
      </c>
      <c r="D124" s="190">
        <f>'Open Int.'!H124</f>
        <v>8800</v>
      </c>
      <c r="E124" s="329">
        <f>'Open Int.'!I124</f>
        <v>550</v>
      </c>
      <c r="F124" s="191">
        <f>IF('Open Int.'!E124=0,0,'Open Int.'!H124/'Open Int.'!E124)</f>
        <v>0.07655502392344497</v>
      </c>
      <c r="G124" s="155">
        <v>0.07653061224489796</v>
      </c>
      <c r="H124" s="170">
        <f t="shared" si="2"/>
        <v>0.00031897926634762613</v>
      </c>
      <c r="I124" s="185">
        <f>IF(Volume!D124=0,0,Volume!F124/Volume!D124)</f>
        <v>0.03571428571428571</v>
      </c>
      <c r="J124" s="176">
        <v>0.011764705882352941</v>
      </c>
      <c r="K124" s="170">
        <f t="shared" si="3"/>
        <v>2.0357142857142856</v>
      </c>
      <c r="L124" s="60"/>
      <c r="M124" s="6"/>
      <c r="N124" s="59"/>
      <c r="O124" s="3"/>
      <c r="P124" s="3"/>
      <c r="Q124" s="3"/>
      <c r="R124" s="3"/>
      <c r="S124" s="3"/>
      <c r="T124" s="3"/>
      <c r="U124" s="61"/>
      <c r="V124" s="3"/>
      <c r="W124" s="3"/>
      <c r="X124" s="3"/>
      <c r="Y124" s="3"/>
      <c r="Z124" s="3"/>
      <c r="AA124" s="2"/>
    </row>
    <row r="125" spans="1:27" s="7" customFormat="1" ht="15">
      <c r="A125" s="177" t="s">
        <v>149</v>
      </c>
      <c r="B125" s="188">
        <f>'Open Int.'!E125</f>
        <v>213950</v>
      </c>
      <c r="C125" s="189">
        <f>'Open Int.'!F125</f>
        <v>9900</v>
      </c>
      <c r="D125" s="190">
        <f>'Open Int.'!H125</f>
        <v>114400</v>
      </c>
      <c r="E125" s="329">
        <f>'Open Int.'!I125</f>
        <v>4950</v>
      </c>
      <c r="F125" s="191">
        <f>IF('Open Int.'!E125=0,0,'Open Int.'!H125/'Open Int.'!E125)</f>
        <v>0.5347043701799485</v>
      </c>
      <c r="G125" s="155">
        <v>0.5363881401617251</v>
      </c>
      <c r="H125" s="170">
        <f t="shared" si="2"/>
        <v>-0.0031390887599954784</v>
      </c>
      <c r="I125" s="185">
        <f>IF(Volume!D125=0,0,Volume!F125/Volume!D125)</f>
        <v>0.4253731343283582</v>
      </c>
      <c r="J125" s="176">
        <v>0.3081967213114754</v>
      </c>
      <c r="K125" s="170">
        <f t="shared" si="3"/>
        <v>0.3802000635122261</v>
      </c>
      <c r="L125" s="60"/>
      <c r="M125" s="6"/>
      <c r="N125" s="59"/>
      <c r="O125" s="3"/>
      <c r="P125" s="3"/>
      <c r="Q125" s="3"/>
      <c r="R125" s="3"/>
      <c r="S125" s="3"/>
      <c r="T125" s="3"/>
      <c r="U125" s="61"/>
      <c r="V125" s="3"/>
      <c r="W125" s="3"/>
      <c r="X125" s="3"/>
      <c r="Y125" s="3"/>
      <c r="Z125" s="3"/>
      <c r="AA125" s="2"/>
    </row>
    <row r="126" spans="1:29" s="58" customFormat="1" ht="15">
      <c r="A126" s="177" t="s">
        <v>203</v>
      </c>
      <c r="B126" s="188">
        <f>'Open Int.'!E126</f>
        <v>2703300</v>
      </c>
      <c r="C126" s="189">
        <f>'Open Int.'!F126</f>
        <v>89250</v>
      </c>
      <c r="D126" s="190">
        <f>'Open Int.'!H126</f>
        <v>729000</v>
      </c>
      <c r="E126" s="329">
        <f>'Open Int.'!I126</f>
        <v>16500</v>
      </c>
      <c r="F126" s="191">
        <f>IF('Open Int.'!E126=0,0,'Open Int.'!H126/'Open Int.'!E126)</f>
        <v>0.26967040284097216</v>
      </c>
      <c r="G126" s="155">
        <v>0.272565559189763</v>
      </c>
      <c r="H126" s="170">
        <f t="shared" si="2"/>
        <v>-0.010621871513763781</v>
      </c>
      <c r="I126" s="185">
        <f>IF(Volume!D126=0,0,Volume!F126/Volume!D126)</f>
        <v>0.37059073523161923</v>
      </c>
      <c r="J126" s="176">
        <v>0.3690432212781677</v>
      </c>
      <c r="K126" s="170">
        <f t="shared" si="3"/>
        <v>0.0041933135855788985</v>
      </c>
      <c r="L126" s="60"/>
      <c r="M126" s="6"/>
      <c r="N126" s="59"/>
      <c r="O126" s="3"/>
      <c r="P126" s="3"/>
      <c r="Q126" s="3"/>
      <c r="R126" s="3"/>
      <c r="S126" s="3"/>
      <c r="T126" s="3"/>
      <c r="U126" s="61"/>
      <c r="V126" s="3"/>
      <c r="W126" s="3"/>
      <c r="X126" s="3"/>
      <c r="Y126" s="3"/>
      <c r="Z126" s="3"/>
      <c r="AA126" s="2"/>
      <c r="AB126" s="78"/>
      <c r="AC126" s="77"/>
    </row>
    <row r="127" spans="1:27" s="7" customFormat="1" ht="15">
      <c r="A127" s="177" t="s">
        <v>298</v>
      </c>
      <c r="B127" s="188">
        <f>'Open Int.'!E127</f>
        <v>1000</v>
      </c>
      <c r="C127" s="189">
        <f>'Open Int.'!F127</f>
        <v>0</v>
      </c>
      <c r="D127" s="190">
        <f>'Open Int.'!H127</f>
        <v>1000</v>
      </c>
      <c r="E127" s="329">
        <f>'Open Int.'!I127</f>
        <v>0</v>
      </c>
      <c r="F127" s="191">
        <f>IF('Open Int.'!E127=0,0,'Open Int.'!H127/'Open Int.'!E127)</f>
        <v>1</v>
      </c>
      <c r="G127" s="155">
        <v>1</v>
      </c>
      <c r="H127" s="170">
        <f t="shared" si="2"/>
        <v>0</v>
      </c>
      <c r="I127" s="185">
        <f>IF(Volume!D127=0,0,Volume!F127/Volume!D127)</f>
        <v>0</v>
      </c>
      <c r="J127" s="176">
        <v>0</v>
      </c>
      <c r="K127" s="170">
        <f t="shared" si="3"/>
        <v>0</v>
      </c>
      <c r="L127" s="60"/>
      <c r="M127" s="6"/>
      <c r="N127" s="59"/>
      <c r="O127" s="3"/>
      <c r="P127" s="3"/>
      <c r="Q127" s="3"/>
      <c r="R127" s="3"/>
      <c r="S127" s="3"/>
      <c r="T127" s="3"/>
      <c r="U127" s="61"/>
      <c r="V127" s="3"/>
      <c r="W127" s="3"/>
      <c r="X127" s="3"/>
      <c r="Y127" s="3"/>
      <c r="Z127" s="3"/>
      <c r="AA127" s="2"/>
    </row>
    <row r="128" spans="1:29" s="58" customFormat="1" ht="15">
      <c r="A128" s="177" t="s">
        <v>216</v>
      </c>
      <c r="B128" s="188">
        <f>'Open Int.'!E128</f>
        <v>9919350</v>
      </c>
      <c r="C128" s="189">
        <f>'Open Int.'!F128</f>
        <v>1252900</v>
      </c>
      <c r="D128" s="190">
        <f>'Open Int.'!H128</f>
        <v>3095400</v>
      </c>
      <c r="E128" s="329">
        <f>'Open Int.'!I128</f>
        <v>1309850</v>
      </c>
      <c r="F128" s="191">
        <f>IF('Open Int.'!E128=0,0,'Open Int.'!H128/'Open Int.'!E128)</f>
        <v>0.3120567375886525</v>
      </c>
      <c r="G128" s="155">
        <v>0.20603015075376885</v>
      </c>
      <c r="H128" s="170">
        <f t="shared" si="2"/>
        <v>0.5146168482961425</v>
      </c>
      <c r="I128" s="185">
        <f>IF(Volume!D128=0,0,Volume!F128/Volume!D128)</f>
        <v>0.15956307560505462</v>
      </c>
      <c r="J128" s="176">
        <v>0.16822429906542055</v>
      </c>
      <c r="K128" s="170">
        <f t="shared" si="3"/>
        <v>-0.05148616168106417</v>
      </c>
      <c r="L128" s="60"/>
      <c r="M128" s="6"/>
      <c r="N128" s="59"/>
      <c r="O128" s="3"/>
      <c r="P128" s="3"/>
      <c r="Q128" s="3"/>
      <c r="R128" s="3"/>
      <c r="S128" s="3"/>
      <c r="T128" s="3"/>
      <c r="U128" s="61"/>
      <c r="V128" s="3"/>
      <c r="W128" s="3"/>
      <c r="X128" s="3"/>
      <c r="Y128" s="3"/>
      <c r="Z128" s="3"/>
      <c r="AA128" s="2"/>
      <c r="AB128" s="78"/>
      <c r="AC128" s="77"/>
    </row>
    <row r="129" spans="1:29" s="58" customFormat="1" ht="15">
      <c r="A129" s="177" t="s">
        <v>235</v>
      </c>
      <c r="B129" s="188">
        <f>'Open Int.'!E129</f>
        <v>5718600</v>
      </c>
      <c r="C129" s="189">
        <f>'Open Int.'!F129</f>
        <v>202500</v>
      </c>
      <c r="D129" s="190">
        <f>'Open Int.'!H129</f>
        <v>2999700</v>
      </c>
      <c r="E129" s="329">
        <f>'Open Int.'!I129</f>
        <v>253800</v>
      </c>
      <c r="F129" s="191">
        <f>IF('Open Int.'!E129=0,0,'Open Int.'!H129/'Open Int.'!E129)</f>
        <v>0.5245514636449481</v>
      </c>
      <c r="G129" s="155">
        <v>0.4977973568281938</v>
      </c>
      <c r="H129" s="170">
        <f t="shared" si="2"/>
        <v>0.053744975640736464</v>
      </c>
      <c r="I129" s="185">
        <f>IF(Volume!D129=0,0,Volume!F129/Volume!D129)</f>
        <v>0.4225941422594142</v>
      </c>
      <c r="J129" s="176">
        <v>0.22654462242562928</v>
      </c>
      <c r="K129" s="170">
        <f t="shared" si="3"/>
        <v>0.8653903047208487</v>
      </c>
      <c r="L129" s="60"/>
      <c r="M129" s="6"/>
      <c r="N129" s="59"/>
      <c r="O129" s="3"/>
      <c r="P129" s="3"/>
      <c r="Q129" s="3"/>
      <c r="R129" s="3"/>
      <c r="S129" s="3"/>
      <c r="T129" s="3"/>
      <c r="U129" s="61"/>
      <c r="V129" s="3"/>
      <c r="W129" s="3"/>
      <c r="X129" s="3"/>
      <c r="Y129" s="3"/>
      <c r="Z129" s="3"/>
      <c r="AA129" s="2"/>
      <c r="AB129" s="78"/>
      <c r="AC129" s="77"/>
    </row>
    <row r="130" spans="1:29" s="58" customFormat="1" ht="15">
      <c r="A130" s="177" t="s">
        <v>204</v>
      </c>
      <c r="B130" s="188">
        <f>'Open Int.'!E130</f>
        <v>838800</v>
      </c>
      <c r="C130" s="189">
        <f>'Open Int.'!F130</f>
        <v>120000</v>
      </c>
      <c r="D130" s="190">
        <f>'Open Int.'!H130</f>
        <v>142200</v>
      </c>
      <c r="E130" s="329">
        <f>'Open Int.'!I130</f>
        <v>1800</v>
      </c>
      <c r="F130" s="191">
        <f>IF('Open Int.'!E130=0,0,'Open Int.'!H130/'Open Int.'!E130)</f>
        <v>0.16952789699570817</v>
      </c>
      <c r="G130" s="155">
        <v>0.19532554257095158</v>
      </c>
      <c r="H130" s="170">
        <f t="shared" si="2"/>
        <v>-0.13207512563735732</v>
      </c>
      <c r="I130" s="185">
        <f>IF(Volume!D130=0,0,Volume!F130/Volume!D130)</f>
        <v>0.08296943231441048</v>
      </c>
      <c r="J130" s="176">
        <v>0.12987012987012986</v>
      </c>
      <c r="K130" s="170">
        <f t="shared" si="3"/>
        <v>-0.36113537117903927</v>
      </c>
      <c r="L130" s="60"/>
      <c r="M130" s="6"/>
      <c r="N130" s="59"/>
      <c r="O130" s="3"/>
      <c r="P130" s="3"/>
      <c r="Q130" s="3"/>
      <c r="R130" s="3"/>
      <c r="S130" s="3"/>
      <c r="T130" s="3"/>
      <c r="U130" s="61"/>
      <c r="V130" s="3"/>
      <c r="W130" s="3"/>
      <c r="X130" s="3"/>
      <c r="Y130" s="3"/>
      <c r="Z130" s="3"/>
      <c r="AA130" s="2"/>
      <c r="AB130" s="78"/>
      <c r="AC130" s="77"/>
    </row>
    <row r="131" spans="1:27" s="7" customFormat="1" ht="15">
      <c r="A131" s="177" t="s">
        <v>205</v>
      </c>
      <c r="B131" s="188">
        <f>'Open Int.'!E131</f>
        <v>491750</v>
      </c>
      <c r="C131" s="189">
        <f>'Open Int.'!F131</f>
        <v>17750</v>
      </c>
      <c r="D131" s="190">
        <f>'Open Int.'!H131</f>
        <v>177000</v>
      </c>
      <c r="E131" s="329">
        <f>'Open Int.'!I131</f>
        <v>72250</v>
      </c>
      <c r="F131" s="191">
        <f>IF('Open Int.'!E131=0,0,'Open Int.'!H131/'Open Int.'!E131)</f>
        <v>0.3599389933909507</v>
      </c>
      <c r="G131" s="155">
        <v>0.2209915611814346</v>
      </c>
      <c r="H131" s="170">
        <f aca="true" t="shared" si="4" ref="H131:H161">IF(G131=0,0,(F131-G131)/G131)</f>
        <v>0.6287454211676433</v>
      </c>
      <c r="I131" s="185">
        <f>IF(Volume!D131=0,0,Volume!F131/Volume!D131)</f>
        <v>0.41448692152917505</v>
      </c>
      <c r="J131" s="176">
        <v>0.3398148148148148</v>
      </c>
      <c r="K131" s="170">
        <f t="shared" si="3"/>
        <v>0.21974352929566507</v>
      </c>
      <c r="L131" s="60"/>
      <c r="M131" s="6"/>
      <c r="N131" s="59"/>
      <c r="O131" s="3"/>
      <c r="P131" s="3"/>
      <c r="Q131" s="3"/>
      <c r="R131" s="3"/>
      <c r="S131" s="3"/>
      <c r="T131" s="3"/>
      <c r="U131" s="61"/>
      <c r="V131" s="3"/>
      <c r="W131" s="3"/>
      <c r="X131" s="3"/>
      <c r="Y131" s="3"/>
      <c r="Z131" s="3"/>
      <c r="AA131" s="2"/>
    </row>
    <row r="132" spans="1:27" s="7" customFormat="1" ht="15">
      <c r="A132" s="177" t="s">
        <v>37</v>
      </c>
      <c r="B132" s="188">
        <f>'Open Int.'!E132</f>
        <v>153600</v>
      </c>
      <c r="C132" s="189">
        <f>'Open Int.'!F132</f>
        <v>-1600</v>
      </c>
      <c r="D132" s="190">
        <f>'Open Int.'!H132</f>
        <v>16000</v>
      </c>
      <c r="E132" s="329">
        <f>'Open Int.'!I132</f>
        <v>0</v>
      </c>
      <c r="F132" s="191">
        <f>IF('Open Int.'!E132=0,0,'Open Int.'!H132/'Open Int.'!E132)</f>
        <v>0.10416666666666667</v>
      </c>
      <c r="G132" s="155">
        <v>0.10309278350515463</v>
      </c>
      <c r="H132" s="170">
        <f t="shared" si="4"/>
        <v>0.010416666666666765</v>
      </c>
      <c r="I132" s="185">
        <f>IF(Volume!D132=0,0,Volume!F132/Volume!D132)</f>
        <v>0.125</v>
      </c>
      <c r="J132" s="176">
        <v>0.0196078431372549</v>
      </c>
      <c r="K132" s="170">
        <f t="shared" si="3"/>
        <v>5.375</v>
      </c>
      <c r="L132" s="60"/>
      <c r="M132" s="6"/>
      <c r="N132" s="59"/>
      <c r="O132" s="3"/>
      <c r="P132" s="3"/>
      <c r="Q132" s="3"/>
      <c r="R132" s="3"/>
      <c r="S132" s="3"/>
      <c r="T132" s="3"/>
      <c r="U132" s="61"/>
      <c r="V132" s="3"/>
      <c r="W132" s="3"/>
      <c r="X132" s="3"/>
      <c r="Y132" s="3"/>
      <c r="Z132" s="3"/>
      <c r="AA132" s="2"/>
    </row>
    <row r="133" spans="1:29" s="58" customFormat="1" ht="15">
      <c r="A133" s="177" t="s">
        <v>299</v>
      </c>
      <c r="B133" s="188">
        <f>'Open Int.'!E133</f>
        <v>96450</v>
      </c>
      <c r="C133" s="189">
        <f>'Open Int.'!F133</f>
        <v>2550</v>
      </c>
      <c r="D133" s="190">
        <f>'Open Int.'!H133</f>
        <v>3150</v>
      </c>
      <c r="E133" s="329">
        <f>'Open Int.'!I133</f>
        <v>0</v>
      </c>
      <c r="F133" s="191">
        <f>IF('Open Int.'!E133=0,0,'Open Int.'!H133/'Open Int.'!E133)</f>
        <v>0.03265940902021773</v>
      </c>
      <c r="G133" s="155">
        <v>0.03354632587859425</v>
      </c>
      <c r="H133" s="170">
        <f t="shared" si="4"/>
        <v>-0.026438569206842847</v>
      </c>
      <c r="I133" s="185">
        <f>IF(Volume!D133=0,0,Volume!F133/Volume!D133)</f>
        <v>0</v>
      </c>
      <c r="J133" s="176">
        <v>0</v>
      </c>
      <c r="K133" s="170">
        <f aca="true" t="shared" si="5" ref="K133:K161">IF(J133=0,0,(I133-J133)/J133)</f>
        <v>0</v>
      </c>
      <c r="L133" s="60"/>
      <c r="M133" s="6"/>
      <c r="N133" s="59"/>
      <c r="O133" s="3"/>
      <c r="P133" s="3"/>
      <c r="Q133" s="3"/>
      <c r="R133" s="3"/>
      <c r="S133" s="3"/>
      <c r="T133" s="3"/>
      <c r="U133" s="61"/>
      <c r="V133" s="3"/>
      <c r="W133" s="3"/>
      <c r="X133" s="3"/>
      <c r="Y133" s="3"/>
      <c r="Z133" s="3"/>
      <c r="AA133" s="2"/>
      <c r="AB133" s="78"/>
      <c r="AC133" s="77"/>
    </row>
    <row r="134" spans="1:27" s="7" customFormat="1" ht="15">
      <c r="A134" s="177" t="s">
        <v>228</v>
      </c>
      <c r="B134" s="188">
        <f>'Open Int.'!E134</f>
        <v>22936</v>
      </c>
      <c r="C134" s="189">
        <f>'Open Int.'!F134</f>
        <v>1316</v>
      </c>
      <c r="D134" s="190">
        <f>'Open Int.'!H134</f>
        <v>3384</v>
      </c>
      <c r="E134" s="329">
        <f>'Open Int.'!I134</f>
        <v>0</v>
      </c>
      <c r="F134" s="191">
        <f>IF('Open Int.'!E134=0,0,'Open Int.'!H134/'Open Int.'!E134)</f>
        <v>0.14754098360655737</v>
      </c>
      <c r="G134" s="155">
        <v>0.1565217391304348</v>
      </c>
      <c r="H134" s="170">
        <f t="shared" si="4"/>
        <v>-0.05737704918032796</v>
      </c>
      <c r="I134" s="185">
        <f>IF(Volume!D134=0,0,Volume!F134/Volume!D134)</f>
        <v>0</v>
      </c>
      <c r="J134" s="176">
        <v>0.22857142857142856</v>
      </c>
      <c r="K134" s="170">
        <f t="shared" si="5"/>
        <v>-1</v>
      </c>
      <c r="L134" s="60"/>
      <c r="M134" s="6"/>
      <c r="N134" s="59"/>
      <c r="O134" s="3"/>
      <c r="P134" s="3"/>
      <c r="Q134" s="3"/>
      <c r="R134" s="3"/>
      <c r="S134" s="3"/>
      <c r="T134" s="3"/>
      <c r="U134" s="61"/>
      <c r="V134" s="3"/>
      <c r="W134" s="3"/>
      <c r="X134" s="3"/>
      <c r="Y134" s="3"/>
      <c r="Z134" s="3"/>
      <c r="AA134" s="2"/>
    </row>
    <row r="135" spans="1:29" s="58" customFormat="1" ht="15">
      <c r="A135" s="177" t="s">
        <v>276</v>
      </c>
      <c r="B135" s="188">
        <f>'Open Int.'!E135</f>
        <v>3150</v>
      </c>
      <c r="C135" s="189">
        <f>'Open Int.'!F135</f>
        <v>0</v>
      </c>
      <c r="D135" s="190">
        <f>'Open Int.'!H135</f>
        <v>700</v>
      </c>
      <c r="E135" s="329">
        <f>'Open Int.'!I135</f>
        <v>0</v>
      </c>
      <c r="F135" s="191">
        <f>IF('Open Int.'!E135=0,0,'Open Int.'!H135/'Open Int.'!E135)</f>
        <v>0.2222222222222222</v>
      </c>
      <c r="G135" s="155">
        <v>0.2222222222222222</v>
      </c>
      <c r="H135" s="170">
        <f t="shared" si="4"/>
        <v>0</v>
      </c>
      <c r="I135" s="185">
        <f>IF(Volume!D135=0,0,Volume!F135/Volume!D135)</f>
        <v>0</v>
      </c>
      <c r="J135" s="176">
        <v>0</v>
      </c>
      <c r="K135" s="170">
        <f t="shared" si="5"/>
        <v>0</v>
      </c>
      <c r="L135" s="60"/>
      <c r="M135" s="6"/>
      <c r="N135" s="59"/>
      <c r="O135" s="3"/>
      <c r="P135" s="3"/>
      <c r="Q135" s="3"/>
      <c r="R135" s="3"/>
      <c r="S135" s="3"/>
      <c r="T135" s="3"/>
      <c r="U135" s="61"/>
      <c r="V135" s="3"/>
      <c r="W135" s="3"/>
      <c r="X135" s="3"/>
      <c r="Y135" s="3"/>
      <c r="Z135" s="3"/>
      <c r="AA135" s="2"/>
      <c r="AB135" s="78"/>
      <c r="AC135" s="77"/>
    </row>
    <row r="136" spans="1:27" s="7" customFormat="1" ht="15">
      <c r="A136" s="177" t="s">
        <v>180</v>
      </c>
      <c r="B136" s="188">
        <f>'Open Int.'!E136</f>
        <v>387000</v>
      </c>
      <c r="C136" s="189">
        <f>'Open Int.'!F136</f>
        <v>7500</v>
      </c>
      <c r="D136" s="190">
        <f>'Open Int.'!H136</f>
        <v>64500</v>
      </c>
      <c r="E136" s="329">
        <f>'Open Int.'!I136</f>
        <v>1500</v>
      </c>
      <c r="F136" s="191">
        <f>IF('Open Int.'!E136=0,0,'Open Int.'!H136/'Open Int.'!E136)</f>
        <v>0.16666666666666666</v>
      </c>
      <c r="G136" s="155">
        <v>0.16600790513833993</v>
      </c>
      <c r="H136" s="170">
        <f t="shared" si="4"/>
        <v>0.003968253968253834</v>
      </c>
      <c r="I136" s="185">
        <f>IF(Volume!D136=0,0,Volume!F136/Volume!D136)</f>
        <v>0.03225806451612903</v>
      </c>
      <c r="J136" s="176">
        <v>0.011494252873563218</v>
      </c>
      <c r="K136" s="170">
        <f t="shared" si="5"/>
        <v>1.8064516129032258</v>
      </c>
      <c r="L136" s="60"/>
      <c r="M136" s="6"/>
      <c r="N136" s="59"/>
      <c r="O136" s="3"/>
      <c r="P136" s="3"/>
      <c r="Q136" s="3"/>
      <c r="R136" s="3"/>
      <c r="S136" s="3"/>
      <c r="T136" s="3"/>
      <c r="U136" s="61"/>
      <c r="V136" s="3"/>
      <c r="W136" s="3"/>
      <c r="X136" s="3"/>
      <c r="Y136" s="3"/>
      <c r="Z136" s="3"/>
      <c r="AA136" s="2"/>
    </row>
    <row r="137" spans="1:27" s="7" customFormat="1" ht="15">
      <c r="A137" s="177" t="s">
        <v>181</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row>
    <row r="138" spans="1:27" s="7" customFormat="1" ht="15">
      <c r="A138" s="177" t="s">
        <v>150</v>
      </c>
      <c r="B138" s="188">
        <f>'Open Int.'!E138</f>
        <v>74022</v>
      </c>
      <c r="C138" s="189">
        <f>'Open Int.'!F138</f>
        <v>-1752</v>
      </c>
      <c r="D138" s="190">
        <f>'Open Int.'!H138</f>
        <v>5256</v>
      </c>
      <c r="E138" s="329">
        <f>'Open Int.'!I138</f>
        <v>0</v>
      </c>
      <c r="F138" s="191">
        <f>IF('Open Int.'!E138=0,0,'Open Int.'!H138/'Open Int.'!E138)</f>
        <v>0.07100591715976332</v>
      </c>
      <c r="G138" s="155">
        <v>0.06936416184971098</v>
      </c>
      <c r="H138" s="170">
        <f t="shared" si="4"/>
        <v>0.023668639053254566</v>
      </c>
      <c r="I138" s="185">
        <f>IF(Volume!D138=0,0,Volume!F138/Volume!D138)</f>
        <v>0.1</v>
      </c>
      <c r="J138" s="176">
        <v>0.024539877300613498</v>
      </c>
      <c r="K138" s="170">
        <f t="shared" si="5"/>
        <v>3.075</v>
      </c>
      <c r="L138" s="60"/>
      <c r="M138" s="6"/>
      <c r="N138" s="59"/>
      <c r="O138" s="3"/>
      <c r="P138" s="3"/>
      <c r="Q138" s="3"/>
      <c r="R138" s="3"/>
      <c r="S138" s="3"/>
      <c r="T138" s="3"/>
      <c r="U138" s="61"/>
      <c r="V138" s="3"/>
      <c r="W138" s="3"/>
      <c r="X138" s="3"/>
      <c r="Y138" s="3"/>
      <c r="Z138" s="3"/>
      <c r="AA138" s="2"/>
    </row>
    <row r="139" spans="1:27" s="7" customFormat="1" ht="15">
      <c r="A139" s="177" t="s">
        <v>151</v>
      </c>
      <c r="B139" s="188">
        <f>'Open Int.'!E139</f>
        <v>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7" s="7" customFormat="1" ht="15">
      <c r="A140" s="177" t="s">
        <v>214</v>
      </c>
      <c r="B140" s="188">
        <f>'Open Int.'!E140</f>
        <v>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row>
    <row r="141" spans="1:29" s="58" customFormat="1" ht="15">
      <c r="A141" s="177" t="s">
        <v>229</v>
      </c>
      <c r="B141" s="188">
        <f>'Open Int.'!E141</f>
        <v>2200</v>
      </c>
      <c r="C141" s="189">
        <f>'Open Int.'!F141</f>
        <v>0</v>
      </c>
      <c r="D141" s="190">
        <f>'Open Int.'!H141</f>
        <v>200</v>
      </c>
      <c r="E141" s="329">
        <f>'Open Int.'!I141</f>
        <v>0</v>
      </c>
      <c r="F141" s="191">
        <f>IF('Open Int.'!E141=0,0,'Open Int.'!H141/'Open Int.'!E141)</f>
        <v>0.09090909090909091</v>
      </c>
      <c r="G141" s="155">
        <v>0.09090909090909091</v>
      </c>
      <c r="H141" s="170">
        <f t="shared" si="4"/>
        <v>0</v>
      </c>
      <c r="I141" s="185">
        <f>IF(Volume!D141=0,0,Volume!F141/Volume!D141)</f>
        <v>0</v>
      </c>
      <c r="J141" s="176">
        <v>0.5</v>
      </c>
      <c r="K141" s="170">
        <f t="shared" si="5"/>
        <v>-1</v>
      </c>
      <c r="L141" s="60"/>
      <c r="M141" s="6"/>
      <c r="N141" s="59"/>
      <c r="O141" s="3"/>
      <c r="P141" s="3"/>
      <c r="Q141" s="3"/>
      <c r="R141" s="3"/>
      <c r="S141" s="3"/>
      <c r="T141" s="3"/>
      <c r="U141" s="61"/>
      <c r="V141" s="3"/>
      <c r="W141" s="3"/>
      <c r="X141" s="3"/>
      <c r="Y141" s="3"/>
      <c r="Z141" s="3"/>
      <c r="AA141" s="2"/>
      <c r="AB141" s="78"/>
      <c r="AC141" s="77"/>
    </row>
    <row r="142" spans="1:27" s="7" customFormat="1" ht="15">
      <c r="A142" s="177" t="s">
        <v>91</v>
      </c>
      <c r="B142" s="188">
        <f>'Open Int.'!E142</f>
        <v>1820200</v>
      </c>
      <c r="C142" s="189">
        <f>'Open Int.'!F142</f>
        <v>482600</v>
      </c>
      <c r="D142" s="190">
        <f>'Open Int.'!H142</f>
        <v>250800</v>
      </c>
      <c r="E142" s="329">
        <f>'Open Int.'!I142</f>
        <v>11400</v>
      </c>
      <c r="F142" s="191">
        <f>IF('Open Int.'!E142=0,0,'Open Int.'!H142/'Open Int.'!E142)</f>
        <v>0.13778705636743216</v>
      </c>
      <c r="G142" s="155">
        <v>0.17897727272727273</v>
      </c>
      <c r="H142" s="170">
        <f t="shared" si="4"/>
        <v>-0.23014216124863304</v>
      </c>
      <c r="I142" s="185">
        <f>IF(Volume!D142=0,0,Volume!F142/Volume!D142)</f>
        <v>0.061224489795918366</v>
      </c>
      <c r="J142" s="176">
        <v>0.1776061776061776</v>
      </c>
      <c r="K142" s="170">
        <f t="shared" si="5"/>
        <v>-0.6552795031055901</v>
      </c>
      <c r="L142" s="60"/>
      <c r="M142" s="6"/>
      <c r="N142" s="59"/>
      <c r="O142" s="3"/>
      <c r="P142" s="3"/>
      <c r="Q142" s="3"/>
      <c r="R142" s="3"/>
      <c r="S142" s="3"/>
      <c r="T142" s="3"/>
      <c r="U142" s="61"/>
      <c r="V142" s="3"/>
      <c r="W142" s="3"/>
      <c r="X142" s="3"/>
      <c r="Y142" s="3"/>
      <c r="Z142" s="3"/>
      <c r="AA142" s="2"/>
    </row>
    <row r="143" spans="1:27" s="7" customFormat="1" ht="15">
      <c r="A143" s="177" t="s">
        <v>152</v>
      </c>
      <c r="B143" s="188">
        <f>'Open Int.'!E143</f>
        <v>135000</v>
      </c>
      <c r="C143" s="189">
        <f>'Open Int.'!F143</f>
        <v>-22950</v>
      </c>
      <c r="D143" s="190">
        <f>'Open Int.'!H143</f>
        <v>39150</v>
      </c>
      <c r="E143" s="329">
        <f>'Open Int.'!I143</f>
        <v>1350</v>
      </c>
      <c r="F143" s="191">
        <f>IF('Open Int.'!E143=0,0,'Open Int.'!H143/'Open Int.'!E143)</f>
        <v>0.29</v>
      </c>
      <c r="G143" s="155">
        <v>0.23931623931623933</v>
      </c>
      <c r="H143" s="170">
        <f t="shared" si="4"/>
        <v>0.21178571428571416</v>
      </c>
      <c r="I143" s="185">
        <f>IF(Volume!D143=0,0,Volume!F143/Volume!D143)</f>
        <v>0.05</v>
      </c>
      <c r="J143" s="176">
        <v>0.5098039215686274</v>
      </c>
      <c r="K143" s="170">
        <f t="shared" si="5"/>
        <v>-0.9019230769230769</v>
      </c>
      <c r="L143" s="60"/>
      <c r="M143" s="6"/>
      <c r="N143" s="59"/>
      <c r="O143" s="3"/>
      <c r="P143" s="3"/>
      <c r="Q143" s="3"/>
      <c r="R143" s="3"/>
      <c r="S143" s="3"/>
      <c r="T143" s="3"/>
      <c r="U143" s="61"/>
      <c r="V143" s="3"/>
      <c r="W143" s="3"/>
      <c r="X143" s="3"/>
      <c r="Y143" s="3"/>
      <c r="Z143" s="3"/>
      <c r="AA143" s="2"/>
    </row>
    <row r="144" spans="1:29" s="58" customFormat="1" ht="15">
      <c r="A144" s="177" t="s">
        <v>208</v>
      </c>
      <c r="B144" s="188">
        <f>'Open Int.'!E144</f>
        <v>165624</v>
      </c>
      <c r="C144" s="189">
        <f>'Open Int.'!F144</f>
        <v>9888</v>
      </c>
      <c r="D144" s="190">
        <f>'Open Int.'!H144</f>
        <v>31724</v>
      </c>
      <c r="E144" s="329">
        <f>'Open Int.'!I144</f>
        <v>2884</v>
      </c>
      <c r="F144" s="191">
        <f>IF('Open Int.'!E144=0,0,'Open Int.'!H144/'Open Int.'!E144)</f>
        <v>0.19154228855721392</v>
      </c>
      <c r="G144" s="155">
        <v>0.18518518518518517</v>
      </c>
      <c r="H144" s="170">
        <f t="shared" si="4"/>
        <v>0.03432835820895522</v>
      </c>
      <c r="I144" s="185">
        <f>IF(Volume!D144=0,0,Volume!F144/Volume!D144)</f>
        <v>0.11475409836065574</v>
      </c>
      <c r="J144" s="176">
        <v>0.14084507042253522</v>
      </c>
      <c r="K144" s="170">
        <f t="shared" si="5"/>
        <v>-0.1852459016393443</v>
      </c>
      <c r="L144" s="60"/>
      <c r="M144" s="6"/>
      <c r="N144" s="59"/>
      <c r="O144" s="3"/>
      <c r="P144" s="3"/>
      <c r="Q144" s="3"/>
      <c r="R144" s="3"/>
      <c r="S144" s="3"/>
      <c r="T144" s="3"/>
      <c r="U144" s="61"/>
      <c r="V144" s="3"/>
      <c r="W144" s="3"/>
      <c r="X144" s="3"/>
      <c r="Y144" s="3"/>
      <c r="Z144" s="3"/>
      <c r="AA144" s="2"/>
      <c r="AB144" s="78"/>
      <c r="AC144" s="77"/>
    </row>
    <row r="145" spans="1:27" s="7" customFormat="1" ht="15">
      <c r="A145" s="177" t="s">
        <v>230</v>
      </c>
      <c r="B145" s="188">
        <f>'Open Int.'!E145</f>
        <v>8800</v>
      </c>
      <c r="C145" s="189">
        <f>'Open Int.'!F145</f>
        <v>0</v>
      </c>
      <c r="D145" s="190">
        <f>'Open Int.'!H145</f>
        <v>0</v>
      </c>
      <c r="E145" s="329">
        <f>'Open Int.'!I145</f>
        <v>0</v>
      </c>
      <c r="F145" s="191">
        <f>IF('Open Int.'!E145=0,0,'Open Int.'!H145/'Open Int.'!E145)</f>
        <v>0</v>
      </c>
      <c r="G145" s="155">
        <v>0</v>
      </c>
      <c r="H145" s="170">
        <f t="shared" si="4"/>
        <v>0</v>
      </c>
      <c r="I145" s="185">
        <f>IF(Volume!D145=0,0,Volume!F145/Volume!D145)</f>
        <v>0</v>
      </c>
      <c r="J145" s="176">
        <v>0</v>
      </c>
      <c r="K145" s="170">
        <f t="shared" si="5"/>
        <v>0</v>
      </c>
      <c r="L145" s="60"/>
      <c r="M145" s="6"/>
      <c r="N145" s="59"/>
      <c r="O145" s="3"/>
      <c r="P145" s="3"/>
      <c r="Q145" s="3"/>
      <c r="R145" s="3"/>
      <c r="S145" s="3"/>
      <c r="T145" s="3"/>
      <c r="U145" s="61"/>
      <c r="V145" s="3"/>
      <c r="W145" s="3"/>
      <c r="X145" s="3"/>
      <c r="Y145" s="3"/>
      <c r="Z145" s="3"/>
      <c r="AA145" s="2"/>
    </row>
    <row r="146" spans="1:27" s="7" customFormat="1" ht="15">
      <c r="A146" s="177" t="s">
        <v>185</v>
      </c>
      <c r="B146" s="188">
        <f>'Open Int.'!E146</f>
        <v>2443500</v>
      </c>
      <c r="C146" s="189">
        <f>'Open Int.'!F146</f>
        <v>177525</v>
      </c>
      <c r="D146" s="190">
        <f>'Open Int.'!H146</f>
        <v>872775</v>
      </c>
      <c r="E146" s="329">
        <f>'Open Int.'!I146</f>
        <v>41850</v>
      </c>
      <c r="F146" s="191">
        <f>IF('Open Int.'!E146=0,0,'Open Int.'!H146/'Open Int.'!E146)</f>
        <v>0.35718232044198894</v>
      </c>
      <c r="G146" s="155">
        <v>0.366696455168305</v>
      </c>
      <c r="H146" s="170">
        <f t="shared" si="4"/>
        <v>-0.02594553231213895</v>
      </c>
      <c r="I146" s="185">
        <f>IF(Volume!D146=0,0,Volume!F146/Volume!D146)</f>
        <v>0.46038677479725515</v>
      </c>
      <c r="J146" s="176">
        <v>0.3170731707317073</v>
      </c>
      <c r="K146" s="170">
        <f t="shared" si="5"/>
        <v>0.45198905897595854</v>
      </c>
      <c r="L146" s="60"/>
      <c r="M146" s="6"/>
      <c r="N146" s="59"/>
      <c r="O146" s="3"/>
      <c r="P146" s="3"/>
      <c r="Q146" s="3"/>
      <c r="R146" s="3"/>
      <c r="S146" s="3"/>
      <c r="T146" s="3"/>
      <c r="U146" s="61"/>
      <c r="V146" s="3"/>
      <c r="W146" s="3"/>
      <c r="X146" s="3"/>
      <c r="Y146" s="3"/>
      <c r="Z146" s="3"/>
      <c r="AA146" s="2"/>
    </row>
    <row r="147" spans="1:29" s="58" customFormat="1" ht="15">
      <c r="A147" s="177" t="s">
        <v>206</v>
      </c>
      <c r="B147" s="188">
        <f>'Open Int.'!E147</f>
        <v>7150</v>
      </c>
      <c r="C147" s="189">
        <f>'Open Int.'!F147</f>
        <v>1100</v>
      </c>
      <c r="D147" s="190">
        <f>'Open Int.'!H147</f>
        <v>0</v>
      </c>
      <c r="E147" s="329">
        <f>'Open Int.'!I147</f>
        <v>0</v>
      </c>
      <c r="F147" s="191">
        <f>IF('Open Int.'!E147=0,0,'Open Int.'!H147/'Open Int.'!E147)</f>
        <v>0</v>
      </c>
      <c r="G147" s="155">
        <v>0</v>
      </c>
      <c r="H147" s="170">
        <f t="shared" si="4"/>
        <v>0</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c r="AB147" s="78"/>
      <c r="AC147" s="77"/>
    </row>
    <row r="148" spans="1:27" s="7" customFormat="1" ht="15">
      <c r="A148" s="177" t="s">
        <v>118</v>
      </c>
      <c r="B148" s="188">
        <f>'Open Int.'!E148</f>
        <v>199250</v>
      </c>
      <c r="C148" s="189">
        <f>'Open Int.'!F148</f>
        <v>18750</v>
      </c>
      <c r="D148" s="190">
        <f>'Open Int.'!H148</f>
        <v>49750</v>
      </c>
      <c r="E148" s="329">
        <f>'Open Int.'!I148</f>
        <v>0</v>
      </c>
      <c r="F148" s="191">
        <f>IF('Open Int.'!E148=0,0,'Open Int.'!H148/'Open Int.'!E148)</f>
        <v>0.24968632371392724</v>
      </c>
      <c r="G148" s="155">
        <v>0.2756232686980609</v>
      </c>
      <c r="H148" s="170">
        <f t="shared" si="4"/>
        <v>-0.09410288582183175</v>
      </c>
      <c r="I148" s="185">
        <f>IF(Volume!D148=0,0,Volume!F148/Volume!D148)</f>
        <v>0.042328042328042326</v>
      </c>
      <c r="J148" s="176">
        <v>0.13095238095238096</v>
      </c>
      <c r="K148" s="170">
        <f t="shared" si="5"/>
        <v>-0.6767676767676768</v>
      </c>
      <c r="L148" s="60"/>
      <c r="M148" s="6"/>
      <c r="N148" s="59"/>
      <c r="O148" s="3"/>
      <c r="P148" s="3"/>
      <c r="Q148" s="3"/>
      <c r="R148" s="3"/>
      <c r="S148" s="3"/>
      <c r="T148" s="3"/>
      <c r="U148" s="61"/>
      <c r="V148" s="3"/>
      <c r="W148" s="3"/>
      <c r="X148" s="3"/>
      <c r="Y148" s="3"/>
      <c r="Z148" s="3"/>
      <c r="AA148" s="2"/>
    </row>
    <row r="149" spans="1:29" s="58" customFormat="1" ht="15">
      <c r="A149" s="177" t="s">
        <v>231</v>
      </c>
      <c r="B149" s="188">
        <f>'Open Int.'!E149</f>
        <v>2472</v>
      </c>
      <c r="C149" s="189">
        <f>'Open Int.'!F149</f>
        <v>0</v>
      </c>
      <c r="D149" s="190">
        <f>'Open Int.'!H149</f>
        <v>0</v>
      </c>
      <c r="E149" s="329">
        <f>'Open Int.'!I149</f>
        <v>0</v>
      </c>
      <c r="F149" s="191">
        <f>IF('Open Int.'!E149=0,0,'Open Int.'!H149/'Open Int.'!E149)</f>
        <v>0</v>
      </c>
      <c r="G149" s="155">
        <v>0</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c r="AB149" s="78"/>
      <c r="AC149" s="77"/>
    </row>
    <row r="150" spans="1:27" s="7" customFormat="1" ht="15">
      <c r="A150" s="177" t="s">
        <v>300</v>
      </c>
      <c r="B150" s="188">
        <f>'Open Int.'!E150</f>
        <v>100100</v>
      </c>
      <c r="C150" s="189">
        <f>'Open Int.'!F150</f>
        <v>7700</v>
      </c>
      <c r="D150" s="190">
        <f>'Open Int.'!H150</f>
        <v>0</v>
      </c>
      <c r="E150" s="329">
        <f>'Open Int.'!I150</f>
        <v>0</v>
      </c>
      <c r="F150" s="191">
        <f>IF('Open Int.'!E150=0,0,'Open Int.'!H150/'Open Int.'!E150)</f>
        <v>0</v>
      </c>
      <c r="G150" s="155">
        <v>0</v>
      </c>
      <c r="H150" s="170">
        <f t="shared" si="4"/>
        <v>0</v>
      </c>
      <c r="I150" s="185">
        <f>IF(Volume!D150=0,0,Volume!F150/Volume!D150)</f>
        <v>0</v>
      </c>
      <c r="J150" s="176">
        <v>0</v>
      </c>
      <c r="K150" s="170">
        <f t="shared" si="5"/>
        <v>0</v>
      </c>
      <c r="L150" s="60"/>
      <c r="M150" s="6"/>
      <c r="N150" s="59"/>
      <c r="O150" s="3"/>
      <c r="P150" s="3"/>
      <c r="Q150" s="3"/>
      <c r="R150" s="3"/>
      <c r="S150" s="3"/>
      <c r="T150" s="3"/>
      <c r="U150" s="61"/>
      <c r="V150" s="3"/>
      <c r="W150" s="3"/>
      <c r="X150" s="3"/>
      <c r="Y150" s="3"/>
      <c r="Z150" s="3"/>
      <c r="AA150" s="2"/>
    </row>
    <row r="151" spans="1:27" s="7" customFormat="1" ht="15">
      <c r="A151" s="177" t="s">
        <v>301</v>
      </c>
      <c r="B151" s="188">
        <f>'Open Int.'!E151</f>
        <v>25874200</v>
      </c>
      <c r="C151" s="189">
        <f>'Open Int.'!F151</f>
        <v>1557050</v>
      </c>
      <c r="D151" s="190">
        <f>'Open Int.'!H151</f>
        <v>5548950</v>
      </c>
      <c r="E151" s="329">
        <f>'Open Int.'!I151</f>
        <v>229900</v>
      </c>
      <c r="F151" s="191">
        <f>IF('Open Int.'!E151=0,0,'Open Int.'!H151/'Open Int.'!E151)</f>
        <v>0.2144588045234249</v>
      </c>
      <c r="G151" s="155">
        <v>0.21873657069187796</v>
      </c>
      <c r="H151" s="170">
        <f t="shared" si="4"/>
        <v>-0.019556703092318863</v>
      </c>
      <c r="I151" s="185">
        <f>IF(Volume!D151=0,0,Volume!F151/Volume!D151)</f>
        <v>0.0972972972972973</v>
      </c>
      <c r="J151" s="176">
        <v>0.15559157212317667</v>
      </c>
      <c r="K151" s="170">
        <f t="shared" si="5"/>
        <v>-0.3746621621621622</v>
      </c>
      <c r="L151" s="60"/>
      <c r="M151" s="6"/>
      <c r="N151" s="59"/>
      <c r="O151" s="3"/>
      <c r="P151" s="3"/>
      <c r="Q151" s="3"/>
      <c r="R151" s="3"/>
      <c r="S151" s="3"/>
      <c r="T151" s="3"/>
      <c r="U151" s="61"/>
      <c r="V151" s="3"/>
      <c r="W151" s="3"/>
      <c r="X151" s="3"/>
      <c r="Y151" s="3"/>
      <c r="Z151" s="3"/>
      <c r="AA151" s="2"/>
    </row>
    <row r="152" spans="1:27" s="7" customFormat="1" ht="15">
      <c r="A152" s="177" t="s">
        <v>173</v>
      </c>
      <c r="B152" s="188">
        <f>'Open Int.'!E152</f>
        <v>728650</v>
      </c>
      <c r="C152" s="189">
        <f>'Open Int.'!F152</f>
        <v>53100</v>
      </c>
      <c r="D152" s="190">
        <f>'Open Int.'!H152</f>
        <v>44250</v>
      </c>
      <c r="E152" s="329">
        <f>'Open Int.'!I152</f>
        <v>0</v>
      </c>
      <c r="F152" s="191">
        <f>IF('Open Int.'!E152=0,0,'Open Int.'!H152/'Open Int.'!E152)</f>
        <v>0.06072874493927125</v>
      </c>
      <c r="G152" s="155">
        <v>0.06550218340611354</v>
      </c>
      <c r="H152" s="170">
        <f t="shared" si="4"/>
        <v>-0.07287449392712556</v>
      </c>
      <c r="I152" s="185">
        <f>IF(Volume!D152=0,0,Volume!F152/Volume!D152)</f>
        <v>0</v>
      </c>
      <c r="J152" s="176">
        <v>0.04</v>
      </c>
      <c r="K152" s="170">
        <f t="shared" si="5"/>
        <v>-1</v>
      </c>
      <c r="L152" s="60"/>
      <c r="M152" s="6"/>
      <c r="N152" s="59"/>
      <c r="O152" s="3"/>
      <c r="P152" s="3"/>
      <c r="Q152" s="3"/>
      <c r="R152" s="3"/>
      <c r="S152" s="3"/>
      <c r="T152" s="3"/>
      <c r="U152" s="61"/>
      <c r="V152" s="3"/>
      <c r="W152" s="3"/>
      <c r="X152" s="3"/>
      <c r="Y152" s="3"/>
      <c r="Z152" s="3"/>
      <c r="AA152" s="2"/>
    </row>
    <row r="153" spans="1:29" s="58" customFormat="1" ht="15">
      <c r="A153" s="177" t="s">
        <v>302</v>
      </c>
      <c r="B153" s="188">
        <f>'Open Int.'!E153</f>
        <v>0</v>
      </c>
      <c r="C153" s="189">
        <f>'Open Int.'!F153</f>
        <v>0</v>
      </c>
      <c r="D153" s="190">
        <f>'Open Int.'!H153</f>
        <v>0</v>
      </c>
      <c r="E153" s="329">
        <f>'Open Int.'!I153</f>
        <v>0</v>
      </c>
      <c r="F153" s="191">
        <f>IF('Open Int.'!E153=0,0,'Open Int.'!H153/'Open Int.'!E153)</f>
        <v>0</v>
      </c>
      <c r="G153" s="155">
        <v>0</v>
      </c>
      <c r="H153" s="170">
        <f t="shared" si="4"/>
        <v>0</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9" s="58" customFormat="1" ht="15">
      <c r="A154" s="177" t="s">
        <v>82</v>
      </c>
      <c r="B154" s="188">
        <f>'Open Int.'!E154</f>
        <v>130200</v>
      </c>
      <c r="C154" s="189">
        <f>'Open Int.'!F154</f>
        <v>16800</v>
      </c>
      <c r="D154" s="190">
        <f>'Open Int.'!H154</f>
        <v>8400</v>
      </c>
      <c r="E154" s="329">
        <f>'Open Int.'!I154</f>
        <v>4200</v>
      </c>
      <c r="F154" s="191">
        <f>IF('Open Int.'!E154=0,0,'Open Int.'!H154/'Open Int.'!E154)</f>
        <v>0.06451612903225806</v>
      </c>
      <c r="G154" s="155">
        <v>0.037037037037037035</v>
      </c>
      <c r="H154" s="170">
        <f t="shared" si="4"/>
        <v>0.7419354838709677</v>
      </c>
      <c r="I154" s="185">
        <f>IF(Volume!D154=0,0,Volume!F154/Volume!D154)</f>
        <v>0.09523809523809523</v>
      </c>
      <c r="J154" s="176">
        <v>0</v>
      </c>
      <c r="K154" s="170">
        <f t="shared" si="5"/>
        <v>0</v>
      </c>
      <c r="L154" s="60"/>
      <c r="M154" s="6"/>
      <c r="N154" s="59"/>
      <c r="O154" s="3"/>
      <c r="P154" s="3"/>
      <c r="Q154" s="3"/>
      <c r="R154" s="3"/>
      <c r="S154" s="3"/>
      <c r="T154" s="3"/>
      <c r="U154" s="61"/>
      <c r="V154" s="3"/>
      <c r="W154" s="3"/>
      <c r="X154" s="3"/>
      <c r="Y154" s="3"/>
      <c r="Z154" s="3"/>
      <c r="AA154" s="2"/>
      <c r="AB154" s="78"/>
      <c r="AC154" s="77"/>
    </row>
    <row r="155" spans="1:27" s="7" customFormat="1" ht="15">
      <c r="A155" s="177" t="s">
        <v>153</v>
      </c>
      <c r="B155" s="188">
        <f>'Open Int.'!E155</f>
        <v>10800</v>
      </c>
      <c r="C155" s="189">
        <f>'Open Int.'!F155</f>
        <v>0</v>
      </c>
      <c r="D155" s="190">
        <f>'Open Int.'!H155</f>
        <v>450</v>
      </c>
      <c r="E155" s="329">
        <f>'Open Int.'!I155</f>
        <v>0</v>
      </c>
      <c r="F155" s="191">
        <f>IF('Open Int.'!E155=0,0,'Open Int.'!H155/'Open Int.'!E155)</f>
        <v>0.041666666666666664</v>
      </c>
      <c r="G155" s="155">
        <v>0.041666666666666664</v>
      </c>
      <c r="H155" s="170">
        <f t="shared" si="4"/>
        <v>0</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row>
    <row r="156" spans="1:29" s="58" customFormat="1" ht="15">
      <c r="A156" s="177" t="s">
        <v>154</v>
      </c>
      <c r="B156" s="188">
        <f>'Open Int.'!E156</f>
        <v>317400</v>
      </c>
      <c r="C156" s="189">
        <f>'Open Int.'!F156</f>
        <v>0</v>
      </c>
      <c r="D156" s="190">
        <f>'Open Int.'!H156</f>
        <v>6900</v>
      </c>
      <c r="E156" s="329">
        <f>'Open Int.'!I156</f>
        <v>0</v>
      </c>
      <c r="F156" s="191">
        <f>IF('Open Int.'!E156=0,0,'Open Int.'!H156/'Open Int.'!E156)</f>
        <v>0.021739130434782608</v>
      </c>
      <c r="G156" s="155">
        <v>0.021739130434782608</v>
      </c>
      <c r="H156" s="170">
        <f t="shared" si="4"/>
        <v>0</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77" t="s">
        <v>303</v>
      </c>
      <c r="B157" s="188">
        <f>'Open Int.'!E157</f>
        <v>187200</v>
      </c>
      <c r="C157" s="189">
        <f>'Open Int.'!F157</f>
        <v>0</v>
      </c>
      <c r="D157" s="190">
        <f>'Open Int.'!H157</f>
        <v>0</v>
      </c>
      <c r="E157" s="329">
        <f>'Open Int.'!I157</f>
        <v>0</v>
      </c>
      <c r="F157" s="191">
        <f>IF('Open Int.'!E157=0,0,'Open Int.'!H157/'Open Int.'!E157)</f>
        <v>0</v>
      </c>
      <c r="G157" s="155">
        <v>0</v>
      </c>
      <c r="H157" s="170">
        <f t="shared" si="4"/>
        <v>0</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c r="AB157" s="78"/>
      <c r="AC157" s="77"/>
    </row>
    <row r="158" spans="1:27" s="7" customFormat="1" ht="15">
      <c r="A158" s="177" t="s">
        <v>155</v>
      </c>
      <c r="B158" s="188">
        <f>'Open Int.'!E158</f>
        <v>12600</v>
      </c>
      <c r="C158" s="189">
        <f>'Open Int.'!F158</f>
        <v>0</v>
      </c>
      <c r="D158" s="190">
        <f>'Open Int.'!H158</f>
        <v>0</v>
      </c>
      <c r="E158" s="329">
        <f>'Open Int.'!I158</f>
        <v>0</v>
      </c>
      <c r="F158" s="191">
        <f>IF('Open Int.'!E158=0,0,'Open Int.'!H158/'Open Int.'!E158)</f>
        <v>0</v>
      </c>
      <c r="G158" s="155">
        <v>0</v>
      </c>
      <c r="H158" s="170">
        <f t="shared" si="4"/>
        <v>0</v>
      </c>
      <c r="I158" s="185">
        <f>IF(Volume!D158=0,0,Volume!F158/Volume!D158)</f>
        <v>0</v>
      </c>
      <c r="J158" s="176">
        <v>0</v>
      </c>
      <c r="K158" s="170">
        <f t="shared" si="5"/>
        <v>0</v>
      </c>
      <c r="L158" s="60"/>
      <c r="M158" s="6"/>
      <c r="N158" s="59"/>
      <c r="O158" s="3"/>
      <c r="P158" s="3"/>
      <c r="Q158" s="3"/>
      <c r="R158" s="3"/>
      <c r="S158" s="3"/>
      <c r="T158" s="3"/>
      <c r="U158" s="61"/>
      <c r="V158" s="3"/>
      <c r="W158" s="3"/>
      <c r="X158" s="3"/>
      <c r="Y158" s="3"/>
      <c r="Z158" s="3"/>
      <c r="AA158" s="2"/>
    </row>
    <row r="159" spans="1:29" s="58" customFormat="1" ht="15">
      <c r="A159" s="177" t="s">
        <v>38</v>
      </c>
      <c r="B159" s="188">
        <f>'Open Int.'!E159</f>
        <v>60600</v>
      </c>
      <c r="C159" s="189">
        <f>'Open Int.'!F159</f>
        <v>6000</v>
      </c>
      <c r="D159" s="190">
        <f>'Open Int.'!H159</f>
        <v>15600</v>
      </c>
      <c r="E159" s="329">
        <f>'Open Int.'!I159</f>
        <v>1200</v>
      </c>
      <c r="F159" s="191">
        <f>IF('Open Int.'!E159=0,0,'Open Int.'!H159/'Open Int.'!E159)</f>
        <v>0.25742574257425743</v>
      </c>
      <c r="G159" s="155">
        <v>0.26373626373626374</v>
      </c>
      <c r="H159" s="170">
        <f t="shared" si="4"/>
        <v>-0.023927392739273926</v>
      </c>
      <c r="I159" s="185">
        <f>IF(Volume!D159=0,0,Volume!F159/Volume!D159)</f>
        <v>0.25</v>
      </c>
      <c r="J159" s="176">
        <v>0.2962962962962963</v>
      </c>
      <c r="K159" s="170">
        <f t="shared" si="5"/>
        <v>-0.15624999999999994</v>
      </c>
      <c r="L159" s="60"/>
      <c r="M159" s="6"/>
      <c r="N159" s="59"/>
      <c r="O159" s="3"/>
      <c r="P159" s="3"/>
      <c r="Q159" s="3"/>
      <c r="R159" s="3"/>
      <c r="S159" s="3"/>
      <c r="T159" s="3"/>
      <c r="U159" s="61"/>
      <c r="V159" s="3"/>
      <c r="W159" s="3"/>
      <c r="X159" s="3"/>
      <c r="Y159" s="3"/>
      <c r="Z159" s="3"/>
      <c r="AA159" s="2"/>
      <c r="AB159" s="78"/>
      <c r="AC159" s="77"/>
    </row>
    <row r="160" spans="1:29" s="58" customFormat="1" ht="15">
      <c r="A160" s="177" t="s">
        <v>156</v>
      </c>
      <c r="B160" s="188">
        <f>'Open Int.'!E160</f>
        <v>2400</v>
      </c>
      <c r="C160" s="189">
        <f>'Open Int.'!F160</f>
        <v>0</v>
      </c>
      <c r="D160" s="190">
        <f>'Open Int.'!H160</f>
        <v>0</v>
      </c>
      <c r="E160" s="329">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7" t="s">
        <v>395</v>
      </c>
      <c r="B161" s="188">
        <f>'Open Int.'!E161</f>
        <v>700</v>
      </c>
      <c r="C161" s="189">
        <f>'Open Int.'!F161</f>
        <v>0</v>
      </c>
      <c r="D161" s="190">
        <f>'Open Int.'!H161</f>
        <v>700</v>
      </c>
      <c r="E161" s="329">
        <f>'Open Int.'!I161</f>
        <v>0</v>
      </c>
      <c r="F161" s="191">
        <f>IF('Open Int.'!E161=0,0,'Open Int.'!H161/'Open Int.'!E161)</f>
        <v>1</v>
      </c>
      <c r="G161" s="155">
        <v>1</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8" s="2" customFormat="1" ht="15" customHeight="1" hidden="1">
      <c r="A162" s="72"/>
      <c r="B162" s="140">
        <f>SUM(B4:B161)</f>
        <v>154842788</v>
      </c>
      <c r="C162" s="141">
        <f>SUM(C4:C161)</f>
        <v>8212750</v>
      </c>
      <c r="D162" s="142"/>
      <c r="E162" s="143"/>
      <c r="F162" s="60"/>
      <c r="G162" s="6"/>
      <c r="H162" s="59"/>
      <c r="I162" s="6"/>
      <c r="J162" s="6"/>
      <c r="K162" s="59"/>
      <c r="L162" s="60"/>
      <c r="M162" s="6"/>
      <c r="N162" s="59"/>
      <c r="O162" s="3"/>
      <c r="P162" s="3"/>
      <c r="Q162" s="3"/>
      <c r="R162" s="3"/>
      <c r="S162" s="3"/>
      <c r="T162" s="3"/>
      <c r="U162" s="61"/>
      <c r="V162" s="3"/>
      <c r="W162" s="3"/>
      <c r="X162" s="3"/>
      <c r="Y162" s="3"/>
      <c r="Z162" s="3"/>
      <c r="AB162" s="75"/>
    </row>
    <row r="163" spans="2:28" s="2" customFormat="1" ht="15" customHeight="1">
      <c r="B163" s="5"/>
      <c r="C163" s="5"/>
      <c r="D163" s="143"/>
      <c r="E163" s="143"/>
      <c r="F163" s="60"/>
      <c r="G163" s="6"/>
      <c r="H163" s="59"/>
      <c r="I163" s="6"/>
      <c r="J163" s="6"/>
      <c r="K163" s="59"/>
      <c r="L163" s="60"/>
      <c r="M163" s="6"/>
      <c r="N163" s="59"/>
      <c r="O163" s="3"/>
      <c r="P163" s="3"/>
      <c r="Q163" s="3"/>
      <c r="R163" s="3"/>
      <c r="S163" s="3"/>
      <c r="T163" s="3"/>
      <c r="U163" s="61"/>
      <c r="V163" s="3"/>
      <c r="W163" s="3"/>
      <c r="X163" s="3"/>
      <c r="Y163" s="3"/>
      <c r="Z163" s="3"/>
      <c r="AB163" s="1"/>
    </row>
    <row r="164" spans="1:5" ht="12.75">
      <c r="A164" s="2"/>
      <c r="B164" s="5"/>
      <c r="C164" s="5"/>
      <c r="D164" s="143"/>
      <c r="E164" s="143"/>
    </row>
    <row r="165" spans="1:5" ht="12.75">
      <c r="A165" s="137"/>
      <c r="B165" s="144"/>
      <c r="C165" s="145"/>
      <c r="D165" s="146"/>
      <c r="E165" s="146"/>
    </row>
    <row r="166" spans="1:5" ht="12.75">
      <c r="A166" s="138"/>
      <c r="B166" s="147"/>
      <c r="C166" s="148"/>
      <c r="D166" s="148"/>
      <c r="E166" s="148"/>
    </row>
    <row r="167" spans="1:5" ht="12.75">
      <c r="A167" s="139"/>
      <c r="B167" s="149"/>
      <c r="C167" s="150"/>
      <c r="D167" s="151"/>
      <c r="E167" s="151"/>
    </row>
    <row r="168" spans="1:5" ht="12.75">
      <c r="A168" s="137"/>
      <c r="B168" s="149"/>
      <c r="C168" s="150"/>
      <c r="D168" s="151"/>
      <c r="E168" s="151"/>
    </row>
    <row r="169" spans="1:5" ht="12.75">
      <c r="A169" s="139"/>
      <c r="B169" s="149"/>
      <c r="C169" s="150"/>
      <c r="D169" s="151"/>
      <c r="E169" s="151"/>
    </row>
    <row r="170" spans="1:5" ht="12.75">
      <c r="A170" s="137"/>
      <c r="B170" s="149"/>
      <c r="C170" s="150"/>
      <c r="D170" s="151"/>
      <c r="E170" s="151"/>
    </row>
    <row r="171" spans="1:5" ht="12.75">
      <c r="A171" s="4"/>
      <c r="B171" s="152"/>
      <c r="C171" s="152"/>
      <c r="D171" s="153"/>
      <c r="E171" s="153"/>
    </row>
    <row r="172" spans="1:5" ht="12.75">
      <c r="A172" s="4"/>
      <c r="B172" s="152"/>
      <c r="C172" s="152"/>
      <c r="D172" s="153"/>
      <c r="E172" s="153"/>
    </row>
    <row r="173" spans="1:5" ht="12.75">
      <c r="A173" s="4"/>
      <c r="B173" s="152"/>
      <c r="C173" s="152"/>
      <c r="D173" s="153"/>
      <c r="E173" s="153"/>
    </row>
    <row r="204" ht="12.75">
      <c r="B204"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1"/>
  <sheetViews>
    <sheetView workbookViewId="0" topLeftCell="A1">
      <selection activeCell="C219" sqref="C219"/>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8" t="s">
        <v>126</v>
      </c>
      <c r="B1" s="419"/>
      <c r="C1" s="419"/>
      <c r="D1" s="419"/>
      <c r="E1" s="419"/>
      <c r="F1" s="419"/>
      <c r="G1" s="419"/>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5682.45</v>
      </c>
      <c r="C3" s="269">
        <v>5705.95</v>
      </c>
      <c r="D3" s="263">
        <f>C3-B3</f>
        <v>23.5</v>
      </c>
      <c r="E3" s="332">
        <f>D3/B3</f>
        <v>0.004135540127937773</v>
      </c>
      <c r="F3" s="263">
        <v>3.75</v>
      </c>
      <c r="G3" s="160">
        <f aca="true" t="shared" si="0" ref="G3:G68">D3-F3</f>
        <v>19.75</v>
      </c>
    </row>
    <row r="4" spans="1:7" s="69" customFormat="1" ht="13.5">
      <c r="A4" s="193" t="s">
        <v>74</v>
      </c>
      <c r="B4" s="272">
        <f>Volume!J5</f>
        <v>5286.45</v>
      </c>
      <c r="C4" s="2">
        <v>5305.05</v>
      </c>
      <c r="D4" s="264">
        <f aca="true" t="shared" si="1" ref="D4:D65">C4-B4</f>
        <v>18.600000000000364</v>
      </c>
      <c r="E4" s="331">
        <f aca="true" t="shared" si="2" ref="E4:E65">D4/B4</f>
        <v>0.0035184291916125878</v>
      </c>
      <c r="F4" s="264">
        <v>14.549999999999272</v>
      </c>
      <c r="G4" s="159">
        <f t="shared" si="0"/>
        <v>4.050000000001091</v>
      </c>
    </row>
    <row r="5" spans="1:7" s="69" customFormat="1" ht="13.5">
      <c r="A5" s="193" t="s">
        <v>9</v>
      </c>
      <c r="B5" s="272">
        <f>Volume!J6</f>
        <v>4076.65</v>
      </c>
      <c r="C5" s="2">
        <v>4079.05</v>
      </c>
      <c r="D5" s="264">
        <f t="shared" si="1"/>
        <v>2.400000000000091</v>
      </c>
      <c r="E5" s="331">
        <f t="shared" si="2"/>
        <v>0.0005887186783265895</v>
      </c>
      <c r="F5" s="264">
        <v>-14.5</v>
      </c>
      <c r="G5" s="159">
        <f t="shared" si="0"/>
        <v>16.90000000000009</v>
      </c>
    </row>
    <row r="6" spans="1:7" s="69" customFormat="1" ht="13.5">
      <c r="A6" s="193" t="s">
        <v>279</v>
      </c>
      <c r="B6" s="272">
        <f>Volume!J7</f>
        <v>2310.15</v>
      </c>
      <c r="C6" s="70">
        <v>2330.8</v>
      </c>
      <c r="D6" s="264">
        <f t="shared" si="1"/>
        <v>20.65000000000009</v>
      </c>
      <c r="E6" s="331">
        <f t="shared" si="2"/>
        <v>0.008938813496959111</v>
      </c>
      <c r="F6" s="264">
        <v>18.34999999999991</v>
      </c>
      <c r="G6" s="159">
        <f t="shared" si="0"/>
        <v>2.300000000000182</v>
      </c>
    </row>
    <row r="7" spans="1:10" s="69" customFormat="1" ht="13.5">
      <c r="A7" s="193" t="s">
        <v>134</v>
      </c>
      <c r="B7" s="272">
        <f>Volume!J8</f>
        <v>4230.95</v>
      </c>
      <c r="C7" s="70">
        <v>4197.45</v>
      </c>
      <c r="D7" s="264">
        <f t="shared" si="1"/>
        <v>-33.5</v>
      </c>
      <c r="E7" s="331">
        <f t="shared" si="2"/>
        <v>-0.007917843510322741</v>
      </c>
      <c r="F7" s="264">
        <v>-39</v>
      </c>
      <c r="G7" s="159">
        <f t="shared" si="0"/>
        <v>5.5</v>
      </c>
      <c r="H7" s="135"/>
      <c r="I7" s="136"/>
      <c r="J7" s="78"/>
    </row>
    <row r="8" spans="1:7" s="69" customFormat="1" ht="13.5">
      <c r="A8" s="193" t="s">
        <v>0</v>
      </c>
      <c r="B8" s="272">
        <f>Volume!J9</f>
        <v>850.55</v>
      </c>
      <c r="C8" s="70">
        <v>843.05</v>
      </c>
      <c r="D8" s="264">
        <f t="shared" si="1"/>
        <v>-7.5</v>
      </c>
      <c r="E8" s="331">
        <f t="shared" si="2"/>
        <v>-0.008817823761095762</v>
      </c>
      <c r="F8" s="264">
        <v>-9.899999999999977</v>
      </c>
      <c r="G8" s="159">
        <f t="shared" si="0"/>
        <v>2.3999999999999773</v>
      </c>
    </row>
    <row r="9" spans="1:8" s="25" customFormat="1" ht="13.5">
      <c r="A9" s="193" t="s">
        <v>135</v>
      </c>
      <c r="B9" s="272">
        <f>Volume!J10</f>
        <v>79.85</v>
      </c>
      <c r="C9" s="70">
        <v>80.4</v>
      </c>
      <c r="D9" s="264">
        <f t="shared" si="1"/>
        <v>0.5500000000000114</v>
      </c>
      <c r="E9" s="331">
        <f t="shared" si="2"/>
        <v>0.006887914840325754</v>
      </c>
      <c r="F9" s="264">
        <v>0.29999999999999716</v>
      </c>
      <c r="G9" s="159">
        <f t="shared" si="0"/>
        <v>0.2500000000000142</v>
      </c>
      <c r="H9" s="69"/>
    </row>
    <row r="10" spans="1:7" s="69" customFormat="1" ht="13.5">
      <c r="A10" s="193" t="s">
        <v>174</v>
      </c>
      <c r="B10" s="272">
        <f>Volume!J11</f>
        <v>63.5</v>
      </c>
      <c r="C10" s="70">
        <v>63.85</v>
      </c>
      <c r="D10" s="264">
        <f t="shared" si="1"/>
        <v>0.3500000000000014</v>
      </c>
      <c r="E10" s="331">
        <f t="shared" si="2"/>
        <v>0.00551181102362207</v>
      </c>
      <c r="F10" s="264">
        <v>0</v>
      </c>
      <c r="G10" s="159">
        <f t="shared" si="0"/>
        <v>0.3500000000000014</v>
      </c>
    </row>
    <row r="11" spans="1:7" s="69" customFormat="1" ht="13.5">
      <c r="A11" s="193" t="s">
        <v>280</v>
      </c>
      <c r="B11" s="272">
        <f>Volume!J12</f>
        <v>385.65</v>
      </c>
      <c r="C11" s="70">
        <v>386.1</v>
      </c>
      <c r="D11" s="264">
        <f t="shared" si="1"/>
        <v>0.4500000000000455</v>
      </c>
      <c r="E11" s="331">
        <f t="shared" si="2"/>
        <v>0.0011668611435240387</v>
      </c>
      <c r="F11" s="264">
        <v>-0.9499999999999886</v>
      </c>
      <c r="G11" s="159">
        <f t="shared" si="0"/>
        <v>1.400000000000034</v>
      </c>
    </row>
    <row r="12" spans="1:7" s="69" customFormat="1" ht="13.5">
      <c r="A12" s="193" t="s">
        <v>75</v>
      </c>
      <c r="B12" s="272">
        <f>Volume!J13</f>
        <v>86.8</v>
      </c>
      <c r="C12" s="70">
        <v>87.45</v>
      </c>
      <c r="D12" s="264">
        <f t="shared" si="1"/>
        <v>0.6500000000000057</v>
      </c>
      <c r="E12" s="331">
        <f t="shared" si="2"/>
        <v>0.007488479262672877</v>
      </c>
      <c r="F12" s="264">
        <v>0.25</v>
      </c>
      <c r="G12" s="159">
        <f t="shared" si="0"/>
        <v>0.4000000000000057</v>
      </c>
    </row>
    <row r="13" spans="1:7" s="69" customFormat="1" ht="13.5">
      <c r="A13" s="193" t="s">
        <v>88</v>
      </c>
      <c r="B13" s="272">
        <f>Volume!J14</f>
        <v>45.25</v>
      </c>
      <c r="C13" s="70">
        <v>45.35</v>
      </c>
      <c r="D13" s="264">
        <f t="shared" si="1"/>
        <v>0.10000000000000142</v>
      </c>
      <c r="E13" s="331">
        <f t="shared" si="2"/>
        <v>0.002209944751381247</v>
      </c>
      <c r="F13" s="264">
        <v>0</v>
      </c>
      <c r="G13" s="159">
        <f t="shared" si="0"/>
        <v>0.10000000000000142</v>
      </c>
    </row>
    <row r="14" spans="1:7" s="69" customFormat="1" ht="13.5">
      <c r="A14" s="193" t="s">
        <v>136</v>
      </c>
      <c r="B14" s="272">
        <f>Volume!J15</f>
        <v>37.25</v>
      </c>
      <c r="C14" s="70">
        <v>37.55</v>
      </c>
      <c r="D14" s="264">
        <f t="shared" si="1"/>
        <v>0.29999999999999716</v>
      </c>
      <c r="E14" s="331">
        <f t="shared" si="2"/>
        <v>0.00805369127516771</v>
      </c>
      <c r="F14" s="264">
        <v>0.20000000000000284</v>
      </c>
      <c r="G14" s="159">
        <f t="shared" si="0"/>
        <v>0.09999999999999432</v>
      </c>
    </row>
    <row r="15" spans="1:7" s="69" customFormat="1" ht="13.5">
      <c r="A15" s="193" t="s">
        <v>157</v>
      </c>
      <c r="B15" s="272">
        <f>Volume!J16</f>
        <v>689.4</v>
      </c>
      <c r="C15" s="70">
        <v>695.85</v>
      </c>
      <c r="D15" s="264">
        <f t="shared" si="1"/>
        <v>6.4500000000000455</v>
      </c>
      <c r="E15" s="331">
        <f t="shared" si="2"/>
        <v>0.009355961705831225</v>
      </c>
      <c r="F15" s="264">
        <v>5</v>
      </c>
      <c r="G15" s="159">
        <f t="shared" si="0"/>
        <v>1.4500000000000455</v>
      </c>
    </row>
    <row r="16" spans="1:7" s="69" customFormat="1" ht="13.5">
      <c r="A16" s="193" t="s">
        <v>193</v>
      </c>
      <c r="B16" s="272">
        <f>Volume!J17</f>
        <v>2720.6</v>
      </c>
      <c r="C16" s="70">
        <v>2731</v>
      </c>
      <c r="D16" s="264">
        <f t="shared" si="1"/>
        <v>10.400000000000091</v>
      </c>
      <c r="E16" s="331">
        <f t="shared" si="2"/>
        <v>0.0038226861721679375</v>
      </c>
      <c r="F16" s="264">
        <v>5.900000000000091</v>
      </c>
      <c r="G16" s="159">
        <f t="shared" si="0"/>
        <v>4.5</v>
      </c>
    </row>
    <row r="17" spans="1:7" s="69" customFormat="1" ht="13.5">
      <c r="A17" s="193" t="s">
        <v>281</v>
      </c>
      <c r="B17" s="272">
        <f>Volume!J18</f>
        <v>169.3</v>
      </c>
      <c r="C17" s="70">
        <v>170.65</v>
      </c>
      <c r="D17" s="264">
        <f t="shared" si="1"/>
        <v>1.3499999999999943</v>
      </c>
      <c r="E17" s="331">
        <f t="shared" si="2"/>
        <v>0.007974010632014143</v>
      </c>
      <c r="F17" s="264">
        <v>0.9499999999999886</v>
      </c>
      <c r="G17" s="159">
        <f t="shared" si="0"/>
        <v>0.4000000000000057</v>
      </c>
    </row>
    <row r="18" spans="1:7" s="14" customFormat="1" ht="13.5">
      <c r="A18" s="193" t="s">
        <v>282</v>
      </c>
      <c r="B18" s="272">
        <f>Volume!J19</f>
        <v>68.9</v>
      </c>
      <c r="C18" s="70">
        <v>69.3</v>
      </c>
      <c r="D18" s="264">
        <f t="shared" si="1"/>
        <v>0.3999999999999915</v>
      </c>
      <c r="E18" s="331">
        <f t="shared" si="2"/>
        <v>0.00580551523947738</v>
      </c>
      <c r="F18" s="264">
        <v>0.25</v>
      </c>
      <c r="G18" s="159">
        <f t="shared" si="0"/>
        <v>0.14999999999999147</v>
      </c>
    </row>
    <row r="19" spans="1:7" s="14" customFormat="1" ht="13.5">
      <c r="A19" s="193" t="s">
        <v>76</v>
      </c>
      <c r="B19" s="272">
        <f>Volume!J20</f>
        <v>258.55</v>
      </c>
      <c r="C19" s="70">
        <v>259.7</v>
      </c>
      <c r="D19" s="264">
        <f t="shared" si="1"/>
        <v>1.1499999999999773</v>
      </c>
      <c r="E19" s="331">
        <f t="shared" si="2"/>
        <v>0.004447882421195038</v>
      </c>
      <c r="F19" s="264">
        <v>0.75</v>
      </c>
      <c r="G19" s="159">
        <f t="shared" si="0"/>
        <v>0.39999999999997726</v>
      </c>
    </row>
    <row r="20" spans="1:7" s="69" customFormat="1" ht="13.5">
      <c r="A20" s="193" t="s">
        <v>77</v>
      </c>
      <c r="B20" s="272">
        <f>Volume!J21</f>
        <v>195.9</v>
      </c>
      <c r="C20" s="70">
        <v>197.2</v>
      </c>
      <c r="D20" s="264">
        <f t="shared" si="1"/>
        <v>1.299999999999983</v>
      </c>
      <c r="E20" s="331">
        <f t="shared" si="2"/>
        <v>0.006636038795303639</v>
      </c>
      <c r="F20" s="264">
        <v>0.75</v>
      </c>
      <c r="G20" s="159">
        <f t="shared" si="0"/>
        <v>0.549999999999983</v>
      </c>
    </row>
    <row r="21" spans="1:7" s="69" customFormat="1" ht="13.5">
      <c r="A21" s="193" t="s">
        <v>283</v>
      </c>
      <c r="B21" s="272">
        <f>Volume!J22</f>
        <v>159.1</v>
      </c>
      <c r="C21" s="70">
        <v>160.4</v>
      </c>
      <c r="D21" s="264">
        <f t="shared" si="1"/>
        <v>1.3000000000000114</v>
      </c>
      <c r="E21" s="331">
        <f t="shared" si="2"/>
        <v>0.008170961659333825</v>
      </c>
      <c r="F21" s="264">
        <v>1.1500000000000057</v>
      </c>
      <c r="G21" s="159">
        <f t="shared" si="0"/>
        <v>0.15000000000000568</v>
      </c>
    </row>
    <row r="22" spans="1:7" s="69" customFormat="1" ht="13.5">
      <c r="A22" s="193" t="s">
        <v>34</v>
      </c>
      <c r="B22" s="272">
        <f>Volume!J23</f>
        <v>1652.35</v>
      </c>
      <c r="C22" s="70">
        <v>1664.25</v>
      </c>
      <c r="D22" s="264">
        <f t="shared" si="1"/>
        <v>11.900000000000091</v>
      </c>
      <c r="E22" s="331">
        <f t="shared" si="2"/>
        <v>0.0072018640118619495</v>
      </c>
      <c r="F22" s="264">
        <v>11.55</v>
      </c>
      <c r="G22" s="159">
        <f t="shared" si="0"/>
        <v>0.35000000000009024</v>
      </c>
    </row>
    <row r="23" spans="1:7" s="69" customFormat="1" ht="13.5">
      <c r="A23" s="193" t="s">
        <v>284</v>
      </c>
      <c r="B23" s="272">
        <f>Volume!J24</f>
        <v>957.6</v>
      </c>
      <c r="C23" s="70">
        <v>963.7</v>
      </c>
      <c r="D23" s="264">
        <f t="shared" si="1"/>
        <v>6.100000000000023</v>
      </c>
      <c r="E23" s="331">
        <f t="shared" si="2"/>
        <v>0.00637009189640771</v>
      </c>
      <c r="F23" s="264">
        <v>4.9500000000000455</v>
      </c>
      <c r="G23" s="159">
        <f t="shared" si="0"/>
        <v>1.1499999999999773</v>
      </c>
    </row>
    <row r="24" spans="1:7" s="69" customFormat="1" ht="13.5">
      <c r="A24" s="193" t="s">
        <v>137</v>
      </c>
      <c r="B24" s="272">
        <f>Volume!J25</f>
        <v>345.75</v>
      </c>
      <c r="C24" s="70">
        <v>348.6</v>
      </c>
      <c r="D24" s="264">
        <f t="shared" si="1"/>
        <v>2.8500000000000227</v>
      </c>
      <c r="E24" s="331">
        <f t="shared" si="2"/>
        <v>0.008242950108459936</v>
      </c>
      <c r="F24" s="264">
        <v>1.099999999999966</v>
      </c>
      <c r="G24" s="159">
        <f t="shared" si="0"/>
        <v>1.7500000000000568</v>
      </c>
    </row>
    <row r="25" spans="1:7" s="69" customFormat="1" ht="13.5">
      <c r="A25" s="193" t="s">
        <v>232</v>
      </c>
      <c r="B25" s="272">
        <f>Volume!J26</f>
        <v>813.95</v>
      </c>
      <c r="C25" s="70">
        <v>816.05</v>
      </c>
      <c r="D25" s="264">
        <f t="shared" si="1"/>
        <v>2.099999999999909</v>
      </c>
      <c r="E25" s="331">
        <f t="shared" si="2"/>
        <v>0.0025800110571901334</v>
      </c>
      <c r="F25" s="264">
        <v>-4.25</v>
      </c>
      <c r="G25" s="159">
        <f t="shared" si="0"/>
        <v>6.349999999999909</v>
      </c>
    </row>
    <row r="26" spans="1:7" s="69" customFormat="1" ht="13.5">
      <c r="A26" s="193" t="s">
        <v>1</v>
      </c>
      <c r="B26" s="272">
        <f>Volume!J27</f>
        <v>2437.05</v>
      </c>
      <c r="C26" s="70">
        <v>2442.8</v>
      </c>
      <c r="D26" s="264">
        <f t="shared" si="1"/>
        <v>5.75</v>
      </c>
      <c r="E26" s="331">
        <f t="shared" si="2"/>
        <v>0.0023594099423483307</v>
      </c>
      <c r="F26" s="264">
        <v>9.199999999999818</v>
      </c>
      <c r="G26" s="159">
        <f t="shared" si="0"/>
        <v>-3.449999999999818</v>
      </c>
    </row>
    <row r="27" spans="1:7" s="69" customFormat="1" ht="13.5">
      <c r="A27" s="193" t="s">
        <v>158</v>
      </c>
      <c r="B27" s="272">
        <f>Volume!J28</f>
        <v>115.05</v>
      </c>
      <c r="C27" s="70">
        <v>114.8</v>
      </c>
      <c r="D27" s="264">
        <f t="shared" si="1"/>
        <v>-0.25</v>
      </c>
      <c r="E27" s="331">
        <f t="shared" si="2"/>
        <v>-0.00217296827466319</v>
      </c>
      <c r="F27" s="264">
        <v>0.04999999999999716</v>
      </c>
      <c r="G27" s="159">
        <f t="shared" si="0"/>
        <v>-0.29999999999999716</v>
      </c>
    </row>
    <row r="28" spans="1:7" s="69" customFormat="1" ht="13.5">
      <c r="A28" s="193" t="s">
        <v>285</v>
      </c>
      <c r="B28" s="272">
        <f>Volume!J29</f>
        <v>559.7</v>
      </c>
      <c r="C28" s="70">
        <v>562.1</v>
      </c>
      <c r="D28" s="264">
        <f t="shared" si="1"/>
        <v>2.3999999999999773</v>
      </c>
      <c r="E28" s="331">
        <f t="shared" si="2"/>
        <v>0.004288011434697118</v>
      </c>
      <c r="F28" s="264">
        <v>3.800000000000068</v>
      </c>
      <c r="G28" s="159">
        <f t="shared" si="0"/>
        <v>-1.400000000000091</v>
      </c>
    </row>
    <row r="29" spans="1:7" s="69" customFormat="1" ht="13.5">
      <c r="A29" s="193" t="s">
        <v>159</v>
      </c>
      <c r="B29" s="272">
        <f>Volume!J30</f>
        <v>48.75</v>
      </c>
      <c r="C29" s="70">
        <v>49.1</v>
      </c>
      <c r="D29" s="264">
        <f t="shared" si="1"/>
        <v>0.3500000000000014</v>
      </c>
      <c r="E29" s="331">
        <f t="shared" si="2"/>
        <v>0.007179487179487209</v>
      </c>
      <c r="F29" s="264">
        <v>0.25</v>
      </c>
      <c r="G29" s="159">
        <f t="shared" si="0"/>
        <v>0.10000000000000142</v>
      </c>
    </row>
    <row r="30" spans="1:7" s="69" customFormat="1" ht="13.5">
      <c r="A30" s="193" t="s">
        <v>2</v>
      </c>
      <c r="B30" s="272">
        <f>Volume!J31</f>
        <v>357.7</v>
      </c>
      <c r="C30" s="70">
        <v>357.15</v>
      </c>
      <c r="D30" s="264">
        <f t="shared" si="1"/>
        <v>-0.5500000000000114</v>
      </c>
      <c r="E30" s="331">
        <f t="shared" si="2"/>
        <v>-0.0015376013419066575</v>
      </c>
      <c r="F30" s="264">
        <v>-1.3000000000000114</v>
      </c>
      <c r="G30" s="159">
        <f t="shared" si="0"/>
        <v>0.75</v>
      </c>
    </row>
    <row r="31" spans="1:7" s="69" customFormat="1" ht="13.5">
      <c r="A31" s="193" t="s">
        <v>391</v>
      </c>
      <c r="B31" s="272">
        <f>Volume!J32</f>
        <v>133.5</v>
      </c>
      <c r="C31" s="70">
        <v>134.45</v>
      </c>
      <c r="D31" s="264">
        <f t="shared" si="1"/>
        <v>0.9499999999999886</v>
      </c>
      <c r="E31" s="331">
        <f t="shared" si="2"/>
        <v>0.007116104868913772</v>
      </c>
      <c r="F31" s="264">
        <v>0.5500000000000114</v>
      </c>
      <c r="G31" s="159">
        <f t="shared" si="0"/>
        <v>0.39999999999997726</v>
      </c>
    </row>
    <row r="32" spans="1:7" s="69" customFormat="1" ht="13.5">
      <c r="A32" s="193" t="s">
        <v>78</v>
      </c>
      <c r="B32" s="272">
        <f>Volume!J33</f>
        <v>218.75</v>
      </c>
      <c r="C32" s="70">
        <v>220.55</v>
      </c>
      <c r="D32" s="264">
        <f t="shared" si="1"/>
        <v>1.8000000000000114</v>
      </c>
      <c r="E32" s="331">
        <f t="shared" si="2"/>
        <v>0.008228571428571481</v>
      </c>
      <c r="F32" s="264">
        <v>0.4000000000000057</v>
      </c>
      <c r="G32" s="159">
        <f t="shared" si="0"/>
        <v>1.4000000000000057</v>
      </c>
    </row>
    <row r="33" spans="1:7" s="69" customFormat="1" ht="13.5">
      <c r="A33" s="193" t="s">
        <v>138</v>
      </c>
      <c r="B33" s="272">
        <f>Volume!J34</f>
        <v>571.4</v>
      </c>
      <c r="C33" s="70">
        <v>575.35</v>
      </c>
      <c r="D33" s="264">
        <f t="shared" si="1"/>
        <v>3.9500000000000455</v>
      </c>
      <c r="E33" s="331">
        <f t="shared" si="2"/>
        <v>0.006912845642282194</v>
      </c>
      <c r="F33" s="264">
        <v>2.3999999999999773</v>
      </c>
      <c r="G33" s="159">
        <f t="shared" si="0"/>
        <v>1.5500000000000682</v>
      </c>
    </row>
    <row r="34" spans="1:7" s="69" customFormat="1" ht="13.5">
      <c r="A34" s="193" t="s">
        <v>160</v>
      </c>
      <c r="B34" s="272">
        <f>Volume!J35</f>
        <v>377.55</v>
      </c>
      <c r="C34" s="70">
        <v>378.3</v>
      </c>
      <c r="D34" s="264">
        <f t="shared" si="1"/>
        <v>0.75</v>
      </c>
      <c r="E34" s="331">
        <f t="shared" si="2"/>
        <v>0.001986491855383393</v>
      </c>
      <c r="F34" s="264">
        <v>0.8499999999999659</v>
      </c>
      <c r="G34" s="159">
        <f t="shared" si="0"/>
        <v>-0.0999999999999659</v>
      </c>
    </row>
    <row r="35" spans="1:7" s="69" customFormat="1" ht="13.5">
      <c r="A35" s="193" t="s">
        <v>161</v>
      </c>
      <c r="B35" s="272">
        <f>Volume!J36</f>
        <v>33.8</v>
      </c>
      <c r="C35" s="70">
        <v>34.15</v>
      </c>
      <c r="D35" s="264">
        <f t="shared" si="1"/>
        <v>0.3500000000000014</v>
      </c>
      <c r="E35" s="331">
        <f t="shared" si="2"/>
        <v>0.010355029585798859</v>
      </c>
      <c r="F35" s="264">
        <v>0.25</v>
      </c>
      <c r="G35" s="159">
        <f t="shared" si="0"/>
        <v>0.10000000000000142</v>
      </c>
    </row>
    <row r="36" spans="1:7" s="69" customFormat="1" ht="13.5">
      <c r="A36" s="193" t="s">
        <v>392</v>
      </c>
      <c r="B36" s="272">
        <f>Volume!J37</f>
        <v>216</v>
      </c>
      <c r="C36" s="70">
        <v>217</v>
      </c>
      <c r="D36" s="264">
        <f t="shared" si="1"/>
        <v>1</v>
      </c>
      <c r="E36" s="331">
        <f t="shared" si="2"/>
        <v>0.004629629629629629</v>
      </c>
      <c r="F36" s="264">
        <v>1.1999999999999886</v>
      </c>
      <c r="G36" s="159">
        <f t="shared" si="0"/>
        <v>-0.19999999999998863</v>
      </c>
    </row>
    <row r="37" spans="1:8" s="25" customFormat="1" ht="13.5">
      <c r="A37" s="193" t="s">
        <v>3</v>
      </c>
      <c r="B37" s="272">
        <f>Volume!J38</f>
        <v>204.8</v>
      </c>
      <c r="C37" s="70">
        <v>206.3</v>
      </c>
      <c r="D37" s="264">
        <f t="shared" si="1"/>
        <v>1.5</v>
      </c>
      <c r="E37" s="331">
        <f t="shared" si="2"/>
        <v>0.00732421875</v>
      </c>
      <c r="F37" s="264">
        <v>0.950000000000017</v>
      </c>
      <c r="G37" s="159">
        <f t="shared" si="0"/>
        <v>0.549999999999983</v>
      </c>
      <c r="H37" s="69"/>
    </row>
    <row r="38" spans="1:7" s="69" customFormat="1" ht="13.5">
      <c r="A38" s="193" t="s">
        <v>218</v>
      </c>
      <c r="B38" s="272">
        <f>Volume!J39</f>
        <v>369.05</v>
      </c>
      <c r="C38" s="70">
        <v>371.6</v>
      </c>
      <c r="D38" s="264">
        <f t="shared" si="1"/>
        <v>2.5500000000000114</v>
      </c>
      <c r="E38" s="331">
        <f t="shared" si="2"/>
        <v>0.006909632841078475</v>
      </c>
      <c r="F38" s="264">
        <v>0.8000000000000114</v>
      </c>
      <c r="G38" s="159">
        <f t="shared" si="0"/>
        <v>1.75</v>
      </c>
    </row>
    <row r="39" spans="1:7" s="69" customFormat="1" ht="13.5">
      <c r="A39" s="193" t="s">
        <v>162</v>
      </c>
      <c r="B39" s="272">
        <f>Volume!J40</f>
        <v>313.15</v>
      </c>
      <c r="C39" s="70">
        <v>314.55</v>
      </c>
      <c r="D39" s="264">
        <f t="shared" si="1"/>
        <v>1.400000000000034</v>
      </c>
      <c r="E39" s="331">
        <f t="shared" si="2"/>
        <v>0.004470700942040665</v>
      </c>
      <c r="F39" s="264">
        <v>1.849999999999966</v>
      </c>
      <c r="G39" s="159">
        <f t="shared" si="0"/>
        <v>-0.4499999999999318</v>
      </c>
    </row>
    <row r="40" spans="1:7" s="69" customFormat="1" ht="13.5">
      <c r="A40" s="193" t="s">
        <v>286</v>
      </c>
      <c r="B40" s="272">
        <f>Volume!J41</f>
        <v>211.05</v>
      </c>
      <c r="C40" s="70">
        <v>212.65</v>
      </c>
      <c r="D40" s="264">
        <f t="shared" si="1"/>
        <v>1.5999999999999943</v>
      </c>
      <c r="E40" s="331">
        <f t="shared" si="2"/>
        <v>0.007581141909500091</v>
      </c>
      <c r="F40" s="264">
        <v>-1.6500000000000057</v>
      </c>
      <c r="G40" s="159">
        <f t="shared" si="0"/>
        <v>3.25</v>
      </c>
    </row>
    <row r="41" spans="1:7" s="69" customFormat="1" ht="13.5">
      <c r="A41" s="193" t="s">
        <v>183</v>
      </c>
      <c r="B41" s="272">
        <f>Volume!J42</f>
        <v>306.15</v>
      </c>
      <c r="C41" s="70">
        <v>306.95</v>
      </c>
      <c r="D41" s="264">
        <f t="shared" si="1"/>
        <v>0.8000000000000114</v>
      </c>
      <c r="E41" s="331">
        <f t="shared" si="2"/>
        <v>0.0026130981544994656</v>
      </c>
      <c r="F41" s="264">
        <v>0.8500000000000227</v>
      </c>
      <c r="G41" s="159">
        <f t="shared" si="0"/>
        <v>-0.05000000000001137</v>
      </c>
    </row>
    <row r="42" spans="1:7" s="69" customFormat="1" ht="13.5">
      <c r="A42" s="193" t="s">
        <v>219</v>
      </c>
      <c r="B42" s="272">
        <f>Volume!J43</f>
        <v>93.1</v>
      </c>
      <c r="C42" s="70">
        <v>93.45</v>
      </c>
      <c r="D42" s="264">
        <f t="shared" si="1"/>
        <v>0.3500000000000085</v>
      </c>
      <c r="E42" s="331">
        <f t="shared" si="2"/>
        <v>0.0037593984962406932</v>
      </c>
      <c r="F42" s="264">
        <v>0.45000000000000284</v>
      </c>
      <c r="G42" s="159">
        <f t="shared" si="0"/>
        <v>-0.09999999999999432</v>
      </c>
    </row>
    <row r="43" spans="1:7" s="69" customFormat="1" ht="13.5">
      <c r="A43" s="193" t="s">
        <v>163</v>
      </c>
      <c r="B43" s="272">
        <f>Volume!J44</f>
        <v>3853.2</v>
      </c>
      <c r="C43" s="70">
        <v>3879.4</v>
      </c>
      <c r="D43" s="264">
        <f t="shared" si="1"/>
        <v>26.200000000000273</v>
      </c>
      <c r="E43" s="331">
        <f t="shared" si="2"/>
        <v>0.006799543236790271</v>
      </c>
      <c r="F43" s="264">
        <v>9.650000000000091</v>
      </c>
      <c r="G43" s="159">
        <f t="shared" si="0"/>
        <v>16.550000000000182</v>
      </c>
    </row>
    <row r="44" spans="1:7" s="69" customFormat="1" ht="13.5">
      <c r="A44" s="193" t="s">
        <v>194</v>
      </c>
      <c r="B44" s="272">
        <f>Volume!J45</f>
        <v>683.8</v>
      </c>
      <c r="C44" s="70">
        <v>688.45</v>
      </c>
      <c r="D44" s="264">
        <f t="shared" si="1"/>
        <v>4.650000000000091</v>
      </c>
      <c r="E44" s="331">
        <f t="shared" si="2"/>
        <v>0.006800233986545907</v>
      </c>
      <c r="F44" s="264">
        <v>2.800000000000068</v>
      </c>
      <c r="G44" s="159">
        <f t="shared" si="0"/>
        <v>1.8500000000000227</v>
      </c>
    </row>
    <row r="45" spans="1:7" s="69" customFormat="1" ht="13.5">
      <c r="A45" s="193" t="s">
        <v>220</v>
      </c>
      <c r="B45" s="272">
        <f>Volume!J46</f>
        <v>124.2</v>
      </c>
      <c r="C45" s="70">
        <v>125.3</v>
      </c>
      <c r="D45" s="264">
        <f t="shared" si="1"/>
        <v>1.0999999999999943</v>
      </c>
      <c r="E45" s="331">
        <f t="shared" si="2"/>
        <v>0.008856682769726202</v>
      </c>
      <c r="F45" s="264">
        <v>0.9000000000000057</v>
      </c>
      <c r="G45" s="159">
        <f t="shared" si="0"/>
        <v>0.19999999999998863</v>
      </c>
    </row>
    <row r="46" spans="1:7" s="69" customFormat="1" ht="13.5">
      <c r="A46" s="193" t="s">
        <v>164</v>
      </c>
      <c r="B46" s="272">
        <f>Volume!J47</f>
        <v>54.45</v>
      </c>
      <c r="C46" s="70">
        <v>54.95</v>
      </c>
      <c r="D46" s="264">
        <f t="shared" si="1"/>
        <v>0.5</v>
      </c>
      <c r="E46" s="331">
        <f t="shared" si="2"/>
        <v>0.009182736455463728</v>
      </c>
      <c r="F46" s="264">
        <v>0.29999999999999716</v>
      </c>
      <c r="G46" s="159">
        <f t="shared" si="0"/>
        <v>0.20000000000000284</v>
      </c>
    </row>
    <row r="47" spans="1:7" s="69" customFormat="1" ht="13.5">
      <c r="A47" s="193" t="s">
        <v>165</v>
      </c>
      <c r="B47" s="272">
        <f>Volume!J48</f>
        <v>262.9</v>
      </c>
      <c r="C47" s="70">
        <v>264.9</v>
      </c>
      <c r="D47" s="264">
        <f t="shared" si="1"/>
        <v>2</v>
      </c>
      <c r="E47" s="331">
        <f t="shared" si="2"/>
        <v>0.0076074553062000765</v>
      </c>
      <c r="F47" s="264">
        <v>-0.05000000000001137</v>
      </c>
      <c r="G47" s="159">
        <f t="shared" si="0"/>
        <v>2.0500000000000114</v>
      </c>
    </row>
    <row r="48" spans="1:7" s="69" customFormat="1" ht="13.5">
      <c r="A48" s="193" t="s">
        <v>89</v>
      </c>
      <c r="B48" s="272">
        <f>Volume!J49</f>
        <v>278</v>
      </c>
      <c r="C48" s="70">
        <v>277.15</v>
      </c>
      <c r="D48" s="264">
        <f t="shared" si="1"/>
        <v>-0.8500000000000227</v>
      </c>
      <c r="E48" s="331">
        <f t="shared" si="2"/>
        <v>-0.0030575539568346143</v>
      </c>
      <c r="F48" s="264">
        <v>-0.44999999999998863</v>
      </c>
      <c r="G48" s="159">
        <f t="shared" si="0"/>
        <v>-0.4000000000000341</v>
      </c>
    </row>
    <row r="49" spans="1:7" s="69" customFormat="1" ht="13.5">
      <c r="A49" s="193" t="s">
        <v>287</v>
      </c>
      <c r="B49" s="272">
        <f>Volume!J50</f>
        <v>186.1</v>
      </c>
      <c r="C49" s="70">
        <v>187.25</v>
      </c>
      <c r="D49" s="264">
        <f t="shared" si="1"/>
        <v>1.1500000000000057</v>
      </c>
      <c r="E49" s="331">
        <f t="shared" si="2"/>
        <v>0.006179473401397129</v>
      </c>
      <c r="F49" s="264">
        <v>1.25</v>
      </c>
      <c r="G49" s="159">
        <f t="shared" si="0"/>
        <v>-0.09999999999999432</v>
      </c>
    </row>
    <row r="50" spans="1:7" s="69" customFormat="1" ht="13.5">
      <c r="A50" s="193" t="s">
        <v>271</v>
      </c>
      <c r="B50" s="272">
        <f>Volume!J51</f>
        <v>260.7</v>
      </c>
      <c r="C50" s="70">
        <v>261.55</v>
      </c>
      <c r="D50" s="264">
        <f t="shared" si="1"/>
        <v>0.8500000000000227</v>
      </c>
      <c r="E50" s="331">
        <f t="shared" si="2"/>
        <v>0.0032604526275413223</v>
      </c>
      <c r="F50" s="264">
        <v>-0.05000000000001137</v>
      </c>
      <c r="G50" s="159">
        <f t="shared" si="0"/>
        <v>0.9000000000000341</v>
      </c>
    </row>
    <row r="51" spans="1:7" s="69" customFormat="1" ht="13.5">
      <c r="A51" s="193" t="s">
        <v>221</v>
      </c>
      <c r="B51" s="272">
        <f>Volume!J52</f>
        <v>1193.5</v>
      </c>
      <c r="C51" s="70">
        <v>1175.6</v>
      </c>
      <c r="D51" s="264">
        <f t="shared" si="1"/>
        <v>-17.90000000000009</v>
      </c>
      <c r="E51" s="331">
        <f t="shared" si="2"/>
        <v>-0.014997905320486041</v>
      </c>
      <c r="F51" s="264">
        <v>-19.949999999999818</v>
      </c>
      <c r="G51" s="159">
        <f t="shared" si="0"/>
        <v>2.049999999999727</v>
      </c>
    </row>
    <row r="52" spans="1:7" s="69" customFormat="1" ht="13.5">
      <c r="A52" s="193" t="s">
        <v>233</v>
      </c>
      <c r="B52" s="272">
        <f>Volume!J53</f>
        <v>431.2</v>
      </c>
      <c r="C52" s="70">
        <v>433.95</v>
      </c>
      <c r="D52" s="264">
        <f t="shared" si="1"/>
        <v>2.75</v>
      </c>
      <c r="E52" s="331">
        <f t="shared" si="2"/>
        <v>0.006377551020408163</v>
      </c>
      <c r="F52" s="264">
        <v>2.6999999999999886</v>
      </c>
      <c r="G52" s="159">
        <f t="shared" si="0"/>
        <v>0.05000000000001137</v>
      </c>
    </row>
    <row r="53" spans="1:7" s="69" customFormat="1" ht="13.5">
      <c r="A53" s="193" t="s">
        <v>166</v>
      </c>
      <c r="B53" s="272">
        <f>Volume!J54</f>
        <v>101.25</v>
      </c>
      <c r="C53" s="70">
        <v>102.1</v>
      </c>
      <c r="D53" s="264">
        <f t="shared" si="1"/>
        <v>0.8499999999999943</v>
      </c>
      <c r="E53" s="331">
        <f t="shared" si="2"/>
        <v>0.008395061728395006</v>
      </c>
      <c r="F53" s="264">
        <v>0.75</v>
      </c>
      <c r="G53" s="159">
        <f t="shared" si="0"/>
        <v>0.09999999999999432</v>
      </c>
    </row>
    <row r="54" spans="1:7" s="69" customFormat="1" ht="13.5">
      <c r="A54" s="193" t="s">
        <v>222</v>
      </c>
      <c r="B54" s="272">
        <f>Volume!J55</f>
        <v>2425.35</v>
      </c>
      <c r="C54" s="70">
        <v>2424.9</v>
      </c>
      <c r="D54" s="264">
        <f t="shared" si="1"/>
        <v>-0.4499999999998181</v>
      </c>
      <c r="E54" s="331">
        <f t="shared" si="2"/>
        <v>-0.0001855402313067467</v>
      </c>
      <c r="F54" s="264">
        <v>-35.90000000000009</v>
      </c>
      <c r="G54" s="159">
        <f t="shared" si="0"/>
        <v>35.45000000000027</v>
      </c>
    </row>
    <row r="55" spans="1:7" s="69" customFormat="1" ht="13.5">
      <c r="A55" s="193" t="s">
        <v>288</v>
      </c>
      <c r="B55" s="272">
        <f>Volume!J56</f>
        <v>173.45</v>
      </c>
      <c r="C55" s="70">
        <v>174.5</v>
      </c>
      <c r="D55" s="264">
        <f t="shared" si="1"/>
        <v>1.0500000000000114</v>
      </c>
      <c r="E55" s="331">
        <f t="shared" si="2"/>
        <v>0.00605361775727882</v>
      </c>
      <c r="F55" s="264">
        <v>1.1499999999999773</v>
      </c>
      <c r="G55" s="159">
        <f t="shared" si="0"/>
        <v>-0.0999999999999659</v>
      </c>
    </row>
    <row r="56" spans="1:7" s="69" customFormat="1" ht="13.5">
      <c r="A56" s="193" t="s">
        <v>289</v>
      </c>
      <c r="B56" s="272">
        <f>Volume!J57</f>
        <v>142.55</v>
      </c>
      <c r="C56" s="70">
        <v>143.8</v>
      </c>
      <c r="D56" s="264">
        <f t="shared" si="1"/>
        <v>1.25</v>
      </c>
      <c r="E56" s="331">
        <f t="shared" si="2"/>
        <v>0.008768853034023149</v>
      </c>
      <c r="F56" s="264">
        <v>0.549999999999983</v>
      </c>
      <c r="G56" s="159">
        <f t="shared" si="0"/>
        <v>0.700000000000017</v>
      </c>
    </row>
    <row r="57" spans="1:7" s="69" customFormat="1" ht="13.5">
      <c r="A57" s="193" t="s">
        <v>195</v>
      </c>
      <c r="B57" s="272">
        <f>Volume!J58</f>
        <v>119.55</v>
      </c>
      <c r="C57" s="70">
        <v>120</v>
      </c>
      <c r="D57" s="264">
        <f t="shared" si="1"/>
        <v>0.45000000000000284</v>
      </c>
      <c r="E57" s="331">
        <f t="shared" si="2"/>
        <v>0.0037641154328732986</v>
      </c>
      <c r="F57" s="264">
        <v>0.10000000000000853</v>
      </c>
      <c r="G57" s="159">
        <f t="shared" si="0"/>
        <v>0.3499999999999943</v>
      </c>
    </row>
    <row r="58" spans="1:8" s="25" customFormat="1" ht="13.5">
      <c r="A58" s="193" t="s">
        <v>290</v>
      </c>
      <c r="B58" s="272">
        <f>Volume!J59</f>
        <v>94.15</v>
      </c>
      <c r="C58" s="70">
        <v>94.2</v>
      </c>
      <c r="D58" s="264">
        <f t="shared" si="1"/>
        <v>0.04999999999999716</v>
      </c>
      <c r="E58" s="331">
        <f t="shared" si="2"/>
        <v>0.0005310674455655566</v>
      </c>
      <c r="F58" s="264">
        <v>0</v>
      </c>
      <c r="G58" s="159">
        <f t="shared" si="0"/>
        <v>0.04999999999999716</v>
      </c>
      <c r="H58" s="69"/>
    </row>
    <row r="59" spans="1:7" s="69" customFormat="1" ht="13.5">
      <c r="A59" s="193" t="s">
        <v>197</v>
      </c>
      <c r="B59" s="272">
        <f>Volume!J60</f>
        <v>330.75</v>
      </c>
      <c r="C59" s="70">
        <v>333.1</v>
      </c>
      <c r="D59" s="264">
        <f t="shared" si="1"/>
        <v>2.3500000000000227</v>
      </c>
      <c r="E59" s="331">
        <f t="shared" si="2"/>
        <v>0.00710506424792146</v>
      </c>
      <c r="F59" s="264">
        <v>0.9500000000000455</v>
      </c>
      <c r="G59" s="159">
        <f t="shared" si="0"/>
        <v>1.3999999999999773</v>
      </c>
    </row>
    <row r="60" spans="1:8" s="25" customFormat="1" ht="13.5">
      <c r="A60" s="193" t="s">
        <v>4</v>
      </c>
      <c r="B60" s="272">
        <f>Volume!J61</f>
        <v>1654.65</v>
      </c>
      <c r="C60" s="70">
        <v>1658.1</v>
      </c>
      <c r="D60" s="264">
        <f t="shared" si="1"/>
        <v>3.449999999999818</v>
      </c>
      <c r="E60" s="331">
        <f t="shared" si="2"/>
        <v>0.0020850330885684694</v>
      </c>
      <c r="F60" s="264">
        <v>-11.25</v>
      </c>
      <c r="G60" s="159">
        <f t="shared" si="0"/>
        <v>14.699999999999818</v>
      </c>
      <c r="H60" s="69"/>
    </row>
    <row r="61" spans="1:7" s="69" customFormat="1" ht="13.5">
      <c r="A61" s="193" t="s">
        <v>79</v>
      </c>
      <c r="B61" s="272">
        <f>Volume!J62</f>
        <v>992.6</v>
      </c>
      <c r="C61" s="70">
        <v>990.8</v>
      </c>
      <c r="D61" s="264">
        <f t="shared" si="1"/>
        <v>-1.8000000000000682</v>
      </c>
      <c r="E61" s="331">
        <f t="shared" si="2"/>
        <v>-0.0018134193028410922</v>
      </c>
      <c r="F61" s="264">
        <v>-12.05</v>
      </c>
      <c r="G61" s="159">
        <f t="shared" si="0"/>
        <v>10.249999999999932</v>
      </c>
    </row>
    <row r="62" spans="1:7" s="69" customFormat="1" ht="13.5">
      <c r="A62" s="193" t="s">
        <v>196</v>
      </c>
      <c r="B62" s="272">
        <f>Volume!J63</f>
        <v>704.8</v>
      </c>
      <c r="C62" s="70">
        <v>682.1</v>
      </c>
      <c r="D62" s="264">
        <f t="shared" si="1"/>
        <v>-22.699999999999932</v>
      </c>
      <c r="E62" s="331">
        <f t="shared" si="2"/>
        <v>-0.032207718501702516</v>
      </c>
      <c r="F62" s="264">
        <v>-27.6</v>
      </c>
      <c r="G62" s="159">
        <f t="shared" si="0"/>
        <v>4.90000000000007</v>
      </c>
    </row>
    <row r="63" spans="1:7" s="69" customFormat="1" ht="13.5">
      <c r="A63" s="193" t="s">
        <v>5</v>
      </c>
      <c r="B63" s="272">
        <f>Volume!J64</f>
        <v>144.55</v>
      </c>
      <c r="C63" s="70">
        <v>145.55</v>
      </c>
      <c r="D63" s="264">
        <f t="shared" si="1"/>
        <v>1</v>
      </c>
      <c r="E63" s="331">
        <f t="shared" si="2"/>
        <v>0.006918021445866482</v>
      </c>
      <c r="F63" s="264">
        <v>0.3499999999999943</v>
      </c>
      <c r="G63" s="159">
        <f t="shared" si="0"/>
        <v>0.6500000000000057</v>
      </c>
    </row>
    <row r="64" spans="1:7" s="69" customFormat="1" ht="13.5">
      <c r="A64" s="193" t="s">
        <v>198</v>
      </c>
      <c r="B64" s="272">
        <f>Volume!J65</f>
        <v>185.7</v>
      </c>
      <c r="C64" s="70">
        <v>186.65</v>
      </c>
      <c r="D64" s="264">
        <f t="shared" si="1"/>
        <v>0.950000000000017</v>
      </c>
      <c r="E64" s="331">
        <f t="shared" si="2"/>
        <v>0.005115778136779844</v>
      </c>
      <c r="F64" s="264">
        <v>0.5</v>
      </c>
      <c r="G64" s="159">
        <f t="shared" si="0"/>
        <v>0.45000000000001705</v>
      </c>
    </row>
    <row r="65" spans="1:7" s="69" customFormat="1" ht="13.5">
      <c r="A65" s="193" t="s">
        <v>199</v>
      </c>
      <c r="B65" s="272">
        <f>Volume!J66</f>
        <v>286.75</v>
      </c>
      <c r="C65" s="70">
        <v>288.4</v>
      </c>
      <c r="D65" s="264">
        <f t="shared" si="1"/>
        <v>1.6499999999999773</v>
      </c>
      <c r="E65" s="331">
        <f t="shared" si="2"/>
        <v>0.0057541412380121264</v>
      </c>
      <c r="F65" s="264">
        <v>-1</v>
      </c>
      <c r="G65" s="159">
        <f t="shared" si="0"/>
        <v>2.6499999999999773</v>
      </c>
    </row>
    <row r="66" spans="1:7" s="69" customFormat="1" ht="13.5">
      <c r="A66" s="193" t="s">
        <v>405</v>
      </c>
      <c r="B66" s="272">
        <f>Volume!J67</f>
        <v>590.5</v>
      </c>
      <c r="C66" s="70">
        <v>595.7</v>
      </c>
      <c r="D66" s="264">
        <f aca="true" t="shared" si="3" ref="D66:D129">C66-B66</f>
        <v>5.2000000000000455</v>
      </c>
      <c r="E66" s="331">
        <f aca="true" t="shared" si="4" ref="E66:E129">D66/B66</f>
        <v>0.00880609652836587</v>
      </c>
      <c r="F66" s="264">
        <v>3.9500000000000455</v>
      </c>
      <c r="G66" s="159">
        <f t="shared" si="0"/>
        <v>1.25</v>
      </c>
    </row>
    <row r="67" spans="1:8" s="25" customFormat="1" ht="13.5">
      <c r="A67" s="193" t="s">
        <v>43</v>
      </c>
      <c r="B67" s="272">
        <f>Volume!J68</f>
        <v>2359.95</v>
      </c>
      <c r="C67" s="70">
        <v>2371.5</v>
      </c>
      <c r="D67" s="264">
        <f t="shared" si="3"/>
        <v>11.550000000000182</v>
      </c>
      <c r="E67" s="331">
        <f t="shared" si="4"/>
        <v>0.004894171486684118</v>
      </c>
      <c r="F67" s="264">
        <v>9.900000000000091</v>
      </c>
      <c r="G67" s="159">
        <f t="shared" si="0"/>
        <v>1.650000000000091</v>
      </c>
      <c r="H67" s="69"/>
    </row>
    <row r="68" spans="1:7" s="69" customFormat="1" ht="13.5">
      <c r="A68" s="193" t="s">
        <v>200</v>
      </c>
      <c r="B68" s="272">
        <f>Volume!J69</f>
        <v>848.45</v>
      </c>
      <c r="C68" s="70">
        <v>852.25</v>
      </c>
      <c r="D68" s="264">
        <f t="shared" si="3"/>
        <v>3.7999999999999545</v>
      </c>
      <c r="E68" s="331">
        <f t="shared" si="4"/>
        <v>0.004478755377452948</v>
      </c>
      <c r="F68" s="264">
        <v>1.5499999999999545</v>
      </c>
      <c r="G68" s="159">
        <f t="shared" si="0"/>
        <v>2.25</v>
      </c>
    </row>
    <row r="69" spans="1:7" s="69" customFormat="1" ht="13.5">
      <c r="A69" s="193" t="s">
        <v>141</v>
      </c>
      <c r="B69" s="272">
        <f>Volume!J70</f>
        <v>94.45</v>
      </c>
      <c r="C69" s="70">
        <v>95.25</v>
      </c>
      <c r="D69" s="264">
        <f t="shared" si="3"/>
        <v>0.7999999999999972</v>
      </c>
      <c r="E69" s="331">
        <f t="shared" si="4"/>
        <v>0.008470089994706163</v>
      </c>
      <c r="F69" s="264">
        <v>0.4000000000000057</v>
      </c>
      <c r="G69" s="159">
        <f aca="true" t="shared" si="5" ref="G69:G132">D69-F69</f>
        <v>0.3999999999999915</v>
      </c>
    </row>
    <row r="70" spans="1:7" s="69" customFormat="1" ht="13.5">
      <c r="A70" s="193" t="s">
        <v>398</v>
      </c>
      <c r="B70" s="272">
        <f>Volume!J71</f>
        <v>113.5</v>
      </c>
      <c r="C70" s="70">
        <v>114.35</v>
      </c>
      <c r="D70" s="264">
        <f t="shared" si="3"/>
        <v>0.8499999999999943</v>
      </c>
      <c r="E70" s="331">
        <f t="shared" si="4"/>
        <v>0.007488986784140919</v>
      </c>
      <c r="F70" s="264">
        <v>0.5999999999999943</v>
      </c>
      <c r="G70" s="159">
        <f t="shared" si="5"/>
        <v>0.25</v>
      </c>
    </row>
    <row r="71" spans="1:7" s="69" customFormat="1" ht="13.5">
      <c r="A71" s="193" t="s">
        <v>184</v>
      </c>
      <c r="B71" s="272">
        <f>Volume!J72</f>
        <v>106.85</v>
      </c>
      <c r="C71" s="70">
        <v>106.8</v>
      </c>
      <c r="D71" s="264">
        <f t="shared" si="3"/>
        <v>-0.04999999999999716</v>
      </c>
      <c r="E71" s="331">
        <f t="shared" si="4"/>
        <v>-0.000467945718296651</v>
      </c>
      <c r="F71" s="264">
        <v>-0.04999999999999716</v>
      </c>
      <c r="G71" s="159">
        <f t="shared" si="5"/>
        <v>0</v>
      </c>
    </row>
    <row r="72" spans="1:7" s="69" customFormat="1" ht="13.5">
      <c r="A72" s="193" t="s">
        <v>175</v>
      </c>
      <c r="B72" s="272">
        <f>Volume!J73</f>
        <v>47.05</v>
      </c>
      <c r="C72" s="70">
        <v>47.4</v>
      </c>
      <c r="D72" s="264">
        <f t="shared" si="3"/>
        <v>0.3500000000000014</v>
      </c>
      <c r="E72" s="331">
        <f t="shared" si="4"/>
        <v>0.007438894792773675</v>
      </c>
      <c r="F72" s="264">
        <v>0.25</v>
      </c>
      <c r="G72" s="159">
        <f t="shared" si="5"/>
        <v>0.10000000000000142</v>
      </c>
    </row>
    <row r="73" spans="1:7" s="69" customFormat="1" ht="13.5">
      <c r="A73" s="193" t="s">
        <v>142</v>
      </c>
      <c r="B73" s="272">
        <f>Volume!J74</f>
        <v>137.15</v>
      </c>
      <c r="C73" s="70">
        <v>138.3</v>
      </c>
      <c r="D73" s="264">
        <f t="shared" si="3"/>
        <v>1.1500000000000057</v>
      </c>
      <c r="E73" s="331">
        <f t="shared" si="4"/>
        <v>0.008384979948961032</v>
      </c>
      <c r="F73" s="264">
        <v>0.3499999999999943</v>
      </c>
      <c r="G73" s="159">
        <f t="shared" si="5"/>
        <v>0.8000000000000114</v>
      </c>
    </row>
    <row r="74" spans="1:8" s="25" customFormat="1" ht="13.5">
      <c r="A74" s="193" t="s">
        <v>176</v>
      </c>
      <c r="B74" s="272">
        <f>Volume!J75</f>
        <v>183.5</v>
      </c>
      <c r="C74" s="70">
        <v>183.6</v>
      </c>
      <c r="D74" s="264">
        <f t="shared" si="3"/>
        <v>0.09999999999999432</v>
      </c>
      <c r="E74" s="331">
        <f t="shared" si="4"/>
        <v>0.0005449591280653641</v>
      </c>
      <c r="F74" s="264">
        <v>0.04999999999998295</v>
      </c>
      <c r="G74" s="159">
        <f t="shared" si="5"/>
        <v>0.05000000000001137</v>
      </c>
      <c r="H74" s="69"/>
    </row>
    <row r="75" spans="1:8" s="25" customFormat="1" ht="13.5">
      <c r="A75" s="193" t="s">
        <v>397</v>
      </c>
      <c r="B75" s="272">
        <f>Volume!J76</f>
        <v>125.85</v>
      </c>
      <c r="C75" s="70">
        <v>127.45</v>
      </c>
      <c r="D75" s="264">
        <f t="shared" si="3"/>
        <v>1.6000000000000085</v>
      </c>
      <c r="E75" s="331">
        <f t="shared" si="4"/>
        <v>0.012713547874453782</v>
      </c>
      <c r="F75" s="264">
        <v>0.7999999999999972</v>
      </c>
      <c r="G75" s="159">
        <f t="shared" si="5"/>
        <v>0.8000000000000114</v>
      </c>
      <c r="H75" s="69"/>
    </row>
    <row r="76" spans="1:7" s="69" customFormat="1" ht="13.5">
      <c r="A76" s="193" t="s">
        <v>167</v>
      </c>
      <c r="B76" s="272">
        <f>Volume!J77</f>
        <v>45.95</v>
      </c>
      <c r="C76" s="70">
        <v>46.2</v>
      </c>
      <c r="D76" s="264">
        <f t="shared" si="3"/>
        <v>0.25</v>
      </c>
      <c r="E76" s="331">
        <f t="shared" si="4"/>
        <v>0.005440696409140369</v>
      </c>
      <c r="F76" s="264">
        <v>0</v>
      </c>
      <c r="G76" s="159">
        <f t="shared" si="5"/>
        <v>0.25</v>
      </c>
    </row>
    <row r="77" spans="1:7" s="69" customFormat="1" ht="13.5">
      <c r="A77" s="193" t="s">
        <v>201</v>
      </c>
      <c r="B77" s="272">
        <f>Volume!J78</f>
        <v>2000.6</v>
      </c>
      <c r="C77" s="70">
        <v>2007.25</v>
      </c>
      <c r="D77" s="264">
        <f t="shared" si="3"/>
        <v>6.650000000000091</v>
      </c>
      <c r="E77" s="331">
        <f t="shared" si="4"/>
        <v>0.0033240027991602973</v>
      </c>
      <c r="F77" s="264">
        <v>8.75</v>
      </c>
      <c r="G77" s="159">
        <f t="shared" si="5"/>
        <v>-2.099999999999909</v>
      </c>
    </row>
    <row r="78" spans="1:7" s="69" customFormat="1" ht="13.5">
      <c r="A78" s="193" t="s">
        <v>143</v>
      </c>
      <c r="B78" s="272">
        <f>Volume!J79</f>
        <v>113.7</v>
      </c>
      <c r="C78" s="70">
        <v>114.7</v>
      </c>
      <c r="D78" s="264">
        <f t="shared" si="3"/>
        <v>1</v>
      </c>
      <c r="E78" s="331">
        <f t="shared" si="4"/>
        <v>0.008795074758135443</v>
      </c>
      <c r="F78" s="264">
        <v>0.29999999999999716</v>
      </c>
      <c r="G78" s="159">
        <f t="shared" si="5"/>
        <v>0.7000000000000028</v>
      </c>
    </row>
    <row r="79" spans="1:7" s="69" customFormat="1" ht="13.5">
      <c r="A79" s="193" t="s">
        <v>90</v>
      </c>
      <c r="B79" s="272">
        <f>Volume!J80</f>
        <v>456.05</v>
      </c>
      <c r="C79" s="70">
        <v>458.8</v>
      </c>
      <c r="D79" s="264">
        <f t="shared" si="3"/>
        <v>2.75</v>
      </c>
      <c r="E79" s="331">
        <f t="shared" si="4"/>
        <v>0.006030040565727442</v>
      </c>
      <c r="F79" s="264">
        <v>0.8500000000000227</v>
      </c>
      <c r="G79" s="159">
        <f t="shared" si="5"/>
        <v>1.8999999999999773</v>
      </c>
    </row>
    <row r="80" spans="1:7" s="69" customFormat="1" ht="13.5">
      <c r="A80" s="193" t="s">
        <v>35</v>
      </c>
      <c r="B80" s="272">
        <f>Volume!J81</f>
        <v>315.45</v>
      </c>
      <c r="C80" s="70">
        <v>316.9</v>
      </c>
      <c r="D80" s="264">
        <f t="shared" si="3"/>
        <v>1.4499999999999886</v>
      </c>
      <c r="E80" s="331">
        <f t="shared" si="4"/>
        <v>0.0045966080202884405</v>
      </c>
      <c r="F80" s="264">
        <v>1.0499999999999545</v>
      </c>
      <c r="G80" s="159">
        <f t="shared" si="5"/>
        <v>0.4000000000000341</v>
      </c>
    </row>
    <row r="81" spans="1:7" s="69" customFormat="1" ht="13.5">
      <c r="A81" s="193" t="s">
        <v>6</v>
      </c>
      <c r="B81" s="272">
        <f>Volume!J82</f>
        <v>162.15</v>
      </c>
      <c r="C81" s="70">
        <v>162.6</v>
      </c>
      <c r="D81" s="264">
        <f t="shared" si="3"/>
        <v>0.44999999999998863</v>
      </c>
      <c r="E81" s="331">
        <f t="shared" si="4"/>
        <v>0.0027752081406104754</v>
      </c>
      <c r="F81" s="264">
        <v>-0.14999999999997726</v>
      </c>
      <c r="G81" s="159">
        <f t="shared" si="5"/>
        <v>0.5999999999999659</v>
      </c>
    </row>
    <row r="82" spans="1:7" s="69" customFormat="1" ht="13.5">
      <c r="A82" s="193" t="s">
        <v>177</v>
      </c>
      <c r="B82" s="272">
        <f>Volume!J83</f>
        <v>308.1</v>
      </c>
      <c r="C82" s="70">
        <v>309.65</v>
      </c>
      <c r="D82" s="264">
        <f t="shared" si="3"/>
        <v>1.5499999999999545</v>
      </c>
      <c r="E82" s="331">
        <f t="shared" si="4"/>
        <v>0.005030834144758047</v>
      </c>
      <c r="F82" s="264">
        <v>0.35000000000002274</v>
      </c>
      <c r="G82" s="159">
        <f t="shared" si="5"/>
        <v>1.1999999999999318</v>
      </c>
    </row>
    <row r="83" spans="1:7" s="69" customFormat="1" ht="13.5">
      <c r="A83" s="193" t="s">
        <v>168</v>
      </c>
      <c r="B83" s="272">
        <f>Volume!J84</f>
        <v>675.4</v>
      </c>
      <c r="C83" s="70">
        <v>667.4</v>
      </c>
      <c r="D83" s="264">
        <f t="shared" si="3"/>
        <v>-8</v>
      </c>
      <c r="E83" s="331">
        <f t="shared" si="4"/>
        <v>-0.011844832691738229</v>
      </c>
      <c r="F83" s="264">
        <v>-8.149999999999977</v>
      </c>
      <c r="G83" s="159">
        <f t="shared" si="5"/>
        <v>0.14999999999997726</v>
      </c>
    </row>
    <row r="84" spans="1:7" s="69" customFormat="1" ht="13.5">
      <c r="A84" s="193" t="s">
        <v>132</v>
      </c>
      <c r="B84" s="272">
        <f>Volume!J85</f>
        <v>707.9</v>
      </c>
      <c r="C84" s="70">
        <v>710.55</v>
      </c>
      <c r="D84" s="264">
        <f t="shared" si="3"/>
        <v>2.6499999999999773</v>
      </c>
      <c r="E84" s="331">
        <f t="shared" si="4"/>
        <v>0.0037434665913264266</v>
      </c>
      <c r="F84" s="264">
        <v>-2.25</v>
      </c>
      <c r="G84" s="159">
        <f t="shared" si="5"/>
        <v>4.899999999999977</v>
      </c>
    </row>
    <row r="85" spans="1:7" s="69" customFormat="1" ht="13.5">
      <c r="A85" s="193" t="s">
        <v>144</v>
      </c>
      <c r="B85" s="272">
        <f>Volume!J86</f>
        <v>3030.2</v>
      </c>
      <c r="C85" s="70">
        <v>3039.2</v>
      </c>
      <c r="D85" s="264">
        <f t="shared" si="3"/>
        <v>9</v>
      </c>
      <c r="E85" s="331">
        <f t="shared" si="4"/>
        <v>0.002970100983433437</v>
      </c>
      <c r="F85" s="264">
        <v>-2.25</v>
      </c>
      <c r="G85" s="159">
        <f t="shared" si="5"/>
        <v>11.25</v>
      </c>
    </row>
    <row r="86" spans="1:8" s="25" customFormat="1" ht="13.5">
      <c r="A86" s="193" t="s">
        <v>291</v>
      </c>
      <c r="B86" s="272">
        <f>Volume!J87</f>
        <v>610</v>
      </c>
      <c r="C86" s="70">
        <v>615</v>
      </c>
      <c r="D86" s="264">
        <f t="shared" si="3"/>
        <v>5</v>
      </c>
      <c r="E86" s="331">
        <f t="shared" si="4"/>
        <v>0.00819672131147541</v>
      </c>
      <c r="F86" s="264">
        <v>4.2000000000000455</v>
      </c>
      <c r="G86" s="159">
        <f t="shared" si="5"/>
        <v>0.7999999999999545</v>
      </c>
      <c r="H86" s="69"/>
    </row>
    <row r="87" spans="1:7" s="69" customFormat="1" ht="13.5">
      <c r="A87" s="193" t="s">
        <v>133</v>
      </c>
      <c r="B87" s="272">
        <f>Volume!J88</f>
        <v>33.9</v>
      </c>
      <c r="C87" s="70">
        <v>34.2</v>
      </c>
      <c r="D87" s="264">
        <f t="shared" si="3"/>
        <v>0.30000000000000426</v>
      </c>
      <c r="E87" s="331">
        <f t="shared" si="4"/>
        <v>0.00884955752212402</v>
      </c>
      <c r="F87" s="264">
        <v>0.19999999999999574</v>
      </c>
      <c r="G87" s="159">
        <f t="shared" si="5"/>
        <v>0.10000000000000853</v>
      </c>
    </row>
    <row r="88" spans="1:7" s="69" customFormat="1" ht="13.5">
      <c r="A88" s="193" t="s">
        <v>169</v>
      </c>
      <c r="B88" s="272">
        <f>Volume!J89</f>
        <v>149.95</v>
      </c>
      <c r="C88" s="70">
        <v>149.65</v>
      </c>
      <c r="D88" s="264">
        <f t="shared" si="3"/>
        <v>-0.29999999999998295</v>
      </c>
      <c r="E88" s="331">
        <f t="shared" si="4"/>
        <v>-0.002000666888962874</v>
      </c>
      <c r="F88" s="264">
        <v>0</v>
      </c>
      <c r="G88" s="159">
        <f t="shared" si="5"/>
        <v>-0.29999999999998295</v>
      </c>
    </row>
    <row r="89" spans="1:7" s="69" customFormat="1" ht="13.5">
      <c r="A89" s="193" t="s">
        <v>292</v>
      </c>
      <c r="B89" s="272">
        <f>Volume!J90</f>
        <v>599.7</v>
      </c>
      <c r="C89" s="70">
        <v>601.45</v>
      </c>
      <c r="D89" s="264">
        <f t="shared" si="3"/>
        <v>1.75</v>
      </c>
      <c r="E89" s="331">
        <f t="shared" si="4"/>
        <v>0.0029181257295314324</v>
      </c>
      <c r="F89" s="264">
        <v>2</v>
      </c>
      <c r="G89" s="159">
        <f t="shared" si="5"/>
        <v>-0.25</v>
      </c>
    </row>
    <row r="90" spans="1:7" s="69" customFormat="1" ht="13.5">
      <c r="A90" s="193" t="s">
        <v>293</v>
      </c>
      <c r="B90" s="272">
        <f>Volume!J91</f>
        <v>531.45</v>
      </c>
      <c r="C90" s="70">
        <v>534.35</v>
      </c>
      <c r="D90" s="264">
        <f t="shared" si="3"/>
        <v>2.8999999999999773</v>
      </c>
      <c r="E90" s="331">
        <f t="shared" si="4"/>
        <v>0.005456769216294999</v>
      </c>
      <c r="F90" s="264">
        <v>2.300000000000068</v>
      </c>
      <c r="G90" s="159">
        <f t="shared" si="5"/>
        <v>0.599999999999909</v>
      </c>
    </row>
    <row r="91" spans="1:7" s="69" customFormat="1" ht="13.5">
      <c r="A91" s="193" t="s">
        <v>178</v>
      </c>
      <c r="B91" s="272">
        <f>Volume!J92</f>
        <v>172</v>
      </c>
      <c r="C91" s="70">
        <v>173.5</v>
      </c>
      <c r="D91" s="264">
        <f t="shared" si="3"/>
        <v>1.5</v>
      </c>
      <c r="E91" s="331">
        <f t="shared" si="4"/>
        <v>0.00872093023255814</v>
      </c>
      <c r="F91" s="264">
        <v>0.799999999999983</v>
      </c>
      <c r="G91" s="159">
        <f t="shared" si="5"/>
        <v>0.700000000000017</v>
      </c>
    </row>
    <row r="92" spans="1:7" s="69" customFormat="1" ht="13.5">
      <c r="A92" s="193" t="s">
        <v>145</v>
      </c>
      <c r="B92" s="272">
        <f>Volume!J93</f>
        <v>153.85</v>
      </c>
      <c r="C92" s="70">
        <v>154.6</v>
      </c>
      <c r="D92" s="264">
        <f t="shared" si="3"/>
        <v>0.75</v>
      </c>
      <c r="E92" s="331">
        <f t="shared" si="4"/>
        <v>0.004874878128046799</v>
      </c>
      <c r="F92" s="264">
        <v>-0.19999999999998863</v>
      </c>
      <c r="G92" s="159">
        <f t="shared" si="5"/>
        <v>0.9499999999999886</v>
      </c>
    </row>
    <row r="93" spans="1:7" s="69" customFormat="1" ht="13.5">
      <c r="A93" s="193" t="s">
        <v>272</v>
      </c>
      <c r="B93" s="272">
        <f>Volume!J94</f>
        <v>157.3</v>
      </c>
      <c r="C93" s="70">
        <v>158.75</v>
      </c>
      <c r="D93" s="264">
        <f t="shared" si="3"/>
        <v>1.4499999999999886</v>
      </c>
      <c r="E93" s="331">
        <f t="shared" si="4"/>
        <v>0.009218054672600054</v>
      </c>
      <c r="F93" s="264">
        <v>0.700000000000017</v>
      </c>
      <c r="G93" s="159">
        <f t="shared" si="5"/>
        <v>0.7499999999999716</v>
      </c>
    </row>
    <row r="94" spans="1:7" s="69" customFormat="1" ht="13.5">
      <c r="A94" s="193" t="s">
        <v>210</v>
      </c>
      <c r="B94" s="272">
        <f>Volume!J95</f>
        <v>1688</v>
      </c>
      <c r="C94" s="70">
        <v>1691.35</v>
      </c>
      <c r="D94" s="264">
        <f t="shared" si="3"/>
        <v>3.349999999999909</v>
      </c>
      <c r="E94" s="331">
        <f t="shared" si="4"/>
        <v>0.0019845971563980506</v>
      </c>
      <c r="F94" s="264">
        <v>0.20000000000004547</v>
      </c>
      <c r="G94" s="159">
        <f t="shared" si="5"/>
        <v>3.1499999999998636</v>
      </c>
    </row>
    <row r="95" spans="1:7" s="69" customFormat="1" ht="13.5">
      <c r="A95" s="193" t="s">
        <v>294</v>
      </c>
      <c r="B95" s="366">
        <f>Volume!J96</f>
        <v>705.35</v>
      </c>
      <c r="C95" s="70">
        <v>711</v>
      </c>
      <c r="D95" s="365">
        <f t="shared" si="3"/>
        <v>5.649999999999977</v>
      </c>
      <c r="E95" s="331">
        <f t="shared" si="4"/>
        <v>0.008010207698305773</v>
      </c>
      <c r="F95" s="365">
        <v>1.1499999999999773</v>
      </c>
      <c r="G95" s="159">
        <f t="shared" si="5"/>
        <v>4.5</v>
      </c>
    </row>
    <row r="96" spans="1:7" s="69" customFormat="1" ht="13.5">
      <c r="A96" s="193" t="s">
        <v>7</v>
      </c>
      <c r="B96" s="272">
        <f>Volume!J97</f>
        <v>720.3</v>
      </c>
      <c r="C96" s="70">
        <v>725.25</v>
      </c>
      <c r="D96" s="264">
        <f t="shared" si="3"/>
        <v>4.9500000000000455</v>
      </c>
      <c r="E96" s="331">
        <f t="shared" si="4"/>
        <v>0.006872136609746003</v>
      </c>
      <c r="F96" s="264">
        <v>3.25</v>
      </c>
      <c r="G96" s="159">
        <f t="shared" si="5"/>
        <v>1.7000000000000455</v>
      </c>
    </row>
    <row r="97" spans="1:7" s="69" customFormat="1" ht="13.5">
      <c r="A97" s="193" t="s">
        <v>170</v>
      </c>
      <c r="B97" s="272">
        <f>Volume!J98</f>
        <v>566.3</v>
      </c>
      <c r="C97" s="70">
        <v>570.4</v>
      </c>
      <c r="D97" s="264">
        <f t="shared" si="3"/>
        <v>4.100000000000023</v>
      </c>
      <c r="E97" s="331">
        <f t="shared" si="4"/>
        <v>0.007239978809818158</v>
      </c>
      <c r="F97" s="264">
        <v>4.350000000000023</v>
      </c>
      <c r="G97" s="159">
        <f t="shared" si="5"/>
        <v>-0.25</v>
      </c>
    </row>
    <row r="98" spans="1:7" s="69" customFormat="1" ht="13.5">
      <c r="A98" s="193" t="s">
        <v>223</v>
      </c>
      <c r="B98" s="272">
        <f>Volume!J99</f>
        <v>795.5</v>
      </c>
      <c r="C98" s="70">
        <v>796.4</v>
      </c>
      <c r="D98" s="264">
        <f t="shared" si="3"/>
        <v>0.8999999999999773</v>
      </c>
      <c r="E98" s="331">
        <f t="shared" si="4"/>
        <v>0.001131363922061568</v>
      </c>
      <c r="F98" s="264">
        <v>0.8500000000000227</v>
      </c>
      <c r="G98" s="159">
        <f t="shared" si="5"/>
        <v>0.049999999999954525</v>
      </c>
    </row>
    <row r="99" spans="1:7" s="69" customFormat="1" ht="13.5">
      <c r="A99" s="193" t="s">
        <v>207</v>
      </c>
      <c r="B99" s="272">
        <f>Volume!J100</f>
        <v>200.4</v>
      </c>
      <c r="C99" s="70">
        <v>201.3</v>
      </c>
      <c r="D99" s="264">
        <f t="shared" si="3"/>
        <v>0.9000000000000057</v>
      </c>
      <c r="E99" s="331">
        <f t="shared" si="4"/>
        <v>0.004491017964071885</v>
      </c>
      <c r="F99" s="264">
        <v>-0.6499999999999773</v>
      </c>
      <c r="G99" s="159">
        <f t="shared" si="5"/>
        <v>1.549999999999983</v>
      </c>
    </row>
    <row r="100" spans="1:7" s="69" customFormat="1" ht="13.5">
      <c r="A100" s="193" t="s">
        <v>295</v>
      </c>
      <c r="B100" s="272">
        <f>Volume!J101</f>
        <v>871.05</v>
      </c>
      <c r="C100" s="70">
        <v>876.95</v>
      </c>
      <c r="D100" s="264">
        <f t="shared" si="3"/>
        <v>5.900000000000091</v>
      </c>
      <c r="E100" s="331">
        <f t="shared" si="4"/>
        <v>0.006773434360828989</v>
      </c>
      <c r="F100" s="264">
        <v>4.899999999999977</v>
      </c>
      <c r="G100" s="159">
        <f t="shared" si="5"/>
        <v>1.0000000000001137</v>
      </c>
    </row>
    <row r="101" spans="1:7" s="69" customFormat="1" ht="13.5">
      <c r="A101" s="193" t="s">
        <v>277</v>
      </c>
      <c r="B101" s="272">
        <f>Volume!J102</f>
        <v>319.25</v>
      </c>
      <c r="C101" s="70">
        <v>319.45</v>
      </c>
      <c r="D101" s="264">
        <f t="shared" si="3"/>
        <v>0.19999999999998863</v>
      </c>
      <c r="E101" s="331">
        <f t="shared" si="4"/>
        <v>0.0006264682850430341</v>
      </c>
      <c r="F101" s="264">
        <v>1.25</v>
      </c>
      <c r="G101" s="159">
        <f t="shared" si="5"/>
        <v>-1.0500000000000114</v>
      </c>
    </row>
    <row r="102" spans="1:7" s="69" customFormat="1" ht="13.5">
      <c r="A102" s="193" t="s">
        <v>146</v>
      </c>
      <c r="B102" s="272">
        <f>Volume!J103</f>
        <v>41.6</v>
      </c>
      <c r="C102" s="70">
        <v>42.1</v>
      </c>
      <c r="D102" s="264">
        <f t="shared" si="3"/>
        <v>0.5</v>
      </c>
      <c r="E102" s="331">
        <f t="shared" si="4"/>
        <v>0.012019230769230768</v>
      </c>
      <c r="F102" s="264">
        <v>0.30000000000000426</v>
      </c>
      <c r="G102" s="159">
        <f t="shared" si="5"/>
        <v>0.19999999999999574</v>
      </c>
    </row>
    <row r="103" spans="1:7" s="69" customFormat="1" ht="13.5">
      <c r="A103" s="193" t="s">
        <v>8</v>
      </c>
      <c r="B103" s="272">
        <f>Volume!J104</f>
        <v>152.05</v>
      </c>
      <c r="C103" s="70">
        <v>152.45</v>
      </c>
      <c r="D103" s="264">
        <f t="shared" si="3"/>
        <v>0.39999999999997726</v>
      </c>
      <c r="E103" s="331">
        <f t="shared" si="4"/>
        <v>0.0026307135810587127</v>
      </c>
      <c r="F103" s="264">
        <v>0.15000000000000568</v>
      </c>
      <c r="G103" s="159">
        <f t="shared" si="5"/>
        <v>0.24999999999997158</v>
      </c>
    </row>
    <row r="104" spans="1:7" s="69" customFormat="1" ht="13.5">
      <c r="A104" s="193" t="s">
        <v>296</v>
      </c>
      <c r="B104" s="272">
        <f>Volume!J105</f>
        <v>163.55</v>
      </c>
      <c r="C104" s="70">
        <v>164.75</v>
      </c>
      <c r="D104" s="264">
        <f t="shared" si="3"/>
        <v>1.1999999999999886</v>
      </c>
      <c r="E104" s="331">
        <f t="shared" si="4"/>
        <v>0.007337205747477766</v>
      </c>
      <c r="F104" s="264">
        <v>0.6500000000000057</v>
      </c>
      <c r="G104" s="159">
        <f t="shared" si="5"/>
        <v>0.549999999999983</v>
      </c>
    </row>
    <row r="105" spans="1:10" s="69" customFormat="1" ht="13.5">
      <c r="A105" s="193" t="s">
        <v>179</v>
      </c>
      <c r="B105" s="272">
        <f>Volume!J106</f>
        <v>20.75</v>
      </c>
      <c r="C105" s="70">
        <v>20.85</v>
      </c>
      <c r="D105" s="264">
        <f t="shared" si="3"/>
        <v>0.10000000000000142</v>
      </c>
      <c r="E105" s="331">
        <f t="shared" si="4"/>
        <v>0.004819277108433803</v>
      </c>
      <c r="F105" s="264">
        <v>0.10000000000000142</v>
      </c>
      <c r="G105" s="159">
        <f t="shared" si="5"/>
        <v>0</v>
      </c>
      <c r="J105" s="14"/>
    </row>
    <row r="106" spans="1:10" s="69" customFormat="1" ht="13.5">
      <c r="A106" s="193" t="s">
        <v>202</v>
      </c>
      <c r="B106" s="272">
        <f>Volume!J107</f>
        <v>256.65</v>
      </c>
      <c r="C106" s="70">
        <v>245.8</v>
      </c>
      <c r="D106" s="264">
        <f t="shared" si="3"/>
        <v>-10.849999999999966</v>
      </c>
      <c r="E106" s="331">
        <f t="shared" si="4"/>
        <v>-0.04227547243327476</v>
      </c>
      <c r="F106" s="264">
        <v>-10.9</v>
      </c>
      <c r="G106" s="159">
        <f t="shared" si="5"/>
        <v>0.05000000000003446</v>
      </c>
      <c r="J106" s="14"/>
    </row>
    <row r="107" spans="1:7" s="69" customFormat="1" ht="13.5">
      <c r="A107" s="193" t="s">
        <v>171</v>
      </c>
      <c r="B107" s="272">
        <f>Volume!J108</f>
        <v>379.85</v>
      </c>
      <c r="C107" s="70">
        <v>380.95</v>
      </c>
      <c r="D107" s="264">
        <f t="shared" si="3"/>
        <v>1.099999999999966</v>
      </c>
      <c r="E107" s="331">
        <f t="shared" si="4"/>
        <v>0.0028958799526127834</v>
      </c>
      <c r="F107" s="264">
        <v>1.150000000000034</v>
      </c>
      <c r="G107" s="159">
        <f t="shared" si="5"/>
        <v>-0.05000000000006821</v>
      </c>
    </row>
    <row r="108" spans="1:7" s="69" customFormat="1" ht="13.5">
      <c r="A108" s="193" t="s">
        <v>147</v>
      </c>
      <c r="B108" s="272">
        <f>Volume!J109</f>
        <v>62.9</v>
      </c>
      <c r="C108" s="70">
        <v>63.45</v>
      </c>
      <c r="D108" s="264">
        <f t="shared" si="3"/>
        <v>0.5500000000000043</v>
      </c>
      <c r="E108" s="331">
        <f t="shared" si="4"/>
        <v>0.00874403815580293</v>
      </c>
      <c r="F108" s="264">
        <v>0.45000000000000284</v>
      </c>
      <c r="G108" s="159">
        <f t="shared" si="5"/>
        <v>0.10000000000000142</v>
      </c>
    </row>
    <row r="109" spans="1:7" s="69" customFormat="1" ht="13.5">
      <c r="A109" s="193" t="s">
        <v>148</v>
      </c>
      <c r="B109" s="272">
        <f>Volume!J110</f>
        <v>269.2</v>
      </c>
      <c r="C109" s="70">
        <v>270.95</v>
      </c>
      <c r="D109" s="264">
        <f t="shared" si="3"/>
        <v>1.75</v>
      </c>
      <c r="E109" s="331">
        <f t="shared" si="4"/>
        <v>0.00650074294205052</v>
      </c>
      <c r="F109" s="264">
        <v>-1.1000000000000227</v>
      </c>
      <c r="G109" s="159">
        <f t="shared" si="5"/>
        <v>2.8500000000000227</v>
      </c>
    </row>
    <row r="110" spans="1:8" s="25" customFormat="1" ht="13.5">
      <c r="A110" s="193" t="s">
        <v>122</v>
      </c>
      <c r="B110" s="272">
        <f>Volume!J111</f>
        <v>154.9</v>
      </c>
      <c r="C110" s="70">
        <v>155.5</v>
      </c>
      <c r="D110" s="264">
        <f t="shared" si="3"/>
        <v>0.5999999999999943</v>
      </c>
      <c r="E110" s="331">
        <f t="shared" si="4"/>
        <v>0.003873466752743669</v>
      </c>
      <c r="F110" s="264">
        <v>0.9000000000000057</v>
      </c>
      <c r="G110" s="159">
        <f t="shared" si="5"/>
        <v>-0.30000000000001137</v>
      </c>
      <c r="H110" s="69"/>
    </row>
    <row r="111" spans="1:8" s="25" customFormat="1" ht="13.5">
      <c r="A111" s="201" t="s">
        <v>36</v>
      </c>
      <c r="B111" s="272">
        <f>Volume!J112</f>
        <v>883.1</v>
      </c>
      <c r="C111" s="70">
        <v>875.65</v>
      </c>
      <c r="D111" s="264">
        <f t="shared" si="3"/>
        <v>-7.4500000000000455</v>
      </c>
      <c r="E111" s="331">
        <f t="shared" si="4"/>
        <v>-0.008436190691880925</v>
      </c>
      <c r="F111" s="264">
        <v>-13.15</v>
      </c>
      <c r="G111" s="159">
        <f t="shared" si="5"/>
        <v>5.699999999999955</v>
      </c>
      <c r="H111" s="69"/>
    </row>
    <row r="112" spans="1:8" s="25" customFormat="1" ht="13.5">
      <c r="A112" s="193" t="s">
        <v>172</v>
      </c>
      <c r="B112" s="272">
        <f>Volume!J113</f>
        <v>262.05</v>
      </c>
      <c r="C112" s="70">
        <v>263.3</v>
      </c>
      <c r="D112" s="264">
        <f t="shared" si="3"/>
        <v>1.25</v>
      </c>
      <c r="E112" s="331">
        <f t="shared" si="4"/>
        <v>0.004770082045411181</v>
      </c>
      <c r="F112" s="264">
        <v>1.3500000000000227</v>
      </c>
      <c r="G112" s="159">
        <f t="shared" si="5"/>
        <v>-0.10000000000002274</v>
      </c>
      <c r="H112" s="69"/>
    </row>
    <row r="113" spans="1:7" s="69" customFormat="1" ht="13.5">
      <c r="A113" s="193" t="s">
        <v>80</v>
      </c>
      <c r="B113" s="272">
        <f>Volume!J114</f>
        <v>192.05</v>
      </c>
      <c r="C113" s="70">
        <v>193.5</v>
      </c>
      <c r="D113" s="264">
        <f t="shared" si="3"/>
        <v>1.4499999999999886</v>
      </c>
      <c r="E113" s="331">
        <f t="shared" si="4"/>
        <v>0.007550117156990307</v>
      </c>
      <c r="F113" s="264">
        <v>-0.09999999999999432</v>
      </c>
      <c r="G113" s="159">
        <f t="shared" si="5"/>
        <v>1.549999999999983</v>
      </c>
    </row>
    <row r="114" spans="1:7" s="69" customFormat="1" ht="13.5">
      <c r="A114" s="193" t="s">
        <v>274</v>
      </c>
      <c r="B114" s="272">
        <f>Volume!J115</f>
        <v>311.65</v>
      </c>
      <c r="C114" s="70">
        <v>312.65</v>
      </c>
      <c r="D114" s="264">
        <f t="shared" si="3"/>
        <v>1</v>
      </c>
      <c r="E114" s="331">
        <f t="shared" si="4"/>
        <v>0.0032087277394513077</v>
      </c>
      <c r="F114" s="264">
        <v>0.7000000000000455</v>
      </c>
      <c r="G114" s="159">
        <f t="shared" si="5"/>
        <v>0.2999999999999545</v>
      </c>
    </row>
    <row r="115" spans="1:7" s="69" customFormat="1" ht="13.5">
      <c r="A115" s="193" t="s">
        <v>224</v>
      </c>
      <c r="B115" s="272">
        <f>Volume!J116</f>
        <v>468.35</v>
      </c>
      <c r="C115" s="70">
        <v>470.5</v>
      </c>
      <c r="D115" s="264">
        <f t="shared" si="3"/>
        <v>2.1499999999999773</v>
      </c>
      <c r="E115" s="331">
        <f t="shared" si="4"/>
        <v>0.004590583964983404</v>
      </c>
      <c r="F115" s="264">
        <v>3.1499999999999773</v>
      </c>
      <c r="G115" s="159">
        <f t="shared" si="5"/>
        <v>-1</v>
      </c>
    </row>
    <row r="116" spans="1:7" s="69" customFormat="1" ht="13.5">
      <c r="A116" s="193" t="s">
        <v>393</v>
      </c>
      <c r="B116" s="272">
        <f>Volume!J117</f>
        <v>137.3</v>
      </c>
      <c r="C116" s="70">
        <v>137.75</v>
      </c>
      <c r="D116" s="264">
        <f t="shared" si="3"/>
        <v>0.44999999999998863</v>
      </c>
      <c r="E116" s="331">
        <f t="shared" si="4"/>
        <v>0.003277494537509021</v>
      </c>
      <c r="F116" s="264">
        <v>-0.29999999999998295</v>
      </c>
      <c r="G116" s="159">
        <f t="shared" si="5"/>
        <v>0.7499999999999716</v>
      </c>
    </row>
    <row r="117" spans="1:7" s="69" customFormat="1" ht="13.5">
      <c r="A117" s="193" t="s">
        <v>81</v>
      </c>
      <c r="B117" s="272">
        <f>Volume!J118</f>
        <v>511.9</v>
      </c>
      <c r="C117" s="70">
        <v>515.55</v>
      </c>
      <c r="D117" s="264">
        <f t="shared" si="3"/>
        <v>3.6499999999999773</v>
      </c>
      <c r="E117" s="331">
        <f t="shared" si="4"/>
        <v>0.007130298886501226</v>
      </c>
      <c r="F117" s="264">
        <v>0.8999999999999773</v>
      </c>
      <c r="G117" s="159">
        <f t="shared" si="5"/>
        <v>2.75</v>
      </c>
    </row>
    <row r="118" spans="1:7" s="69" customFormat="1" ht="13.5">
      <c r="A118" s="193" t="s">
        <v>225</v>
      </c>
      <c r="B118" s="272">
        <f>Volume!J119</f>
        <v>164.85</v>
      </c>
      <c r="C118" s="70">
        <v>166.05</v>
      </c>
      <c r="D118" s="264">
        <f t="shared" si="3"/>
        <v>1.200000000000017</v>
      </c>
      <c r="E118" s="331">
        <f t="shared" si="4"/>
        <v>0.007279344858962797</v>
      </c>
      <c r="F118" s="264">
        <v>0.8499999999999943</v>
      </c>
      <c r="G118" s="159">
        <f t="shared" si="5"/>
        <v>0.35000000000002274</v>
      </c>
    </row>
    <row r="119" spans="1:7" s="69" customFormat="1" ht="13.5">
      <c r="A119" s="193" t="s">
        <v>297</v>
      </c>
      <c r="B119" s="272">
        <f>Volume!J120</f>
        <v>469.55</v>
      </c>
      <c r="C119" s="70">
        <v>472.25</v>
      </c>
      <c r="D119" s="264">
        <f t="shared" si="3"/>
        <v>2.6999999999999886</v>
      </c>
      <c r="E119" s="331">
        <f t="shared" si="4"/>
        <v>0.005750186348631644</v>
      </c>
      <c r="F119" s="264">
        <v>2.900000000000034</v>
      </c>
      <c r="G119" s="159">
        <f t="shared" si="5"/>
        <v>-0.20000000000004547</v>
      </c>
    </row>
    <row r="120" spans="1:7" s="69" customFormat="1" ht="13.5">
      <c r="A120" s="193" t="s">
        <v>226</v>
      </c>
      <c r="B120" s="272">
        <f>Volume!J121</f>
        <v>179.45</v>
      </c>
      <c r="C120" s="70">
        <v>180.55</v>
      </c>
      <c r="D120" s="264">
        <f t="shared" si="3"/>
        <v>1.1000000000000227</v>
      </c>
      <c r="E120" s="331">
        <f t="shared" si="4"/>
        <v>0.0061298411813877005</v>
      </c>
      <c r="F120" s="264">
        <v>0.549999999999983</v>
      </c>
      <c r="G120" s="159">
        <f t="shared" si="5"/>
        <v>0.5500000000000398</v>
      </c>
    </row>
    <row r="121" spans="1:7" s="69" customFormat="1" ht="13.5">
      <c r="A121" s="193" t="s">
        <v>227</v>
      </c>
      <c r="B121" s="272">
        <f>Volume!J122</f>
        <v>390.6</v>
      </c>
      <c r="C121" s="70">
        <v>391.1</v>
      </c>
      <c r="D121" s="264">
        <f t="shared" si="3"/>
        <v>0.5</v>
      </c>
      <c r="E121" s="331">
        <f t="shared" si="4"/>
        <v>0.0012800819252432156</v>
      </c>
      <c r="F121" s="264">
        <v>-1.3000000000000114</v>
      </c>
      <c r="G121" s="159">
        <f t="shared" si="5"/>
        <v>1.8000000000000114</v>
      </c>
    </row>
    <row r="122" spans="1:7" s="69" customFormat="1" ht="13.5">
      <c r="A122" s="193" t="s">
        <v>234</v>
      </c>
      <c r="B122" s="272">
        <f>Volume!J123</f>
        <v>478.05</v>
      </c>
      <c r="C122" s="70">
        <v>481.4</v>
      </c>
      <c r="D122" s="264">
        <f t="shared" si="3"/>
        <v>3.349999999999966</v>
      </c>
      <c r="E122" s="331">
        <f t="shared" si="4"/>
        <v>0.007007635184604049</v>
      </c>
      <c r="F122" s="264">
        <v>1.1000000000000227</v>
      </c>
      <c r="G122" s="159">
        <f t="shared" si="5"/>
        <v>2.249999999999943</v>
      </c>
    </row>
    <row r="123" spans="1:7" s="69" customFormat="1" ht="13.5">
      <c r="A123" s="193" t="s">
        <v>98</v>
      </c>
      <c r="B123" s="272">
        <f>Volume!J124</f>
        <v>508.95</v>
      </c>
      <c r="C123" s="70">
        <v>512.35</v>
      </c>
      <c r="D123" s="264">
        <f t="shared" si="3"/>
        <v>3.400000000000034</v>
      </c>
      <c r="E123" s="331">
        <f t="shared" si="4"/>
        <v>0.0066804204735239885</v>
      </c>
      <c r="F123" s="264">
        <v>1</v>
      </c>
      <c r="G123" s="159">
        <f t="shared" si="5"/>
        <v>2.400000000000034</v>
      </c>
    </row>
    <row r="124" spans="1:7" s="69" customFormat="1" ht="13.5">
      <c r="A124" s="193" t="s">
        <v>149</v>
      </c>
      <c r="B124" s="272">
        <f>Volume!J125</f>
        <v>789.3</v>
      </c>
      <c r="C124" s="70">
        <v>790.55</v>
      </c>
      <c r="D124" s="264">
        <f t="shared" si="3"/>
        <v>1.25</v>
      </c>
      <c r="E124" s="331">
        <f t="shared" si="4"/>
        <v>0.0015836817433168631</v>
      </c>
      <c r="F124" s="264">
        <v>-0.75</v>
      </c>
      <c r="G124" s="159">
        <f t="shared" si="5"/>
        <v>2</v>
      </c>
    </row>
    <row r="125" spans="1:7" s="69" customFormat="1" ht="13.5">
      <c r="A125" s="193" t="s">
        <v>203</v>
      </c>
      <c r="B125" s="272">
        <f>Volume!J126</f>
        <v>1589.1</v>
      </c>
      <c r="C125" s="70">
        <v>1596.8</v>
      </c>
      <c r="D125" s="264">
        <f t="shared" si="3"/>
        <v>7.7000000000000455</v>
      </c>
      <c r="E125" s="331">
        <f t="shared" si="4"/>
        <v>0.004845510037127963</v>
      </c>
      <c r="F125" s="264">
        <v>0.9499999999998181</v>
      </c>
      <c r="G125" s="159">
        <f t="shared" si="5"/>
        <v>6.750000000000227</v>
      </c>
    </row>
    <row r="126" spans="1:7" s="69" customFormat="1" ht="13.5">
      <c r="A126" s="193" t="s">
        <v>298</v>
      </c>
      <c r="B126" s="272">
        <f>Volume!J127</f>
        <v>526.8</v>
      </c>
      <c r="C126" s="70">
        <v>529.9</v>
      </c>
      <c r="D126" s="264">
        <f t="shared" si="3"/>
        <v>3.1000000000000227</v>
      </c>
      <c r="E126" s="331">
        <f t="shared" si="4"/>
        <v>0.005884586180713787</v>
      </c>
      <c r="F126" s="264">
        <v>-2.5</v>
      </c>
      <c r="G126" s="159">
        <f t="shared" si="5"/>
        <v>5.600000000000023</v>
      </c>
    </row>
    <row r="127" spans="1:7" s="69" customFormat="1" ht="13.5">
      <c r="A127" s="193" t="s">
        <v>216</v>
      </c>
      <c r="B127" s="272">
        <f>Volume!J128</f>
        <v>86.35</v>
      </c>
      <c r="C127" s="70">
        <v>86.85</v>
      </c>
      <c r="D127" s="264">
        <f t="shared" si="3"/>
        <v>0.5</v>
      </c>
      <c r="E127" s="331">
        <f t="shared" si="4"/>
        <v>0.005790387955993052</v>
      </c>
      <c r="F127" s="264">
        <v>0.3499999999999943</v>
      </c>
      <c r="G127" s="159">
        <f t="shared" si="5"/>
        <v>0.15000000000000568</v>
      </c>
    </row>
    <row r="128" spans="1:7" s="69" customFormat="1" ht="13.5">
      <c r="A128" s="193" t="s">
        <v>235</v>
      </c>
      <c r="B128" s="272">
        <f>Volume!J129</f>
        <v>135.1</v>
      </c>
      <c r="C128" s="70">
        <v>134.95</v>
      </c>
      <c r="D128" s="264">
        <f t="shared" si="3"/>
        <v>-0.15000000000000568</v>
      </c>
      <c r="E128" s="331">
        <f t="shared" si="4"/>
        <v>-0.0011102886750555564</v>
      </c>
      <c r="F128" s="264">
        <v>0.10000000000002274</v>
      </c>
      <c r="G128" s="159">
        <f t="shared" si="5"/>
        <v>-0.2500000000000284</v>
      </c>
    </row>
    <row r="129" spans="1:7" s="69" customFormat="1" ht="13.5">
      <c r="A129" s="193" t="s">
        <v>204</v>
      </c>
      <c r="B129" s="272">
        <f>Volume!J130</f>
        <v>453.85</v>
      </c>
      <c r="C129" s="70">
        <v>456.2</v>
      </c>
      <c r="D129" s="264">
        <f t="shared" si="3"/>
        <v>2.349999999999966</v>
      </c>
      <c r="E129" s="331">
        <f t="shared" si="4"/>
        <v>0.005177922220998052</v>
      </c>
      <c r="F129" s="264">
        <v>0.049999999999954525</v>
      </c>
      <c r="G129" s="159">
        <f t="shared" si="5"/>
        <v>2.3000000000000114</v>
      </c>
    </row>
    <row r="130" spans="1:7" s="69" customFormat="1" ht="13.5">
      <c r="A130" s="193" t="s">
        <v>205</v>
      </c>
      <c r="B130" s="272">
        <f>Volume!J131</f>
        <v>1153</v>
      </c>
      <c r="C130" s="70">
        <v>1154.65</v>
      </c>
      <c r="D130" s="264">
        <f aca="true" t="shared" si="6" ref="D130:D160">C130-B130</f>
        <v>1.650000000000091</v>
      </c>
      <c r="E130" s="331">
        <f aca="true" t="shared" si="7" ref="E130:E160">D130/B130</f>
        <v>0.0014310494362533312</v>
      </c>
      <c r="F130" s="264">
        <v>4.400000000000091</v>
      </c>
      <c r="G130" s="159">
        <f t="shared" si="5"/>
        <v>-2.75</v>
      </c>
    </row>
    <row r="131" spans="1:7" s="69" customFormat="1" ht="13.5">
      <c r="A131" s="193" t="s">
        <v>37</v>
      </c>
      <c r="B131" s="272">
        <f>Volume!J132</f>
        <v>222.85</v>
      </c>
      <c r="C131" s="70">
        <v>224.45</v>
      </c>
      <c r="D131" s="264">
        <f t="shared" si="6"/>
        <v>1.5999999999999943</v>
      </c>
      <c r="E131" s="331">
        <f t="shared" si="7"/>
        <v>0.007179717298631341</v>
      </c>
      <c r="F131" s="264">
        <v>1.6000000000000227</v>
      </c>
      <c r="G131" s="159">
        <f t="shared" si="5"/>
        <v>-2.842170943040401E-14</v>
      </c>
    </row>
    <row r="132" spans="1:12" s="69" customFormat="1" ht="13.5">
      <c r="A132" s="193" t="s">
        <v>299</v>
      </c>
      <c r="B132" s="272">
        <f>Volume!J133</f>
        <v>1692.4</v>
      </c>
      <c r="C132" s="70">
        <v>1698.3</v>
      </c>
      <c r="D132" s="264">
        <f t="shared" si="6"/>
        <v>5.899999999999864</v>
      </c>
      <c r="E132" s="331">
        <f t="shared" si="7"/>
        <v>0.0034861734814463858</v>
      </c>
      <c r="F132" s="264">
        <v>8.25</v>
      </c>
      <c r="G132" s="159">
        <f t="shared" si="5"/>
        <v>-2.3500000000001364</v>
      </c>
      <c r="L132" s="267"/>
    </row>
    <row r="133" spans="1:12" s="69" customFormat="1" ht="13.5">
      <c r="A133" s="193" t="s">
        <v>228</v>
      </c>
      <c r="B133" s="272">
        <f>Volume!J134</f>
        <v>1224.9</v>
      </c>
      <c r="C133" s="70">
        <v>1223.9</v>
      </c>
      <c r="D133" s="264">
        <f t="shared" si="6"/>
        <v>-1</v>
      </c>
      <c r="E133" s="331">
        <f t="shared" si="7"/>
        <v>-0.0008163931749530574</v>
      </c>
      <c r="F133" s="264">
        <v>4.099999999999909</v>
      </c>
      <c r="G133" s="159">
        <f aca="true" t="shared" si="8" ref="G133:G160">D133-F133</f>
        <v>-5.099999999999909</v>
      </c>
      <c r="L133" s="267"/>
    </row>
    <row r="134" spans="1:12" s="69" customFormat="1" ht="13.5">
      <c r="A134" s="193" t="s">
        <v>276</v>
      </c>
      <c r="B134" s="272">
        <f>Volume!J135</f>
        <v>863.75</v>
      </c>
      <c r="C134" s="70">
        <v>869.85</v>
      </c>
      <c r="D134" s="264">
        <f t="shared" si="6"/>
        <v>6.100000000000023</v>
      </c>
      <c r="E134" s="331">
        <f t="shared" si="7"/>
        <v>0.007062228654124484</v>
      </c>
      <c r="F134" s="264">
        <v>5.7000000000000455</v>
      </c>
      <c r="G134" s="159">
        <f t="shared" si="8"/>
        <v>0.39999999999997726</v>
      </c>
      <c r="L134" s="267"/>
    </row>
    <row r="135" spans="1:12" s="69" customFormat="1" ht="13.5">
      <c r="A135" s="193" t="s">
        <v>180</v>
      </c>
      <c r="B135" s="272">
        <f>Volume!J136</f>
        <v>155.7</v>
      </c>
      <c r="C135" s="70">
        <v>156.4</v>
      </c>
      <c r="D135" s="264">
        <f t="shared" si="6"/>
        <v>0.700000000000017</v>
      </c>
      <c r="E135" s="331">
        <f t="shared" si="7"/>
        <v>0.00449582530507397</v>
      </c>
      <c r="F135" s="264">
        <v>0.700000000000017</v>
      </c>
      <c r="G135" s="159">
        <f t="shared" si="8"/>
        <v>0</v>
      </c>
      <c r="L135" s="267"/>
    </row>
    <row r="136" spans="1:12" s="69" customFormat="1" ht="13.5">
      <c r="A136" s="193" t="s">
        <v>181</v>
      </c>
      <c r="B136" s="272">
        <f>Volume!J137</f>
        <v>319</v>
      </c>
      <c r="C136" s="70">
        <v>321.55</v>
      </c>
      <c r="D136" s="264">
        <f t="shared" si="6"/>
        <v>2.5500000000000114</v>
      </c>
      <c r="E136" s="331">
        <f t="shared" si="7"/>
        <v>0.007993730407523547</v>
      </c>
      <c r="F136" s="264">
        <v>1.5500000000000114</v>
      </c>
      <c r="G136" s="159">
        <f t="shared" si="8"/>
        <v>1</v>
      </c>
      <c r="L136" s="267"/>
    </row>
    <row r="137" spans="1:12" s="69" customFormat="1" ht="13.5">
      <c r="A137" s="193" t="s">
        <v>150</v>
      </c>
      <c r="B137" s="272">
        <f>Volume!J138</f>
        <v>549.65</v>
      </c>
      <c r="C137" s="70">
        <v>553.15</v>
      </c>
      <c r="D137" s="264">
        <f t="shared" si="6"/>
        <v>3.5</v>
      </c>
      <c r="E137" s="331">
        <f t="shared" si="7"/>
        <v>0.0063676885290639505</v>
      </c>
      <c r="F137" s="264">
        <v>2.6000000000000227</v>
      </c>
      <c r="G137" s="159">
        <f t="shared" si="8"/>
        <v>0.8999999999999773</v>
      </c>
      <c r="L137" s="267"/>
    </row>
    <row r="138" spans="1:12" s="69" customFormat="1" ht="13.5">
      <c r="A138" s="193" t="s">
        <v>151</v>
      </c>
      <c r="B138" s="272">
        <f>Volume!J139</f>
        <v>977.4</v>
      </c>
      <c r="C138" s="70">
        <v>973.25</v>
      </c>
      <c r="D138" s="264">
        <f t="shared" si="6"/>
        <v>-4.149999999999977</v>
      </c>
      <c r="E138" s="331">
        <f t="shared" si="7"/>
        <v>-0.004245958665848145</v>
      </c>
      <c r="F138" s="264">
        <v>-4.2000000000000455</v>
      </c>
      <c r="G138" s="159">
        <f t="shared" si="8"/>
        <v>0.05000000000006821</v>
      </c>
      <c r="L138" s="267"/>
    </row>
    <row r="139" spans="1:12" s="69" customFormat="1" ht="13.5">
      <c r="A139" s="193" t="s">
        <v>214</v>
      </c>
      <c r="B139" s="272">
        <f>Volume!J140</f>
        <v>1604.55</v>
      </c>
      <c r="C139" s="70">
        <v>1615.85</v>
      </c>
      <c r="D139" s="264">
        <f t="shared" si="6"/>
        <v>11.299999999999955</v>
      </c>
      <c r="E139" s="331">
        <f t="shared" si="7"/>
        <v>0.007042472967498647</v>
      </c>
      <c r="F139" s="264">
        <v>8.599999999999909</v>
      </c>
      <c r="G139" s="159">
        <f t="shared" si="8"/>
        <v>2.7000000000000455</v>
      </c>
      <c r="L139" s="267"/>
    </row>
    <row r="140" spans="1:12" s="69" customFormat="1" ht="13.5">
      <c r="A140" s="193" t="s">
        <v>229</v>
      </c>
      <c r="B140" s="272">
        <f>Volume!J141</f>
        <v>1233</v>
      </c>
      <c r="C140" s="70">
        <v>1235</v>
      </c>
      <c r="D140" s="264">
        <f t="shared" si="6"/>
        <v>2</v>
      </c>
      <c r="E140" s="331">
        <f t="shared" si="7"/>
        <v>0.0016220600162206002</v>
      </c>
      <c r="F140" s="264">
        <v>-8</v>
      </c>
      <c r="G140" s="159">
        <f t="shared" si="8"/>
        <v>10</v>
      </c>
      <c r="L140" s="267"/>
    </row>
    <row r="141" spans="1:12" s="69" customFormat="1" ht="13.5">
      <c r="A141" s="193" t="s">
        <v>91</v>
      </c>
      <c r="B141" s="272">
        <f>Volume!J142</f>
        <v>78.5</v>
      </c>
      <c r="C141" s="70">
        <v>79.15</v>
      </c>
      <c r="D141" s="264">
        <f t="shared" si="6"/>
        <v>0.6500000000000057</v>
      </c>
      <c r="E141" s="331">
        <f t="shared" si="7"/>
        <v>0.008280254777070136</v>
      </c>
      <c r="F141" s="264">
        <v>0.45000000000000284</v>
      </c>
      <c r="G141" s="159">
        <f t="shared" si="8"/>
        <v>0.20000000000000284</v>
      </c>
      <c r="L141" s="267"/>
    </row>
    <row r="142" spans="1:12" s="69" customFormat="1" ht="13.5">
      <c r="A142" s="193" t="s">
        <v>152</v>
      </c>
      <c r="B142" s="272">
        <f>Volume!J143</f>
        <v>230.3</v>
      </c>
      <c r="C142" s="70">
        <v>231.45</v>
      </c>
      <c r="D142" s="264">
        <f t="shared" si="6"/>
        <v>1.1499999999999773</v>
      </c>
      <c r="E142" s="331">
        <f t="shared" si="7"/>
        <v>0.004993486756404591</v>
      </c>
      <c r="F142" s="264">
        <v>-1.6499999999999773</v>
      </c>
      <c r="G142" s="159">
        <f t="shared" si="8"/>
        <v>2.7999999999999545</v>
      </c>
      <c r="L142" s="267"/>
    </row>
    <row r="143" spans="1:12" s="69" customFormat="1" ht="13.5">
      <c r="A143" s="193" t="s">
        <v>208</v>
      </c>
      <c r="B143" s="272">
        <f>Volume!J144</f>
        <v>716.1</v>
      </c>
      <c r="C143" s="70">
        <v>719.3</v>
      </c>
      <c r="D143" s="264">
        <f t="shared" si="6"/>
        <v>3.199999999999932</v>
      </c>
      <c r="E143" s="331">
        <f t="shared" si="7"/>
        <v>0.004468649629939857</v>
      </c>
      <c r="F143" s="264">
        <v>3.8999999999999773</v>
      </c>
      <c r="G143" s="159">
        <f t="shared" si="8"/>
        <v>-0.7000000000000455</v>
      </c>
      <c r="L143" s="267"/>
    </row>
    <row r="144" spans="1:12" s="69" customFormat="1" ht="13.5">
      <c r="A144" s="193" t="s">
        <v>230</v>
      </c>
      <c r="B144" s="272">
        <f>Volume!J145</f>
        <v>571.85</v>
      </c>
      <c r="C144" s="70">
        <v>569.95</v>
      </c>
      <c r="D144" s="264">
        <f t="shared" si="6"/>
        <v>-1.8999999999999773</v>
      </c>
      <c r="E144" s="331">
        <f t="shared" si="7"/>
        <v>-0.0033225496196554643</v>
      </c>
      <c r="F144" s="264">
        <v>-3.150000000000091</v>
      </c>
      <c r="G144" s="159">
        <f t="shared" si="8"/>
        <v>1.2500000000001137</v>
      </c>
      <c r="L144" s="267"/>
    </row>
    <row r="145" spans="1:12" s="69" customFormat="1" ht="13.5">
      <c r="A145" s="193" t="s">
        <v>185</v>
      </c>
      <c r="B145" s="272">
        <f>Volume!J146</f>
        <v>569.6</v>
      </c>
      <c r="C145" s="70">
        <v>570.35</v>
      </c>
      <c r="D145" s="264">
        <f t="shared" si="6"/>
        <v>0.75</v>
      </c>
      <c r="E145" s="331">
        <f t="shared" si="7"/>
        <v>0.0013167134831460674</v>
      </c>
      <c r="F145" s="264">
        <v>-0.5</v>
      </c>
      <c r="G145" s="159">
        <f t="shared" si="8"/>
        <v>1.25</v>
      </c>
      <c r="L145" s="267"/>
    </row>
    <row r="146" spans="1:12" s="69" customFormat="1" ht="13.5">
      <c r="A146" s="193" t="s">
        <v>206</v>
      </c>
      <c r="B146" s="272">
        <f>Volume!J147</f>
        <v>779.8</v>
      </c>
      <c r="C146" s="70">
        <v>785.9</v>
      </c>
      <c r="D146" s="264">
        <f t="shared" si="6"/>
        <v>6.100000000000023</v>
      </c>
      <c r="E146" s="331">
        <f t="shared" si="7"/>
        <v>0.007822518594511442</v>
      </c>
      <c r="F146" s="264">
        <v>4.349999999999909</v>
      </c>
      <c r="G146" s="159">
        <f t="shared" si="8"/>
        <v>1.7500000000001137</v>
      </c>
      <c r="L146" s="267"/>
    </row>
    <row r="147" spans="1:12" s="69" customFormat="1" ht="13.5">
      <c r="A147" s="193" t="s">
        <v>118</v>
      </c>
      <c r="B147" s="272">
        <f>Volume!J148</f>
        <v>1252.55</v>
      </c>
      <c r="C147" s="70">
        <v>1253.6</v>
      </c>
      <c r="D147" s="264">
        <f t="shared" si="6"/>
        <v>1.0499999999999545</v>
      </c>
      <c r="E147" s="331">
        <f t="shared" si="7"/>
        <v>0.0008382898886271642</v>
      </c>
      <c r="F147" s="264">
        <v>5.4500000000000455</v>
      </c>
      <c r="G147" s="159">
        <f t="shared" si="8"/>
        <v>-4.400000000000091</v>
      </c>
      <c r="L147" s="267"/>
    </row>
    <row r="148" spans="1:12" s="69" customFormat="1" ht="13.5">
      <c r="A148" s="193" t="s">
        <v>231</v>
      </c>
      <c r="B148" s="272">
        <f>Volume!J149</f>
        <v>997.8</v>
      </c>
      <c r="C148" s="70">
        <v>1003.1</v>
      </c>
      <c r="D148" s="264">
        <f t="shared" si="6"/>
        <v>5.300000000000068</v>
      </c>
      <c r="E148" s="331">
        <f t="shared" si="7"/>
        <v>0.005311685708558898</v>
      </c>
      <c r="F148" s="264">
        <v>4.5499999999999545</v>
      </c>
      <c r="G148" s="159">
        <f t="shared" si="8"/>
        <v>0.7500000000001137</v>
      </c>
      <c r="L148" s="267"/>
    </row>
    <row r="149" spans="1:12" s="69" customFormat="1" ht="13.5">
      <c r="A149" s="193" t="s">
        <v>300</v>
      </c>
      <c r="B149" s="272">
        <f>Volume!J150</f>
        <v>52.55</v>
      </c>
      <c r="C149" s="70">
        <v>53</v>
      </c>
      <c r="D149" s="264">
        <f t="shared" si="6"/>
        <v>0.45000000000000284</v>
      </c>
      <c r="E149" s="331">
        <f t="shared" si="7"/>
        <v>0.008563273073263614</v>
      </c>
      <c r="F149" s="264">
        <v>0.3500000000000014</v>
      </c>
      <c r="G149" s="159">
        <f t="shared" si="8"/>
        <v>0.10000000000000142</v>
      </c>
      <c r="L149" s="267"/>
    </row>
    <row r="150" spans="1:12" s="69" customFormat="1" ht="13.5">
      <c r="A150" s="193" t="s">
        <v>301</v>
      </c>
      <c r="B150" s="272">
        <f>Volume!J151</f>
        <v>28.1</v>
      </c>
      <c r="C150" s="70">
        <v>28.3</v>
      </c>
      <c r="D150" s="264">
        <f t="shared" si="6"/>
        <v>0.1999999999999993</v>
      </c>
      <c r="E150" s="331">
        <f t="shared" si="7"/>
        <v>0.007117437722419903</v>
      </c>
      <c r="F150" s="264">
        <v>0.14999999999999858</v>
      </c>
      <c r="G150" s="159">
        <f t="shared" si="8"/>
        <v>0.05000000000000071</v>
      </c>
      <c r="L150" s="267"/>
    </row>
    <row r="151" spans="1:12" s="69" customFormat="1" ht="13.5">
      <c r="A151" s="193" t="s">
        <v>173</v>
      </c>
      <c r="B151" s="272">
        <f>Volume!J152</f>
        <v>62.9</v>
      </c>
      <c r="C151" s="70">
        <v>63.3</v>
      </c>
      <c r="D151" s="264">
        <f t="shared" si="6"/>
        <v>0.3999999999999986</v>
      </c>
      <c r="E151" s="331">
        <f t="shared" si="7"/>
        <v>0.006359300476947514</v>
      </c>
      <c r="F151" s="264">
        <v>0.20000000000000284</v>
      </c>
      <c r="G151" s="159">
        <f t="shared" si="8"/>
        <v>0.19999999999999574</v>
      </c>
      <c r="L151" s="267"/>
    </row>
    <row r="152" spans="1:12" s="69" customFormat="1" ht="13.5">
      <c r="A152" s="193" t="s">
        <v>302</v>
      </c>
      <c r="B152" s="272">
        <f>Volume!J153</f>
        <v>800.15</v>
      </c>
      <c r="C152" s="70">
        <v>804.65</v>
      </c>
      <c r="D152" s="264">
        <f t="shared" si="6"/>
        <v>4.5</v>
      </c>
      <c r="E152" s="331">
        <f t="shared" si="7"/>
        <v>0.005623945510216835</v>
      </c>
      <c r="F152" s="264">
        <v>6.849999999999909</v>
      </c>
      <c r="G152" s="159">
        <f t="shared" si="8"/>
        <v>-2.349999999999909</v>
      </c>
      <c r="L152" s="267"/>
    </row>
    <row r="153" spans="1:12" s="69" customFormat="1" ht="13.5">
      <c r="A153" s="193" t="s">
        <v>82</v>
      </c>
      <c r="B153" s="272">
        <f>Volume!J154</f>
        <v>113.3</v>
      </c>
      <c r="C153" s="70">
        <v>114</v>
      </c>
      <c r="D153" s="264">
        <f t="shared" si="6"/>
        <v>0.7000000000000028</v>
      </c>
      <c r="E153" s="331">
        <f t="shared" si="7"/>
        <v>0.006178287731685815</v>
      </c>
      <c r="F153" s="264">
        <v>0.25</v>
      </c>
      <c r="G153" s="159">
        <f t="shared" si="8"/>
        <v>0.45000000000000284</v>
      </c>
      <c r="L153" s="267"/>
    </row>
    <row r="154" spans="1:12" s="69" customFormat="1" ht="13.5">
      <c r="A154" s="193" t="s">
        <v>153</v>
      </c>
      <c r="B154" s="272">
        <f>Volume!J155</f>
        <v>520.45</v>
      </c>
      <c r="C154" s="70">
        <v>517.85</v>
      </c>
      <c r="D154" s="264">
        <f t="shared" si="6"/>
        <v>-2.6000000000000227</v>
      </c>
      <c r="E154" s="331">
        <f t="shared" si="7"/>
        <v>-0.004995676818138193</v>
      </c>
      <c r="F154" s="264">
        <v>-2.3999999999999773</v>
      </c>
      <c r="G154" s="159">
        <f t="shared" si="8"/>
        <v>-0.20000000000004547</v>
      </c>
      <c r="L154" s="267"/>
    </row>
    <row r="155" spans="1:12" s="69" customFormat="1" ht="13.5">
      <c r="A155" s="193" t="s">
        <v>154</v>
      </c>
      <c r="B155" s="272">
        <f>Volume!J156</f>
        <v>48.35</v>
      </c>
      <c r="C155" s="70">
        <v>48.7</v>
      </c>
      <c r="D155" s="264">
        <f t="shared" si="6"/>
        <v>0.3500000000000014</v>
      </c>
      <c r="E155" s="331">
        <f t="shared" si="7"/>
        <v>0.007238883143743566</v>
      </c>
      <c r="F155" s="264">
        <v>0.29999999999999716</v>
      </c>
      <c r="G155" s="159">
        <f t="shared" si="8"/>
        <v>0.05000000000000426</v>
      </c>
      <c r="L155" s="267"/>
    </row>
    <row r="156" spans="1:12" s="69" customFormat="1" ht="13.5">
      <c r="A156" s="193" t="s">
        <v>303</v>
      </c>
      <c r="B156" s="272">
        <f>Volume!J157</f>
        <v>93.15</v>
      </c>
      <c r="C156" s="70">
        <v>93.7</v>
      </c>
      <c r="D156" s="264">
        <f t="shared" si="6"/>
        <v>0.5499999999999972</v>
      </c>
      <c r="E156" s="331">
        <f t="shared" si="7"/>
        <v>0.005904455179817468</v>
      </c>
      <c r="F156" s="264">
        <v>0.5500000000000114</v>
      </c>
      <c r="G156" s="159">
        <f t="shared" si="8"/>
        <v>-1.4210854715202004E-14</v>
      </c>
      <c r="L156" s="267"/>
    </row>
    <row r="157" spans="1:12" s="69" customFormat="1" ht="13.5">
      <c r="A157" s="193" t="s">
        <v>155</v>
      </c>
      <c r="B157" s="272">
        <f>Volume!J158</f>
        <v>451.55</v>
      </c>
      <c r="C157" s="70">
        <v>453.55</v>
      </c>
      <c r="D157" s="264">
        <f t="shared" si="6"/>
        <v>2</v>
      </c>
      <c r="E157" s="331">
        <f t="shared" si="7"/>
        <v>0.0044291883512346366</v>
      </c>
      <c r="F157" s="264">
        <v>-0.44999999999998863</v>
      </c>
      <c r="G157" s="159">
        <f t="shared" si="8"/>
        <v>2.4499999999999886</v>
      </c>
      <c r="L157" s="267"/>
    </row>
    <row r="158" spans="1:12" s="69" customFormat="1" ht="13.5">
      <c r="A158" s="193" t="s">
        <v>38</v>
      </c>
      <c r="B158" s="272">
        <f>Volume!J159</f>
        <v>545.8</v>
      </c>
      <c r="C158" s="70">
        <v>548.75</v>
      </c>
      <c r="D158" s="264">
        <f t="shared" si="6"/>
        <v>2.9500000000000455</v>
      </c>
      <c r="E158" s="331">
        <f t="shared" si="7"/>
        <v>0.005404910223525184</v>
      </c>
      <c r="F158" s="264">
        <v>-3.6000000000000227</v>
      </c>
      <c r="G158" s="159">
        <f t="shared" si="8"/>
        <v>6.550000000000068</v>
      </c>
      <c r="L158" s="267"/>
    </row>
    <row r="159" spans="1:7" ht="13.5">
      <c r="A159" s="193" t="s">
        <v>156</v>
      </c>
      <c r="B159" s="272">
        <f>Volume!J160</f>
        <v>399.45</v>
      </c>
      <c r="C159" s="70">
        <v>402.9</v>
      </c>
      <c r="D159" s="264">
        <f t="shared" si="6"/>
        <v>3.4499999999999886</v>
      </c>
      <c r="E159" s="331">
        <f t="shared" si="7"/>
        <v>0.0086368757040931</v>
      </c>
      <c r="F159" s="264">
        <v>0.8999999999999773</v>
      </c>
      <c r="G159" s="159">
        <f t="shared" si="8"/>
        <v>2.5500000000000114</v>
      </c>
    </row>
    <row r="160" spans="1:7" ht="14.25" thickBot="1">
      <c r="A160" s="194" t="s">
        <v>395</v>
      </c>
      <c r="B160" s="272">
        <f>Volume!J161</f>
        <v>282.3</v>
      </c>
      <c r="C160" s="70">
        <v>283.45</v>
      </c>
      <c r="D160" s="264">
        <f t="shared" si="6"/>
        <v>1.1499999999999773</v>
      </c>
      <c r="E160" s="331">
        <f t="shared" si="7"/>
        <v>0.004073680481756915</v>
      </c>
      <c r="F160" s="264">
        <v>1.3500000000000227</v>
      </c>
      <c r="G160" s="159">
        <f t="shared" si="8"/>
        <v>-0.20000000000004547</v>
      </c>
    </row>
    <row r="161" ht="11.25" hidden="1">
      <c r="C161"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T104" sqref="T104"/>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8" t="s">
        <v>209</v>
      </c>
      <c r="B1" s="419"/>
      <c r="C1" s="419"/>
      <c r="D1" s="419"/>
      <c r="E1" s="419"/>
    </row>
    <row r="2" spans="1:5" s="69" customFormat="1" ht="14.25" thickBot="1">
      <c r="A2" s="134" t="s">
        <v>113</v>
      </c>
      <c r="B2" s="268" t="s">
        <v>213</v>
      </c>
      <c r="C2" s="33" t="s">
        <v>99</v>
      </c>
      <c r="D2" s="268" t="s">
        <v>123</v>
      </c>
      <c r="E2" s="205" t="s">
        <v>215</v>
      </c>
    </row>
    <row r="3" spans="1:5" s="69" customFormat="1" ht="13.5">
      <c r="A3" s="271" t="s">
        <v>212</v>
      </c>
      <c r="B3" s="179">
        <f>VLOOKUP(A3,Margins!$A$2:$M$161,2,FALSE)</f>
        <v>50</v>
      </c>
      <c r="C3" s="270">
        <f>VLOOKUP(A3,Basis!$A$3:$G$160,2,FALSE)</f>
        <v>4076.65</v>
      </c>
      <c r="D3" s="270">
        <f>VLOOKUP(A3,Basis!$A$3:$G$160,3,FALSE)</f>
        <v>4079.05</v>
      </c>
      <c r="E3" s="179">
        <f>VLOOKUP(A3,Margins!$A$2:$M$161,7,FALSE)</f>
        <v>20500.975000000002</v>
      </c>
    </row>
    <row r="4" spans="1:5" s="69" customFormat="1" ht="13.5">
      <c r="A4" s="201" t="s">
        <v>134</v>
      </c>
      <c r="B4" s="179">
        <f>VLOOKUP(A4,Margins!$A$2:$M$161,2,FALSE)</f>
        <v>100</v>
      </c>
      <c r="C4" s="272">
        <f>VLOOKUP(A4,Basis!$A$3:$G$160,2,FALSE)</f>
        <v>4230.95</v>
      </c>
      <c r="D4" s="273">
        <f>VLOOKUP(A4,Basis!$A$3:$G$160,3,FALSE)</f>
        <v>4197.45</v>
      </c>
      <c r="E4" s="374">
        <f>VLOOKUP(A4,Margins!$A$2:$M$161,7,FALSE)</f>
        <v>66272.75</v>
      </c>
    </row>
    <row r="5" spans="1:5" s="69" customFormat="1" ht="13.5">
      <c r="A5" s="201" t="s">
        <v>0</v>
      </c>
      <c r="B5" s="179">
        <f>VLOOKUP(A5,Margins!$A$2:$M$161,2,FALSE)</f>
        <v>375</v>
      </c>
      <c r="C5" s="272">
        <f>VLOOKUP(A5,Basis!$A$3:$G$160,2,FALSE)</f>
        <v>850.55</v>
      </c>
      <c r="D5" s="273">
        <f>VLOOKUP(A5,Basis!$A$3:$G$160,3,FALSE)</f>
        <v>843.05</v>
      </c>
      <c r="E5" s="374">
        <f>VLOOKUP(A5,Margins!$A$2:$M$161,7,FALSE)</f>
        <v>51280.3125</v>
      </c>
    </row>
    <row r="6" spans="1:5" s="69" customFormat="1" ht="13.5">
      <c r="A6" s="193" t="s">
        <v>193</v>
      </c>
      <c r="B6" s="179">
        <f>VLOOKUP(A6,Margins!$A$2:$M$161,2,FALSE)</f>
        <v>100</v>
      </c>
      <c r="C6" s="272">
        <f>VLOOKUP(A6,Basis!$A$3:$G$160,2,FALSE)</f>
        <v>2720.6</v>
      </c>
      <c r="D6" s="273">
        <f>VLOOKUP(A6,Basis!$A$3:$G$160,3,FALSE)</f>
        <v>2731</v>
      </c>
      <c r="E6" s="374">
        <f>VLOOKUP(A6,Margins!$A$2:$M$161,7,FALSE)</f>
        <v>42023.472</v>
      </c>
    </row>
    <row r="7" spans="1:5" s="14" customFormat="1" ht="13.5">
      <c r="A7" s="201" t="s">
        <v>232</v>
      </c>
      <c r="B7" s="179">
        <f>VLOOKUP(A7,Margins!$A$2:$M$161,2,FALSE)</f>
        <v>500</v>
      </c>
      <c r="C7" s="272">
        <f>VLOOKUP(A7,Basis!$A$3:$G$160,2,FALSE)</f>
        <v>813.95</v>
      </c>
      <c r="D7" s="273">
        <f>VLOOKUP(A7,Basis!$A$3:$G$160,3,FALSE)</f>
        <v>816.05</v>
      </c>
      <c r="E7" s="374">
        <f>VLOOKUP(A7,Margins!$A$2:$M$161,7,FALSE)</f>
        <v>65683.75</v>
      </c>
    </row>
    <row r="8" spans="1:5" s="69" customFormat="1" ht="13.5">
      <c r="A8" s="201" t="s">
        <v>1</v>
      </c>
      <c r="B8" s="179">
        <f>VLOOKUP(A8,Margins!$A$2:$M$161,2,FALSE)</f>
        <v>150</v>
      </c>
      <c r="C8" s="272">
        <f>VLOOKUP(A8,Basis!$A$3:$G$160,2,FALSE)</f>
        <v>2437.05</v>
      </c>
      <c r="D8" s="273">
        <f>VLOOKUP(A8,Basis!$A$3:$G$160,3,FALSE)</f>
        <v>2442.8</v>
      </c>
      <c r="E8" s="374">
        <f>VLOOKUP(A8,Margins!$A$2:$M$161,7,FALSE)</f>
        <v>57507.37499999999</v>
      </c>
    </row>
    <row r="9" spans="1:5" s="69" customFormat="1" ht="13.5">
      <c r="A9" s="201" t="s">
        <v>2</v>
      </c>
      <c r="B9" s="179">
        <f>VLOOKUP(A9,Margins!$A$2:$M$161,2,FALSE)</f>
        <v>1100</v>
      </c>
      <c r="C9" s="272">
        <f>VLOOKUP(A9,Basis!$A$3:$G$160,2,FALSE)</f>
        <v>357.7</v>
      </c>
      <c r="D9" s="273">
        <f>VLOOKUP(A9,Basis!$A$3:$G$160,3,FALSE)</f>
        <v>357.15</v>
      </c>
      <c r="E9" s="374">
        <f>VLOOKUP(A9,Margins!$A$2:$M$161,7,FALSE)</f>
        <v>68678.5</v>
      </c>
    </row>
    <row r="10" spans="1:5" s="69" customFormat="1" ht="13.5">
      <c r="A10" s="201" t="s">
        <v>3</v>
      </c>
      <c r="B10" s="179">
        <f>VLOOKUP(A10,Margins!$A$2:$M$161,2,FALSE)</f>
        <v>1250</v>
      </c>
      <c r="C10" s="272">
        <f>VLOOKUP(A10,Basis!$A$3:$G$160,2,FALSE)</f>
        <v>204.8</v>
      </c>
      <c r="D10" s="273">
        <f>VLOOKUP(A10,Basis!$A$3:$G$160,3,FALSE)</f>
        <v>206.3</v>
      </c>
      <c r="E10" s="374">
        <f>VLOOKUP(A10,Margins!$A$2:$M$161,7,FALSE)</f>
        <v>59837.5</v>
      </c>
    </row>
    <row r="11" spans="1:5" s="69" customFormat="1" ht="13.5">
      <c r="A11" s="201" t="s">
        <v>139</v>
      </c>
      <c r="B11" s="179">
        <f>VLOOKUP(A11,Margins!$A$2:$M$161,2,FALSE)</f>
        <v>2700</v>
      </c>
      <c r="C11" s="272">
        <f>VLOOKUP(A11,Basis!$A$3:$G$160,2,FALSE)</f>
        <v>93.1</v>
      </c>
      <c r="D11" s="273">
        <f>VLOOKUP(A11,Basis!$A$3:$G$160,3,FALSE)</f>
        <v>93.45</v>
      </c>
      <c r="E11" s="374">
        <f>VLOOKUP(A11,Margins!$A$2:$M$161,7,FALSE)</f>
        <v>39865.5</v>
      </c>
    </row>
    <row r="12" spans="1:5" s="69" customFormat="1" ht="13.5">
      <c r="A12" s="201" t="s">
        <v>304</v>
      </c>
      <c r="B12" s="179">
        <f>VLOOKUP(A12,Margins!$A$2:$M$161,2,FALSE)</f>
        <v>400</v>
      </c>
      <c r="C12" s="272">
        <f>VLOOKUP(A12,Basis!$A$3:$G$160,2,FALSE)</f>
        <v>683.8</v>
      </c>
      <c r="D12" s="273">
        <f>VLOOKUP(A12,Basis!$A$3:$G$160,3,FALSE)</f>
        <v>688.45</v>
      </c>
      <c r="E12" s="374">
        <f>VLOOKUP(A12,Margins!$A$2:$M$161,7,FALSE)</f>
        <v>43915.688</v>
      </c>
    </row>
    <row r="13" spans="1:5" s="69" customFormat="1" ht="13.5">
      <c r="A13" s="201" t="s">
        <v>89</v>
      </c>
      <c r="B13" s="179">
        <f>VLOOKUP(A13,Margins!$A$2:$M$161,2,FALSE)</f>
        <v>750</v>
      </c>
      <c r="C13" s="272">
        <f>VLOOKUP(A13,Basis!$A$3:$G$160,2,FALSE)</f>
        <v>278</v>
      </c>
      <c r="D13" s="273">
        <f>VLOOKUP(A13,Basis!$A$3:$G$160,3,FALSE)</f>
        <v>277.15</v>
      </c>
      <c r="E13" s="374">
        <f>VLOOKUP(A13,Margins!$A$2:$M$161,7,FALSE)</f>
        <v>37986.9</v>
      </c>
    </row>
    <row r="14" spans="1:5" s="69" customFormat="1" ht="13.5">
      <c r="A14" s="201" t="s">
        <v>140</v>
      </c>
      <c r="B14" s="179">
        <f>VLOOKUP(A14,Margins!$A$2:$M$161,2,FALSE)</f>
        <v>300</v>
      </c>
      <c r="C14" s="272">
        <f>VLOOKUP(A14,Basis!$A$3:$G$160,2,FALSE)</f>
        <v>1193.5</v>
      </c>
      <c r="D14" s="273">
        <f>VLOOKUP(A14,Basis!$A$3:$G$160,3,FALSE)</f>
        <v>1175.6</v>
      </c>
      <c r="E14" s="374">
        <f>VLOOKUP(A14,Margins!$A$2:$M$161,7,FALSE)</f>
        <v>56752.5</v>
      </c>
    </row>
    <row r="15" spans="1:5" s="69" customFormat="1" ht="13.5">
      <c r="A15" s="201" t="s">
        <v>24</v>
      </c>
      <c r="B15" s="179">
        <f>VLOOKUP(A15,Margins!$A$2:$M$161,2,FALSE)</f>
        <v>88</v>
      </c>
      <c r="C15" s="272">
        <f>VLOOKUP(A15,Basis!$A$3:$G$160,2,FALSE)</f>
        <v>2425.35</v>
      </c>
      <c r="D15" s="273">
        <f>VLOOKUP(A15,Basis!$A$3:$G$160,3,FALSE)</f>
        <v>2424.9</v>
      </c>
      <c r="E15" s="374">
        <f>VLOOKUP(A15,Margins!$A$2:$M$161,7,FALSE)</f>
        <v>34219.46</v>
      </c>
    </row>
    <row r="16" spans="1:5" s="69" customFormat="1" ht="13.5">
      <c r="A16" s="193" t="s">
        <v>195</v>
      </c>
      <c r="B16" s="179">
        <f>VLOOKUP(A16,Margins!$A$2:$M$161,2,FALSE)</f>
        <v>2062</v>
      </c>
      <c r="C16" s="272">
        <f>VLOOKUP(A16,Basis!$A$3:$G$160,2,FALSE)</f>
        <v>119.55</v>
      </c>
      <c r="D16" s="273">
        <f>VLOOKUP(A16,Basis!$A$3:$G$160,3,FALSE)</f>
        <v>120</v>
      </c>
      <c r="E16" s="374">
        <f>VLOOKUP(A16,Margins!$A$2:$M$161,7,FALSE)</f>
        <v>39214.085</v>
      </c>
    </row>
    <row r="17" spans="1:5" s="69" customFormat="1" ht="13.5">
      <c r="A17" s="201" t="s">
        <v>197</v>
      </c>
      <c r="B17" s="179">
        <f>VLOOKUP(A17,Margins!$A$2:$M$161,2,FALSE)</f>
        <v>650</v>
      </c>
      <c r="C17" s="272">
        <f>VLOOKUP(A17,Basis!$A$3:$G$160,2,FALSE)</f>
        <v>330.75</v>
      </c>
      <c r="D17" s="273">
        <f>VLOOKUP(A17,Basis!$A$3:$G$160,3,FALSE)</f>
        <v>333.1</v>
      </c>
      <c r="E17" s="374">
        <f>VLOOKUP(A17,Margins!$A$2:$M$161,7,FALSE)</f>
        <v>37997.375</v>
      </c>
    </row>
    <row r="18" spans="1:5" s="69" customFormat="1" ht="13.5">
      <c r="A18" s="201" t="s">
        <v>4</v>
      </c>
      <c r="B18" s="179">
        <f>VLOOKUP(A18,Margins!$A$2:$M$161,2,FALSE)</f>
        <v>150</v>
      </c>
      <c r="C18" s="272">
        <f>VLOOKUP(A18,Basis!$A$3:$G$160,2,FALSE)</f>
        <v>1654.65</v>
      </c>
      <c r="D18" s="273">
        <f>VLOOKUP(A18,Basis!$A$3:$G$160,3,FALSE)</f>
        <v>1658.1</v>
      </c>
      <c r="E18" s="374">
        <f>VLOOKUP(A18,Margins!$A$2:$M$161,7,FALSE)</f>
        <v>44590.875</v>
      </c>
    </row>
    <row r="19" spans="1:5" s="69" customFormat="1" ht="13.5">
      <c r="A19" s="201" t="s">
        <v>79</v>
      </c>
      <c r="B19" s="179">
        <f>VLOOKUP(A19,Margins!$A$2:$M$161,2,FALSE)</f>
        <v>200</v>
      </c>
      <c r="C19" s="272">
        <f>VLOOKUP(A19,Basis!$A$3:$G$160,2,FALSE)</f>
        <v>992.6</v>
      </c>
      <c r="D19" s="273">
        <f>VLOOKUP(A19,Basis!$A$3:$G$160,3,FALSE)</f>
        <v>990.8</v>
      </c>
      <c r="E19" s="374">
        <f>VLOOKUP(A19,Margins!$A$2:$M$161,7,FALSE)</f>
        <v>31722</v>
      </c>
    </row>
    <row r="20" spans="1:5" s="69" customFormat="1" ht="13.5">
      <c r="A20" s="201" t="s">
        <v>196</v>
      </c>
      <c r="B20" s="179">
        <f>VLOOKUP(A20,Margins!$A$2:$M$161,2,FALSE)</f>
        <v>400</v>
      </c>
      <c r="C20" s="272">
        <f>VLOOKUP(A20,Basis!$A$3:$G$160,2,FALSE)</f>
        <v>704.8</v>
      </c>
      <c r="D20" s="273">
        <f>VLOOKUP(A20,Basis!$A$3:$G$160,3,FALSE)</f>
        <v>682.1</v>
      </c>
      <c r="E20" s="374">
        <f>VLOOKUP(A20,Margins!$A$2:$M$161,7,FALSE)</f>
        <v>46596</v>
      </c>
    </row>
    <row r="21" spans="1:5" s="69" customFormat="1" ht="13.5">
      <c r="A21" s="201" t="s">
        <v>5</v>
      </c>
      <c r="B21" s="179">
        <f>VLOOKUP(A21,Margins!$A$2:$M$161,2,FALSE)</f>
        <v>1595</v>
      </c>
      <c r="C21" s="272">
        <f>VLOOKUP(A21,Basis!$A$3:$G$160,2,FALSE)</f>
        <v>144.55</v>
      </c>
      <c r="D21" s="273">
        <f>VLOOKUP(A21,Basis!$A$3:$G$160,3,FALSE)</f>
        <v>145.55</v>
      </c>
      <c r="E21" s="374">
        <f>VLOOKUP(A21,Margins!$A$2:$M$161,7,FALSE)</f>
        <v>36840.5125</v>
      </c>
    </row>
    <row r="22" spans="1:5" s="69" customFormat="1" ht="13.5">
      <c r="A22" s="201" t="s">
        <v>198</v>
      </c>
      <c r="B22" s="179">
        <f>VLOOKUP(A22,Margins!$A$2:$M$161,2,FALSE)</f>
        <v>1000</v>
      </c>
      <c r="C22" s="272">
        <f>VLOOKUP(A22,Basis!$A$3:$G$160,2,FALSE)</f>
        <v>185.7</v>
      </c>
      <c r="D22" s="273">
        <f>VLOOKUP(A22,Basis!$A$3:$G$160,3,FALSE)</f>
        <v>186.65</v>
      </c>
      <c r="E22" s="374">
        <f>VLOOKUP(A22,Margins!$A$2:$M$161,7,FALSE)</f>
        <v>29805</v>
      </c>
    </row>
    <row r="23" spans="1:5" s="69" customFormat="1" ht="13.5">
      <c r="A23" s="201" t="s">
        <v>199</v>
      </c>
      <c r="B23" s="179">
        <f>VLOOKUP(A23,Margins!$A$2:$M$161,2,FALSE)</f>
        <v>1300</v>
      </c>
      <c r="C23" s="272">
        <f>VLOOKUP(A23,Basis!$A$3:$G$160,2,FALSE)</f>
        <v>286.75</v>
      </c>
      <c r="D23" s="273">
        <f>VLOOKUP(A23,Basis!$A$3:$G$160,3,FALSE)</f>
        <v>288.4</v>
      </c>
      <c r="E23" s="374">
        <f>VLOOKUP(A23,Margins!$A$2:$M$161,7,FALSE)</f>
        <v>60420.75</v>
      </c>
    </row>
    <row r="24" spans="1:5" s="69" customFormat="1" ht="13.5">
      <c r="A24" s="201" t="s">
        <v>305</v>
      </c>
      <c r="B24" s="179">
        <f>VLOOKUP(A24,Margins!$A$2:$M$161,2,FALSE)</f>
        <v>350</v>
      </c>
      <c r="C24" s="272">
        <f>VLOOKUP(A24,Basis!$A$3:$G$160,2,FALSE)</f>
        <v>848.45</v>
      </c>
      <c r="D24" s="273">
        <f>VLOOKUP(A24,Basis!$A$3:$G$160,3,FALSE)</f>
        <v>852.25</v>
      </c>
      <c r="E24" s="374">
        <f>VLOOKUP(A24,Margins!$A$2:$M$161,7,FALSE)</f>
        <v>50561.875</v>
      </c>
    </row>
    <row r="25" spans="1:5" s="69" customFormat="1" ht="13.5">
      <c r="A25" s="193" t="s">
        <v>201</v>
      </c>
      <c r="B25" s="179">
        <f>VLOOKUP(A25,Margins!$A$2:$M$161,2,FALSE)</f>
        <v>100</v>
      </c>
      <c r="C25" s="272">
        <f>VLOOKUP(A25,Basis!$A$3:$G$160,2,FALSE)</f>
        <v>2000.6</v>
      </c>
      <c r="D25" s="273">
        <f>VLOOKUP(A25,Basis!$A$3:$G$160,3,FALSE)</f>
        <v>2007.25</v>
      </c>
      <c r="E25" s="374">
        <f>VLOOKUP(A25,Margins!$A$2:$M$161,7,FALSE)</f>
        <v>31223</v>
      </c>
    </row>
    <row r="26" spans="1:5" s="69" customFormat="1" ht="13.5">
      <c r="A26" s="201" t="s">
        <v>35</v>
      </c>
      <c r="B26" s="179">
        <f>VLOOKUP(A26,Margins!$A$2:$M$161,2,FALSE)</f>
        <v>1100</v>
      </c>
      <c r="C26" s="272">
        <f>VLOOKUP(A26,Basis!$A$3:$G$160,2,FALSE)</f>
        <v>315.45</v>
      </c>
      <c r="D26" s="273">
        <f>VLOOKUP(A26,Basis!$A$3:$G$160,3,FALSE)</f>
        <v>316.9</v>
      </c>
      <c r="E26" s="374">
        <f>VLOOKUP(A26,Margins!$A$2:$M$161,7,FALSE)</f>
        <v>54375.74999999999</v>
      </c>
    </row>
    <row r="27" spans="1:5" s="69" customFormat="1" ht="13.5">
      <c r="A27" s="201" t="s">
        <v>6</v>
      </c>
      <c r="B27" s="179">
        <f>VLOOKUP(A27,Margins!$A$2:$M$161,2,FALSE)</f>
        <v>2250</v>
      </c>
      <c r="C27" s="272">
        <f>VLOOKUP(A27,Basis!$A$3:$G$160,2,FALSE)</f>
        <v>162.15</v>
      </c>
      <c r="D27" s="273">
        <f>VLOOKUP(A27,Basis!$A$3:$G$160,3,FALSE)</f>
        <v>162.6</v>
      </c>
      <c r="E27" s="374">
        <f>VLOOKUP(A27,Margins!$A$2:$M$161,7,FALSE)</f>
        <v>58044.375</v>
      </c>
    </row>
    <row r="28" spans="1:5" s="69" customFormat="1" ht="13.5">
      <c r="A28" s="201" t="s">
        <v>210</v>
      </c>
      <c r="B28" s="179">
        <f>VLOOKUP(A28,Margins!$A$2:$M$161,2,FALSE)</f>
        <v>200</v>
      </c>
      <c r="C28" s="272">
        <f>VLOOKUP(A28,Basis!$A$3:$G$160,2,FALSE)</f>
        <v>1688</v>
      </c>
      <c r="D28" s="273">
        <f>VLOOKUP(A28,Basis!$A$3:$G$160,3,FALSE)</f>
        <v>1691.35</v>
      </c>
      <c r="E28" s="374">
        <f>VLOOKUP(A28,Margins!$A$2:$M$161,7,FALSE)</f>
        <v>53294</v>
      </c>
    </row>
    <row r="29" spans="1:5" s="69" customFormat="1" ht="13.5">
      <c r="A29" s="201" t="s">
        <v>7</v>
      </c>
      <c r="B29" s="179">
        <f>VLOOKUP(A29,Margins!$A$2:$M$161,2,FALSE)</f>
        <v>312</v>
      </c>
      <c r="C29" s="272">
        <f>VLOOKUP(A29,Basis!$A$3:$G$160,2,FALSE)</f>
        <v>720.3</v>
      </c>
      <c r="D29" s="273">
        <f>VLOOKUP(A29,Basis!$A$3:$G$160,3,FALSE)</f>
        <v>725.25</v>
      </c>
      <c r="E29" s="374">
        <f>VLOOKUP(A29,Margins!$A$2:$M$161,7,FALSE)</f>
        <v>36343.32</v>
      </c>
    </row>
    <row r="30" spans="1:5" s="69" customFormat="1" ht="13.5">
      <c r="A30" s="201" t="s">
        <v>44</v>
      </c>
      <c r="B30" s="179">
        <f>VLOOKUP(A30,Margins!$A$2:$M$161,2,FALSE)</f>
        <v>400</v>
      </c>
      <c r="C30" s="272">
        <f>VLOOKUP(A30,Basis!$A$3:$G$160,2,FALSE)</f>
        <v>795.5</v>
      </c>
      <c r="D30" s="273">
        <f>VLOOKUP(A30,Basis!$A$3:$G$160,3,FALSE)</f>
        <v>796.4</v>
      </c>
      <c r="E30" s="374">
        <f>VLOOKUP(A30,Margins!$A$2:$M$161,7,FALSE)</f>
        <v>50162</v>
      </c>
    </row>
    <row r="31" spans="1:5" s="69" customFormat="1" ht="13.5">
      <c r="A31" s="201" t="s">
        <v>8</v>
      </c>
      <c r="B31" s="179">
        <f>VLOOKUP(A31,Margins!$A$2:$M$161,2,FALSE)</f>
        <v>1600</v>
      </c>
      <c r="C31" s="272">
        <f>VLOOKUP(A31,Basis!$A$3:$G$160,2,FALSE)</f>
        <v>152.05</v>
      </c>
      <c r="D31" s="273">
        <f>VLOOKUP(A31,Basis!$A$3:$G$160,3,FALSE)</f>
        <v>152.45</v>
      </c>
      <c r="E31" s="374">
        <f>VLOOKUP(A31,Margins!$A$2:$M$161,7,FALSE)</f>
        <v>38372</v>
      </c>
    </row>
    <row r="32" spans="1:5" s="69" customFormat="1" ht="13.5">
      <c r="A32" s="193" t="s">
        <v>202</v>
      </c>
      <c r="B32" s="179">
        <f>VLOOKUP(A32,Margins!$A$2:$M$161,2,FALSE)</f>
        <v>1150</v>
      </c>
      <c r="C32" s="272">
        <f>VLOOKUP(A32,Basis!$A$3:$G$160,2,FALSE)</f>
        <v>256.65</v>
      </c>
      <c r="D32" s="273">
        <f>VLOOKUP(A32,Basis!$A$3:$G$160,3,FALSE)</f>
        <v>245.8</v>
      </c>
      <c r="E32" s="374">
        <f>VLOOKUP(A32,Margins!$A$2:$M$161,7,FALSE)</f>
        <v>51465.375</v>
      </c>
    </row>
    <row r="33" spans="1:5" s="69" customFormat="1" ht="13.5">
      <c r="A33" s="201" t="s">
        <v>36</v>
      </c>
      <c r="B33" s="179">
        <f>VLOOKUP(A33,Margins!$A$2:$M$161,2,FALSE)</f>
        <v>225</v>
      </c>
      <c r="C33" s="272">
        <f>VLOOKUP(A33,Basis!$A$3:$G$160,2,FALSE)</f>
        <v>883.1</v>
      </c>
      <c r="D33" s="273">
        <f>VLOOKUP(A33,Basis!$A$3:$G$160,3,FALSE)</f>
        <v>875.65</v>
      </c>
      <c r="E33" s="374">
        <f>VLOOKUP(A33,Margins!$A$2:$M$161,7,FALSE)</f>
        <v>33917.625</v>
      </c>
    </row>
    <row r="34" spans="1:5" s="69" customFormat="1" ht="13.5">
      <c r="A34" s="201" t="s">
        <v>81</v>
      </c>
      <c r="B34" s="179">
        <f>VLOOKUP(A34,Margins!$A$2:$M$161,2,FALSE)</f>
        <v>600</v>
      </c>
      <c r="C34" s="272">
        <f>VLOOKUP(A34,Basis!$A$3:$G$160,2,FALSE)</f>
        <v>511.9</v>
      </c>
      <c r="D34" s="273">
        <f>VLOOKUP(A34,Basis!$A$3:$G$160,3,FALSE)</f>
        <v>515.55</v>
      </c>
      <c r="E34" s="374">
        <f>VLOOKUP(A34,Margins!$A$2:$M$161,7,FALSE)</f>
        <v>56073</v>
      </c>
    </row>
    <row r="35" spans="1:5" s="69" customFormat="1" ht="13.5">
      <c r="A35" s="201" t="s">
        <v>23</v>
      </c>
      <c r="B35" s="179">
        <f>VLOOKUP(A35,Margins!$A$2:$M$161,2,FALSE)</f>
        <v>800</v>
      </c>
      <c r="C35" s="272">
        <f>VLOOKUP(A35,Basis!$A$3:$G$160,2,FALSE)</f>
        <v>390.6</v>
      </c>
      <c r="D35" s="273">
        <f>VLOOKUP(A35,Basis!$A$3:$G$160,3,FALSE)</f>
        <v>391.1</v>
      </c>
      <c r="E35" s="374">
        <f>VLOOKUP(A35,Margins!$A$2:$M$161,7,FALSE)</f>
        <v>48944</v>
      </c>
    </row>
    <row r="36" spans="1:5" s="69" customFormat="1" ht="13.5">
      <c r="A36" s="201" t="s">
        <v>234</v>
      </c>
      <c r="B36" s="179">
        <f>VLOOKUP(A36,Margins!$A$2:$M$161,2,FALSE)</f>
        <v>700</v>
      </c>
      <c r="C36" s="272">
        <f>VLOOKUP(A36,Basis!$A$3:$G$160,2,FALSE)</f>
        <v>478.05</v>
      </c>
      <c r="D36" s="273">
        <f>VLOOKUP(A36,Basis!$A$3:$G$160,3,FALSE)</f>
        <v>481.4</v>
      </c>
      <c r="E36" s="374">
        <f>VLOOKUP(A36,Margins!$A$2:$M$161,7,FALSE)</f>
        <v>52676.75</v>
      </c>
    </row>
    <row r="37" spans="1:5" s="69" customFormat="1" ht="13.5">
      <c r="A37" s="201" t="s">
        <v>98</v>
      </c>
      <c r="B37" s="179">
        <f>VLOOKUP(A37,Margins!$A$2:$M$161,2,FALSE)</f>
        <v>550</v>
      </c>
      <c r="C37" s="272">
        <f>VLOOKUP(A37,Basis!$A$3:$G$160,2,FALSE)</f>
        <v>508.95</v>
      </c>
      <c r="D37" s="273">
        <f>VLOOKUP(A37,Basis!$A$3:$G$160,3,FALSE)</f>
        <v>512.35</v>
      </c>
      <c r="E37" s="374">
        <f>VLOOKUP(A37,Margins!$A$2:$M$161,7,FALSE)</f>
        <v>44521.125</v>
      </c>
    </row>
    <row r="38" spans="1:5" s="69" customFormat="1" ht="13.5">
      <c r="A38" s="193" t="s">
        <v>203</v>
      </c>
      <c r="B38" s="179">
        <f>VLOOKUP(A38,Margins!$A$2:$M$161,2,FALSE)</f>
        <v>150</v>
      </c>
      <c r="C38" s="272">
        <f>VLOOKUP(A38,Basis!$A$3:$G$160,2,FALSE)</f>
        <v>1589.1</v>
      </c>
      <c r="D38" s="273">
        <f>VLOOKUP(A38,Basis!$A$3:$G$160,3,FALSE)</f>
        <v>1596.8</v>
      </c>
      <c r="E38" s="374">
        <f>VLOOKUP(A38,Margins!$A$2:$M$161,7,FALSE)</f>
        <v>37454.25</v>
      </c>
    </row>
    <row r="39" spans="1:5" s="69" customFormat="1" ht="13.5">
      <c r="A39" s="201" t="s">
        <v>216</v>
      </c>
      <c r="B39" s="179">
        <f>VLOOKUP(A39,Margins!$A$2:$M$161,2,FALSE)</f>
        <v>3350</v>
      </c>
      <c r="C39" s="272">
        <f>VLOOKUP(A39,Basis!$A$3:$G$160,2,FALSE)</f>
        <v>86.35</v>
      </c>
      <c r="D39" s="273">
        <f>VLOOKUP(A39,Basis!$A$3:$G$160,3,FALSE)</f>
        <v>86.85</v>
      </c>
      <c r="E39" s="374">
        <f>VLOOKUP(A39,Margins!$A$2:$M$161,7,FALSE)</f>
        <v>43575.125</v>
      </c>
    </row>
    <row r="40" spans="1:5" s="69" customFormat="1" ht="13.5">
      <c r="A40" s="201" t="s">
        <v>211</v>
      </c>
      <c r="B40" s="179">
        <f>VLOOKUP(A40,Margins!$A$2:$M$161,2,FALSE)</f>
        <v>2700</v>
      </c>
      <c r="C40" s="272">
        <f>VLOOKUP(A40,Basis!$A$3:$G$160,2,FALSE)</f>
        <v>135.1</v>
      </c>
      <c r="D40" s="273">
        <f>VLOOKUP(A40,Basis!$A$3:$G$160,3,FALSE)</f>
        <v>134.95</v>
      </c>
      <c r="E40" s="374">
        <f>VLOOKUP(A40,Margins!$A$2:$M$161,7,FALSE)</f>
        <v>64597.50000000001</v>
      </c>
    </row>
    <row r="41" spans="1:5" s="69" customFormat="1" ht="13.5">
      <c r="A41" s="201" t="s">
        <v>204</v>
      </c>
      <c r="B41" s="179">
        <f>VLOOKUP(A41,Margins!$A$2:$M$161,2,FALSE)</f>
        <v>600</v>
      </c>
      <c r="C41" s="272">
        <f>VLOOKUP(A41,Basis!$A$3:$G$160,2,FALSE)</f>
        <v>453.85</v>
      </c>
      <c r="D41" s="273">
        <f>VLOOKUP(A41,Basis!$A$3:$G$160,3,FALSE)</f>
        <v>456.2</v>
      </c>
      <c r="E41" s="374">
        <f>VLOOKUP(A41,Margins!$A$2:$M$161,7,FALSE)</f>
        <v>48043.5</v>
      </c>
    </row>
    <row r="42" spans="1:5" s="69" customFormat="1" ht="13.5">
      <c r="A42" s="193" t="s">
        <v>205</v>
      </c>
      <c r="B42" s="179">
        <f>VLOOKUP(A42,Margins!$A$2:$M$161,2,FALSE)</f>
        <v>250</v>
      </c>
      <c r="C42" s="272">
        <f>VLOOKUP(A42,Basis!$A$3:$G$160,2,FALSE)</f>
        <v>1153</v>
      </c>
      <c r="D42" s="273">
        <f>VLOOKUP(A42,Basis!$A$3:$G$160,3,FALSE)</f>
        <v>1154.65</v>
      </c>
      <c r="E42" s="374">
        <f>VLOOKUP(A42,Margins!$A$2:$M$161,7,FALSE)</f>
        <v>50622.5</v>
      </c>
    </row>
    <row r="43" spans="1:5" s="69" customFormat="1" ht="13.5">
      <c r="A43" s="201" t="s">
        <v>228</v>
      </c>
      <c r="B43" s="179">
        <f>VLOOKUP(A43,Margins!$A$2:$M$161,2,FALSE)</f>
        <v>188</v>
      </c>
      <c r="C43" s="272">
        <f>VLOOKUP(A43,Basis!$A$3:$G$160,2,FALSE)</f>
        <v>1224.9</v>
      </c>
      <c r="D43" s="273">
        <f>VLOOKUP(A43,Basis!$A$3:$G$160,3,FALSE)</f>
        <v>1223.9</v>
      </c>
      <c r="E43" s="374">
        <f>VLOOKUP(A43,Margins!$A$2:$M$161,7,FALSE)</f>
        <v>44874.97208</v>
      </c>
    </row>
    <row r="44" spans="1:5" s="69" customFormat="1" ht="13.5">
      <c r="A44" s="201" t="s">
        <v>150</v>
      </c>
      <c r="B44" s="179">
        <f>VLOOKUP(A44,Margins!$A$2:$M$161,2,FALSE)</f>
        <v>438</v>
      </c>
      <c r="C44" s="272">
        <f>VLOOKUP(A44,Basis!$A$3:$G$160,2,FALSE)</f>
        <v>549.65</v>
      </c>
      <c r="D44" s="273">
        <f>VLOOKUP(A44,Basis!$A$3:$G$160,3,FALSE)</f>
        <v>553.15</v>
      </c>
      <c r="E44" s="374">
        <f>VLOOKUP(A44,Margins!$A$2:$M$161,7,FALSE)</f>
        <v>43095.91499999999</v>
      </c>
    </row>
    <row r="45" spans="1:5" s="69" customFormat="1" ht="13.5">
      <c r="A45" s="201" t="s">
        <v>151</v>
      </c>
      <c r="B45" s="179">
        <f>VLOOKUP(A45,Margins!$A$2:$M$161,2,FALSE)</f>
        <v>225</v>
      </c>
      <c r="C45" s="272">
        <f>VLOOKUP(A45,Basis!$A$3:$G$160,2,FALSE)</f>
        <v>977.4</v>
      </c>
      <c r="D45" s="273">
        <f>VLOOKUP(A45,Basis!$A$3:$G$160,3,FALSE)</f>
        <v>973.25</v>
      </c>
      <c r="E45" s="374">
        <f>VLOOKUP(A45,Margins!$A$2:$M$161,7,FALSE)</f>
        <v>35084.25</v>
      </c>
    </row>
    <row r="46" spans="1:5" s="69" customFormat="1" ht="13.5">
      <c r="A46" s="201" t="s">
        <v>229</v>
      </c>
      <c r="B46" s="179">
        <f>VLOOKUP(A46,Margins!$A$2:$M$161,2,FALSE)</f>
        <v>200</v>
      </c>
      <c r="C46" s="272">
        <f>VLOOKUP(A46,Basis!$A$3:$G$160,2,FALSE)</f>
        <v>1233</v>
      </c>
      <c r="D46" s="273">
        <f>VLOOKUP(A46,Basis!$A$3:$G$160,3,FALSE)</f>
        <v>1235</v>
      </c>
      <c r="E46" s="374">
        <f>VLOOKUP(A46,Margins!$A$2:$M$161,7,FALSE)</f>
        <v>46804</v>
      </c>
    </row>
    <row r="47" spans="1:5" s="69" customFormat="1" ht="13.5">
      <c r="A47" s="201" t="s">
        <v>306</v>
      </c>
      <c r="B47" s="179">
        <f>VLOOKUP(A47,Margins!$A$2:$M$161,2,FALSE)</f>
        <v>412</v>
      </c>
      <c r="C47" s="272">
        <f>VLOOKUP(A47,Basis!$A$3:$G$160,2,FALSE)</f>
        <v>716.1</v>
      </c>
      <c r="D47" s="273">
        <f>VLOOKUP(A47,Basis!$A$3:$G$160,3,FALSE)</f>
        <v>719.3</v>
      </c>
      <c r="E47" s="374">
        <f>VLOOKUP(A47,Margins!$A$2:$M$161,7,FALSE)</f>
        <v>46488.020000000004</v>
      </c>
    </row>
    <row r="48" spans="1:5" s="69" customFormat="1" ht="13.5">
      <c r="A48" s="201" t="s">
        <v>307</v>
      </c>
      <c r="B48" s="179">
        <f>VLOOKUP(A48,Margins!$A$2:$M$161,2,FALSE)</f>
        <v>400</v>
      </c>
      <c r="C48" s="272">
        <f>VLOOKUP(A48,Basis!$A$3:$G$160,2,FALSE)</f>
        <v>571.85</v>
      </c>
      <c r="D48" s="273">
        <f>VLOOKUP(A48,Basis!$A$3:$G$160,3,FALSE)</f>
        <v>569.95</v>
      </c>
      <c r="E48" s="374">
        <f>VLOOKUP(A48,Margins!$A$2:$M$161,7,FALSE)</f>
        <v>36185</v>
      </c>
    </row>
    <row r="49" spans="1:5" s="69" customFormat="1" ht="13.5">
      <c r="A49" s="201" t="s">
        <v>185</v>
      </c>
      <c r="B49" s="179">
        <f>VLOOKUP(A49,Margins!$A$2:$M$161,2,FALSE)</f>
        <v>675</v>
      </c>
      <c r="C49" s="272">
        <f>VLOOKUP(A49,Basis!$A$3:$G$160,2,FALSE)</f>
        <v>569.6</v>
      </c>
      <c r="D49" s="273">
        <f>VLOOKUP(A49,Basis!$A$3:$G$160,3,FALSE)</f>
        <v>570.35</v>
      </c>
      <c r="E49" s="374">
        <f>VLOOKUP(A49,Margins!$A$2:$M$161,7,FALSE)</f>
        <v>72387</v>
      </c>
    </row>
    <row r="50" spans="1:5" ht="13.5">
      <c r="A50" s="201" t="s">
        <v>118</v>
      </c>
      <c r="B50" s="179">
        <f>VLOOKUP(A50,Margins!$A$2:$M$161,2,FALSE)</f>
        <v>250</v>
      </c>
      <c r="C50" s="272">
        <f>VLOOKUP(A50,Basis!$A$3:$G$160,2,FALSE)</f>
        <v>1252.55</v>
      </c>
      <c r="D50" s="273">
        <f>VLOOKUP(A50,Basis!$A$3:$G$160,3,FALSE)</f>
        <v>1253.6</v>
      </c>
      <c r="E50" s="374">
        <f>VLOOKUP(A50,Margins!$A$2:$M$161,7,FALSE)</f>
        <v>48764.375</v>
      </c>
    </row>
    <row r="51" spans="1:5" ht="13.5">
      <c r="A51" s="201" t="s">
        <v>155</v>
      </c>
      <c r="B51" s="179">
        <f>VLOOKUP(A51,Margins!$A$2:$M$161,2,FALSE)</f>
        <v>525</v>
      </c>
      <c r="C51" s="272">
        <f>VLOOKUP(A51,Basis!$A$3:$G$160,2,FALSE)</f>
        <v>451.55</v>
      </c>
      <c r="D51" s="273">
        <f>VLOOKUP(A51,Basis!$A$3:$G$160,3,FALSE)</f>
        <v>453.55</v>
      </c>
      <c r="E51" s="374">
        <f>VLOOKUP(A51,Margins!$A$2:$M$161,7,FALSE)</f>
        <v>37541.4375</v>
      </c>
    </row>
    <row r="52" spans="1:5" ht="13.5">
      <c r="A52" s="201" t="s">
        <v>38</v>
      </c>
      <c r="B52" s="179">
        <f>VLOOKUP(A52,Margins!$A$2:$M$161,2,FALSE)</f>
        <v>600</v>
      </c>
      <c r="C52" s="272">
        <f>VLOOKUP(A52,Basis!$A$3:$G$160,2,FALSE)</f>
        <v>545.8</v>
      </c>
      <c r="D52" s="273">
        <f>VLOOKUP(A52,Basis!$A$3:$G$160,3,FALSE)</f>
        <v>548.75</v>
      </c>
      <c r="E52" s="374">
        <f>VLOOKUP(A52,Margins!$A$2:$M$161,7,FALSE)</f>
        <v>52098</v>
      </c>
    </row>
    <row r="53" spans="1:5" ht="14.25" thickBot="1">
      <c r="A53" s="201" t="s">
        <v>395</v>
      </c>
      <c r="B53" s="179">
        <f>VLOOKUP(A53,Margins!$A$2:$M$161,2,FALSE)</f>
        <v>700</v>
      </c>
      <c r="C53" s="166">
        <f>VLOOKUP(A53,Basis!$A$3:$G$160,2,FALSE)</f>
        <v>282.3</v>
      </c>
      <c r="D53" s="273">
        <f>VLOOKUP(A53,Basis!$A$3:$G$160,3,FALSE)</f>
        <v>283.45</v>
      </c>
      <c r="E53" s="374">
        <f>VLOOKUP(A53,Margins!$A$2:$M$161,7,FALSE)</f>
        <v>37796.5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7"/>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E200" sqref="E20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700000</v>
      </c>
      <c r="C3" s="236">
        <f>'Open Int.'!R7</f>
        <v>161.7105</v>
      </c>
      <c r="D3" s="239">
        <f>B3/H3</f>
        <v>0.2524911862540913</v>
      </c>
      <c r="E3" s="240">
        <f>'Open Int.'!B7/'Open Int.'!K7</f>
        <v>0.9997142857142857</v>
      </c>
      <c r="F3" s="241">
        <f>'Open Int.'!E7/'Open Int.'!K7</f>
        <v>0.00028571428571428574</v>
      </c>
      <c r="G3" s="242">
        <f>'Open Int.'!H7/'Open Int.'!K7</f>
        <v>0</v>
      </c>
      <c r="H3" s="245">
        <v>2772374</v>
      </c>
      <c r="I3" s="246">
        <v>554400</v>
      </c>
      <c r="J3" s="353">
        <v>361400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255900</v>
      </c>
      <c r="C4" s="237">
        <f>'Open Int.'!R8</f>
        <v>108.2700105</v>
      </c>
      <c r="D4" s="161">
        <f aca="true" t="shared" si="0" ref="D4:D62">B4/H4</f>
        <v>0.06303696271704828</v>
      </c>
      <c r="E4" s="243">
        <f>'Open Int.'!B8/'Open Int.'!K8</f>
        <v>0.9972645564673701</v>
      </c>
      <c r="F4" s="228">
        <f>'Open Int.'!E8/'Open Int.'!K8</f>
        <v>0.0007815552950371239</v>
      </c>
      <c r="G4" s="244">
        <f>'Open Int.'!H8/'Open Int.'!K8</f>
        <v>0.0019538882375928096</v>
      </c>
      <c r="H4" s="247">
        <v>4059523</v>
      </c>
      <c r="I4" s="231">
        <v>806300</v>
      </c>
      <c r="J4" s="354">
        <v>403100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2320125</v>
      </c>
      <c r="C5" s="237">
        <f>'Open Int.'!R9</f>
        <v>197.338231875</v>
      </c>
      <c r="D5" s="161">
        <f t="shared" si="0"/>
        <v>0.09587386489083675</v>
      </c>
      <c r="E5" s="243">
        <f>'Open Int.'!B9/'Open Int.'!K9</f>
        <v>0.9275901082915791</v>
      </c>
      <c r="F5" s="228">
        <f>'Open Int.'!E9/'Open Int.'!K9</f>
        <v>0.055762081784386616</v>
      </c>
      <c r="G5" s="244">
        <f>'Open Int.'!H9/'Open Int.'!K9</f>
        <v>0.016647809924034265</v>
      </c>
      <c r="H5" s="165">
        <v>24199765</v>
      </c>
      <c r="I5" s="230">
        <v>2760750</v>
      </c>
      <c r="J5" s="355">
        <v>1380375</v>
      </c>
      <c r="K5" s="117" t="str">
        <f t="shared" si="1"/>
        <v>Gross Exposure is less then 30%</v>
      </c>
      <c r="M5"/>
      <c r="N5"/>
    </row>
    <row r="6" spans="1:14" s="7" customFormat="1" ht="15">
      <c r="A6" s="201" t="s">
        <v>135</v>
      </c>
      <c r="B6" s="235">
        <f>'Open Int.'!K10</f>
        <v>2819950</v>
      </c>
      <c r="C6" s="237">
        <f>'Open Int.'!R10</f>
        <v>22.517300749999997</v>
      </c>
      <c r="D6" s="161">
        <f t="shared" si="0"/>
        <v>0.07049875</v>
      </c>
      <c r="E6" s="243">
        <f>'Open Int.'!B10/'Open Int.'!K10</f>
        <v>0.8766290182450044</v>
      </c>
      <c r="F6" s="228">
        <f>'Open Int.'!E10/'Open Int.'!K10</f>
        <v>0.12337098175499565</v>
      </c>
      <c r="G6" s="244">
        <f>'Open Int.'!H10/'Open Int.'!K10</f>
        <v>0</v>
      </c>
      <c r="H6" s="188">
        <v>40000000</v>
      </c>
      <c r="I6" s="168">
        <v>7996800</v>
      </c>
      <c r="J6" s="356">
        <v>5615400</v>
      </c>
      <c r="K6" s="367" t="str">
        <f t="shared" si="1"/>
        <v>Gross Exposure is less then 30%</v>
      </c>
      <c r="M6"/>
      <c r="N6"/>
    </row>
    <row r="7" spans="1:14" s="7" customFormat="1" ht="15">
      <c r="A7" s="201" t="s">
        <v>174</v>
      </c>
      <c r="B7" s="235">
        <f>'Open Int.'!K11</f>
        <v>7916050</v>
      </c>
      <c r="C7" s="237">
        <f>'Open Int.'!R11</f>
        <v>50.2669175</v>
      </c>
      <c r="D7" s="161">
        <f t="shared" si="0"/>
        <v>0.32588227457804153</v>
      </c>
      <c r="E7" s="243">
        <f>'Open Int.'!B11/'Open Int.'!K11</f>
        <v>0.9115531104528142</v>
      </c>
      <c r="F7" s="228">
        <f>'Open Int.'!E11/'Open Int.'!K11</f>
        <v>0.08633093525179857</v>
      </c>
      <c r="G7" s="244">
        <f>'Open Int.'!H11/'Open Int.'!K11</f>
        <v>0.0021159542953872196</v>
      </c>
      <c r="H7" s="247">
        <v>24291134</v>
      </c>
      <c r="I7" s="231">
        <v>4857500</v>
      </c>
      <c r="J7" s="354">
        <v>4857500</v>
      </c>
      <c r="K7" s="117" t="str">
        <f t="shared" si="1"/>
        <v>Some sign of build up Gross exposure crosses 30%</v>
      </c>
      <c r="M7"/>
      <c r="N7"/>
    </row>
    <row r="8" spans="1:14" s="7" customFormat="1" ht="15">
      <c r="A8" s="201" t="s">
        <v>280</v>
      </c>
      <c r="B8" s="235">
        <f>'Open Int.'!K12</f>
        <v>1298400</v>
      </c>
      <c r="C8" s="237">
        <f>'Open Int.'!R12</f>
        <v>50.072796</v>
      </c>
      <c r="D8" s="161">
        <f t="shared" si="0"/>
        <v>0.08053241702692478</v>
      </c>
      <c r="E8" s="243">
        <f>'Open Int.'!B12/'Open Int.'!K12</f>
        <v>1</v>
      </c>
      <c r="F8" s="228">
        <f>'Open Int.'!E12/'Open Int.'!K12</f>
        <v>0</v>
      </c>
      <c r="G8" s="244">
        <f>'Open Int.'!H12/'Open Int.'!K12</f>
        <v>0</v>
      </c>
      <c r="H8" s="247">
        <v>16122700</v>
      </c>
      <c r="I8" s="231">
        <v>3224400</v>
      </c>
      <c r="J8" s="354">
        <v>1612200</v>
      </c>
      <c r="K8" s="117" t="str">
        <f t="shared" si="1"/>
        <v>Gross Exposure is less then 30%</v>
      </c>
      <c r="M8"/>
      <c r="N8"/>
    </row>
    <row r="9" spans="1:14" s="7" customFormat="1" ht="15">
      <c r="A9" s="201" t="s">
        <v>75</v>
      </c>
      <c r="B9" s="235">
        <f>'Open Int.'!K13</f>
        <v>3190100</v>
      </c>
      <c r="C9" s="237">
        <f>'Open Int.'!R13</f>
        <v>27.690068</v>
      </c>
      <c r="D9" s="161">
        <f t="shared" si="0"/>
        <v>0.06787446808510639</v>
      </c>
      <c r="E9" s="243">
        <f>'Open Int.'!B13/'Open Int.'!K13</f>
        <v>0.9509733237202596</v>
      </c>
      <c r="F9" s="228">
        <f>'Open Int.'!E13/'Open Int.'!K13</f>
        <v>0.046142754145638065</v>
      </c>
      <c r="G9" s="244">
        <f>'Open Int.'!H13/'Open Int.'!K13</f>
        <v>0.002883922134102379</v>
      </c>
      <c r="H9" s="165">
        <v>47000000</v>
      </c>
      <c r="I9" s="230">
        <v>9397800</v>
      </c>
      <c r="J9" s="355">
        <v>5759200</v>
      </c>
      <c r="K9" s="117" t="str">
        <f t="shared" si="1"/>
        <v>Gross Exposure is less then 30%</v>
      </c>
      <c r="M9"/>
      <c r="N9"/>
    </row>
    <row r="10" spans="1:14" s="7" customFormat="1" ht="15">
      <c r="A10" s="201" t="s">
        <v>88</v>
      </c>
      <c r="B10" s="235">
        <f>'Open Int.'!K14</f>
        <v>23869300</v>
      </c>
      <c r="C10" s="237">
        <f>'Open Int.'!R14</f>
        <v>108.0085825</v>
      </c>
      <c r="D10" s="161">
        <f t="shared" si="0"/>
        <v>0.8714756911211182</v>
      </c>
      <c r="E10" s="243">
        <f>'Open Int.'!B14/'Open Int.'!K14</f>
        <v>0.8881282651774455</v>
      </c>
      <c r="F10" s="228">
        <f>'Open Int.'!E14/'Open Int.'!K14</f>
        <v>0.10142316699693749</v>
      </c>
      <c r="G10" s="244">
        <f>'Open Int.'!H14/'Open Int.'!K14</f>
        <v>0.010448567825617006</v>
      </c>
      <c r="H10" s="165">
        <v>27389519</v>
      </c>
      <c r="I10" s="230">
        <v>5473900</v>
      </c>
      <c r="J10" s="355">
        <v>5473900</v>
      </c>
      <c r="K10" s="367" t="str">
        <f t="shared" si="1"/>
        <v>Gross exposure has crossed 80%,Margin double</v>
      </c>
      <c r="M10"/>
      <c r="N10"/>
    </row>
    <row r="11" spans="1:14" s="7" customFormat="1" ht="15">
      <c r="A11" s="201" t="s">
        <v>136</v>
      </c>
      <c r="B11" s="235">
        <f>'Open Int.'!K15</f>
        <v>34413425</v>
      </c>
      <c r="C11" s="237">
        <f>'Open Int.'!R15</f>
        <v>128.190008125</v>
      </c>
      <c r="D11" s="161">
        <f t="shared" si="0"/>
        <v>0.2788750846539893</v>
      </c>
      <c r="E11" s="243">
        <f>'Open Int.'!B15/'Open Int.'!K15</f>
        <v>0.7784098792840294</v>
      </c>
      <c r="F11" s="228">
        <f>'Open Int.'!E15/'Open Int.'!K15</f>
        <v>0.1891216872485084</v>
      </c>
      <c r="G11" s="244">
        <f>'Open Int.'!H15/'Open Int.'!K15</f>
        <v>0.03246843346746219</v>
      </c>
      <c r="H11" s="247">
        <v>123400859</v>
      </c>
      <c r="I11" s="231">
        <v>24677200</v>
      </c>
      <c r="J11" s="354">
        <v>12338600</v>
      </c>
      <c r="K11" s="117" t="str">
        <f t="shared" si="1"/>
        <v>Gross Exposure is less then 30%</v>
      </c>
      <c r="M11"/>
      <c r="N11"/>
    </row>
    <row r="12" spans="1:14" s="7" customFormat="1" ht="15">
      <c r="A12" s="201" t="s">
        <v>157</v>
      </c>
      <c r="B12" s="235">
        <f>'Open Int.'!K16</f>
        <v>745500</v>
      </c>
      <c r="C12" s="237">
        <f>'Open Int.'!R16</f>
        <v>51.39477</v>
      </c>
      <c r="D12" s="161">
        <f t="shared" si="0"/>
        <v>0.1569396040406422</v>
      </c>
      <c r="E12" s="243">
        <f>'Open Int.'!B16/'Open Int.'!K16</f>
        <v>1</v>
      </c>
      <c r="F12" s="228">
        <f>'Open Int.'!E16/'Open Int.'!K16</f>
        <v>0</v>
      </c>
      <c r="G12" s="244">
        <f>'Open Int.'!H16/'Open Int.'!K16</f>
        <v>0</v>
      </c>
      <c r="H12" s="247">
        <v>4750235</v>
      </c>
      <c r="I12" s="231">
        <v>949900</v>
      </c>
      <c r="J12" s="354">
        <v>708050</v>
      </c>
      <c r="K12" s="117" t="str">
        <f t="shared" si="1"/>
        <v>Gross Exposure is less then 30%</v>
      </c>
      <c r="M12"/>
      <c r="N12"/>
    </row>
    <row r="13" spans="1:14" s="7" customFormat="1" ht="15">
      <c r="A13" s="201" t="s">
        <v>193</v>
      </c>
      <c r="B13" s="235">
        <f>'Open Int.'!K17</f>
        <v>939700</v>
      </c>
      <c r="C13" s="237">
        <f>'Open Int.'!R17</f>
        <v>255.654782</v>
      </c>
      <c r="D13" s="161">
        <f t="shared" si="0"/>
        <v>0.06805748637782008</v>
      </c>
      <c r="E13" s="243">
        <f>'Open Int.'!B17/'Open Int.'!K17</f>
        <v>0.9776524422688092</v>
      </c>
      <c r="F13" s="228">
        <f>'Open Int.'!E17/'Open Int.'!K17</f>
        <v>0.02192188996488241</v>
      </c>
      <c r="G13" s="244">
        <f>'Open Int.'!H17/'Open Int.'!K17</f>
        <v>0.0004256677663083963</v>
      </c>
      <c r="H13" s="247">
        <v>13807445</v>
      </c>
      <c r="I13" s="231">
        <v>1145400</v>
      </c>
      <c r="J13" s="354">
        <v>572700</v>
      </c>
      <c r="K13" s="117" t="str">
        <f t="shared" si="1"/>
        <v>Gross Exposure is less then 30%</v>
      </c>
      <c r="M13"/>
      <c r="N13"/>
    </row>
    <row r="14" spans="1:14" s="7" customFormat="1" ht="15">
      <c r="A14" s="201" t="s">
        <v>281</v>
      </c>
      <c r="B14" s="235">
        <f>'Open Int.'!K18</f>
        <v>8348600</v>
      </c>
      <c r="C14" s="237">
        <f>'Open Int.'!R18</f>
        <v>141.341798</v>
      </c>
      <c r="D14" s="161">
        <f t="shared" si="0"/>
        <v>0.4974931674093171</v>
      </c>
      <c r="E14" s="243">
        <f>'Open Int.'!B18/'Open Int.'!K18</f>
        <v>0.9362767410104689</v>
      </c>
      <c r="F14" s="228">
        <f>'Open Int.'!E18/'Open Int.'!K18</f>
        <v>0.05848884842967683</v>
      </c>
      <c r="G14" s="244">
        <f>'Open Int.'!H18/'Open Int.'!K18</f>
        <v>0.005234410559854347</v>
      </c>
      <c r="H14" s="247">
        <v>16781336</v>
      </c>
      <c r="I14" s="231">
        <v>3355400</v>
      </c>
      <c r="J14" s="354">
        <v>2272400</v>
      </c>
      <c r="K14" s="117" t="str">
        <f t="shared" si="1"/>
        <v>Gross exposure is building up andcrpsses 40% mark</v>
      </c>
      <c r="M14"/>
      <c r="N14"/>
    </row>
    <row r="15" spans="1:14" s="8" customFormat="1" ht="15">
      <c r="A15" s="201" t="s">
        <v>282</v>
      </c>
      <c r="B15" s="235">
        <f>'Open Int.'!K19</f>
        <v>12580800</v>
      </c>
      <c r="C15" s="237">
        <f>'Open Int.'!R19</f>
        <v>86.68171200000002</v>
      </c>
      <c r="D15" s="161">
        <f t="shared" si="0"/>
        <v>0.37326946974212843</v>
      </c>
      <c r="E15" s="243">
        <f>'Open Int.'!B19/'Open Int.'!K19</f>
        <v>0.9027088897367417</v>
      </c>
      <c r="F15" s="228">
        <f>'Open Int.'!E19/'Open Int.'!K19</f>
        <v>0.08088515833651277</v>
      </c>
      <c r="G15" s="244">
        <f>'Open Int.'!H19/'Open Int.'!K19</f>
        <v>0.016405951926745516</v>
      </c>
      <c r="H15" s="248">
        <v>33704337</v>
      </c>
      <c r="I15" s="232">
        <v>6739200</v>
      </c>
      <c r="J15" s="355">
        <v>5925600</v>
      </c>
      <c r="K15" s="117" t="str">
        <f t="shared" si="1"/>
        <v>Some sign of build up Gross exposure crosses 30%</v>
      </c>
      <c r="M15"/>
      <c r="N15"/>
    </row>
    <row r="16" spans="1:14" s="8" customFormat="1" ht="15">
      <c r="A16" s="201" t="s">
        <v>76</v>
      </c>
      <c r="B16" s="235">
        <f>'Open Int.'!K20</f>
        <v>5598600</v>
      </c>
      <c r="C16" s="237">
        <f>'Open Int.'!R20</f>
        <v>144.751803</v>
      </c>
      <c r="D16" s="161">
        <f t="shared" si="0"/>
        <v>0.16636198961641596</v>
      </c>
      <c r="E16" s="243">
        <f>'Open Int.'!B20/'Open Int.'!K20</f>
        <v>0.9887471867966992</v>
      </c>
      <c r="F16" s="228">
        <f>'Open Int.'!E20/'Open Int.'!K20</f>
        <v>0.00900225056264066</v>
      </c>
      <c r="G16" s="244">
        <f>'Open Int.'!H20/'Open Int.'!K20</f>
        <v>0.002250562640660165</v>
      </c>
      <c r="H16" s="248">
        <v>33653120</v>
      </c>
      <c r="I16" s="232">
        <v>6729800</v>
      </c>
      <c r="J16" s="355">
        <v>3364200</v>
      </c>
      <c r="K16" s="117" t="str">
        <f t="shared" si="1"/>
        <v>Gross Exposure is less then 30%</v>
      </c>
      <c r="M16"/>
      <c r="N16"/>
    </row>
    <row r="17" spans="1:14" s="7" customFormat="1" ht="15">
      <c r="A17" s="201" t="s">
        <v>77</v>
      </c>
      <c r="B17" s="235">
        <f>'Open Int.'!K21</f>
        <v>5757000</v>
      </c>
      <c r="C17" s="237">
        <f>'Open Int.'!R21</f>
        <v>112.77963</v>
      </c>
      <c r="D17" s="161">
        <f t="shared" si="0"/>
        <v>0.1934195036204422</v>
      </c>
      <c r="E17" s="243">
        <f>'Open Int.'!B21/'Open Int.'!K21</f>
        <v>0.9171617161716171</v>
      </c>
      <c r="F17" s="228">
        <f>'Open Int.'!E21/'Open Int.'!K21</f>
        <v>0.06501650165016502</v>
      </c>
      <c r="G17" s="244">
        <f>'Open Int.'!H21/'Open Int.'!K21</f>
        <v>0.01782178217821782</v>
      </c>
      <c r="H17" s="247">
        <v>29764320</v>
      </c>
      <c r="I17" s="231">
        <v>5950800</v>
      </c>
      <c r="J17" s="354">
        <v>2975400</v>
      </c>
      <c r="K17" s="117" t="str">
        <f t="shared" si="1"/>
        <v>Gross Exposure is less then 30%</v>
      </c>
      <c r="M17"/>
      <c r="N17"/>
    </row>
    <row r="18" spans="1:14" s="7" customFormat="1" ht="15">
      <c r="A18" s="201" t="s">
        <v>283</v>
      </c>
      <c r="B18" s="235">
        <f>'Open Int.'!K22</f>
        <v>1698900</v>
      </c>
      <c r="C18" s="237">
        <f>'Open Int.'!R22</f>
        <v>27.029499</v>
      </c>
      <c r="D18" s="161">
        <f t="shared" si="0"/>
        <v>0.26984853601331943</v>
      </c>
      <c r="E18" s="243">
        <f>'Open Int.'!B22/'Open Int.'!K22</f>
        <v>0.9678615574783683</v>
      </c>
      <c r="F18" s="228">
        <f>'Open Int.'!E22/'Open Int.'!K22</f>
        <v>0.004326328800988875</v>
      </c>
      <c r="G18" s="244">
        <f>'Open Int.'!H22/'Open Int.'!K22</f>
        <v>0.02781211372064277</v>
      </c>
      <c r="H18" s="165">
        <v>6295754</v>
      </c>
      <c r="I18" s="229">
        <v>1258950</v>
      </c>
      <c r="J18" s="355">
        <v>1258950</v>
      </c>
      <c r="K18" s="367" t="str">
        <f t="shared" si="1"/>
        <v>Gross Exposure is less then 30%</v>
      </c>
      <c r="M18"/>
      <c r="N18"/>
    </row>
    <row r="19" spans="1:14" s="7" customFormat="1" ht="15">
      <c r="A19" s="201" t="s">
        <v>34</v>
      </c>
      <c r="B19" s="235">
        <f>'Open Int.'!K23</f>
        <v>661100</v>
      </c>
      <c r="C19" s="237">
        <f>'Open Int.'!R23</f>
        <v>109.2368585</v>
      </c>
      <c r="D19" s="161">
        <f t="shared" si="0"/>
        <v>0.1711771894937443</v>
      </c>
      <c r="E19" s="243">
        <f>'Open Int.'!B23/'Open Int.'!K23</f>
        <v>0.9991680532445923</v>
      </c>
      <c r="F19" s="228">
        <f>'Open Int.'!E23/'Open Int.'!K23</f>
        <v>0.0008319467554076539</v>
      </c>
      <c r="G19" s="244">
        <f>'Open Int.'!H23/'Open Int.'!K23</f>
        <v>0</v>
      </c>
      <c r="H19" s="165">
        <v>3862080</v>
      </c>
      <c r="I19" s="229">
        <v>772200</v>
      </c>
      <c r="J19" s="355">
        <v>386100</v>
      </c>
      <c r="K19" s="367" t="str">
        <f t="shared" si="1"/>
        <v>Gross Exposure is less then 30%</v>
      </c>
      <c r="M19"/>
      <c r="N19"/>
    </row>
    <row r="20" spans="1:14" s="7" customFormat="1" ht="15">
      <c r="A20" s="201" t="s">
        <v>284</v>
      </c>
      <c r="B20" s="235">
        <f>'Open Int.'!K24</f>
        <v>576750</v>
      </c>
      <c r="C20" s="237">
        <f>'Open Int.'!R24</f>
        <v>55.22958</v>
      </c>
      <c r="D20" s="161">
        <f t="shared" si="0"/>
        <v>0.20244655832075537</v>
      </c>
      <c r="E20" s="243">
        <f>'Open Int.'!B24/'Open Int.'!K24</f>
        <v>0.9982661465106198</v>
      </c>
      <c r="F20" s="228">
        <f>'Open Int.'!E24/'Open Int.'!K24</f>
        <v>0.0017338534893801473</v>
      </c>
      <c r="G20" s="244">
        <f>'Open Int.'!H24/'Open Int.'!K24</f>
        <v>0</v>
      </c>
      <c r="H20" s="247">
        <v>2848900</v>
      </c>
      <c r="I20" s="231">
        <v>569750</v>
      </c>
      <c r="J20" s="354">
        <v>492500</v>
      </c>
      <c r="K20" s="117" t="str">
        <f t="shared" si="1"/>
        <v>Gross Exposure is less then 30%</v>
      </c>
      <c r="M20"/>
      <c r="N20"/>
    </row>
    <row r="21" spans="1:14" s="7" customFormat="1" ht="15">
      <c r="A21" s="201" t="s">
        <v>137</v>
      </c>
      <c r="B21" s="235">
        <f>'Open Int.'!K25</f>
        <v>4694000</v>
      </c>
      <c r="C21" s="237">
        <f>'Open Int.'!R25</f>
        <v>162.29505</v>
      </c>
      <c r="D21" s="161">
        <f t="shared" si="0"/>
        <v>0.1652694113219053</v>
      </c>
      <c r="E21" s="243">
        <f>'Open Int.'!B25/'Open Int.'!K25</f>
        <v>0.9912654452492544</v>
      </c>
      <c r="F21" s="228">
        <f>'Open Int.'!E25/'Open Int.'!K25</f>
        <v>0.007456327226246272</v>
      </c>
      <c r="G21" s="244">
        <f>'Open Int.'!H25/'Open Int.'!K25</f>
        <v>0.0012782275244993609</v>
      </c>
      <c r="H21" s="247">
        <v>28402110</v>
      </c>
      <c r="I21" s="231">
        <v>5680000</v>
      </c>
      <c r="J21" s="354">
        <v>2840000</v>
      </c>
      <c r="K21" s="117" t="str">
        <f t="shared" si="1"/>
        <v>Gross Exposure is less then 30%</v>
      </c>
      <c r="M21"/>
      <c r="N21"/>
    </row>
    <row r="22" spans="1:14" s="7" customFormat="1" ht="15">
      <c r="A22" s="201" t="s">
        <v>232</v>
      </c>
      <c r="B22" s="235">
        <f>'Open Int.'!K26</f>
        <v>9230500</v>
      </c>
      <c r="C22" s="237">
        <f>'Open Int.'!R26</f>
        <v>751.3165475</v>
      </c>
      <c r="D22" s="161">
        <f t="shared" si="0"/>
        <v>0.062381773765673325</v>
      </c>
      <c r="E22" s="243">
        <f>'Open Int.'!B26/'Open Int.'!K26</f>
        <v>0.9578029359189643</v>
      </c>
      <c r="F22" s="228">
        <f>'Open Int.'!E26/'Open Int.'!K26</f>
        <v>0.035209360273007966</v>
      </c>
      <c r="G22" s="244">
        <f>'Open Int.'!H26/'Open Int.'!K26</f>
        <v>0.006987703808027734</v>
      </c>
      <c r="H22" s="165">
        <v>147967899</v>
      </c>
      <c r="I22" s="230">
        <v>4762000</v>
      </c>
      <c r="J22" s="355">
        <v>2381000</v>
      </c>
      <c r="K22" s="117" t="str">
        <f t="shared" si="1"/>
        <v>Gross Exposure is less then 30%</v>
      </c>
      <c r="M22"/>
      <c r="N22"/>
    </row>
    <row r="23" spans="1:14" s="7" customFormat="1" ht="15">
      <c r="A23" s="201" t="s">
        <v>1</v>
      </c>
      <c r="B23" s="235">
        <f>'Open Int.'!K27</f>
        <v>1327200</v>
      </c>
      <c r="C23" s="237">
        <f>'Open Int.'!R27</f>
        <v>323.44527600000004</v>
      </c>
      <c r="D23" s="161">
        <f t="shared" si="0"/>
        <v>0.08399628927785342</v>
      </c>
      <c r="E23" s="243">
        <f>'Open Int.'!B27/'Open Int.'!K27</f>
        <v>0.9795433996383364</v>
      </c>
      <c r="F23" s="228">
        <f>'Open Int.'!E27/'Open Int.'!K27</f>
        <v>0.018648282097649186</v>
      </c>
      <c r="G23" s="244">
        <f>'Open Int.'!H27/'Open Int.'!K27</f>
        <v>0.0018083182640144665</v>
      </c>
      <c r="H23" s="249">
        <v>15800698</v>
      </c>
      <c r="I23" s="233">
        <v>1304700</v>
      </c>
      <c r="J23" s="355">
        <v>652350</v>
      </c>
      <c r="K23" s="367" t="str">
        <f t="shared" si="1"/>
        <v>Gross Exposure is less then 30%</v>
      </c>
      <c r="M23"/>
      <c r="N23"/>
    </row>
    <row r="24" spans="1:14" s="7" customFormat="1" ht="15">
      <c r="A24" s="201" t="s">
        <v>158</v>
      </c>
      <c r="B24" s="235">
        <f>'Open Int.'!K28</f>
        <v>1759400</v>
      </c>
      <c r="C24" s="237">
        <f>'Open Int.'!R28</f>
        <v>20.241897</v>
      </c>
      <c r="D24" s="161">
        <f t="shared" si="0"/>
        <v>0.09522841450481279</v>
      </c>
      <c r="E24" s="243">
        <f>'Open Int.'!B28/'Open Int.'!K28</f>
        <v>0.9352051835853131</v>
      </c>
      <c r="F24" s="228">
        <f>'Open Int.'!E28/'Open Int.'!K28</f>
        <v>0.06047516198704104</v>
      </c>
      <c r="G24" s="244">
        <f>'Open Int.'!H28/'Open Int.'!K28</f>
        <v>0.004319654427645789</v>
      </c>
      <c r="H24" s="249">
        <v>18475578</v>
      </c>
      <c r="I24" s="233">
        <v>3693600</v>
      </c>
      <c r="J24" s="355">
        <v>3693600</v>
      </c>
      <c r="K24" s="367" t="str">
        <f t="shared" si="1"/>
        <v>Gross Exposure is less then 30%</v>
      </c>
      <c r="M24"/>
      <c r="N24"/>
    </row>
    <row r="25" spans="1:14" s="7" customFormat="1" ht="15">
      <c r="A25" s="201" t="s">
        <v>285</v>
      </c>
      <c r="B25" s="235">
        <f>'Open Int.'!K29</f>
        <v>674700</v>
      </c>
      <c r="C25" s="237">
        <f>'Open Int.'!R29</f>
        <v>37.76295900000001</v>
      </c>
      <c r="D25" s="161">
        <f t="shared" si="0"/>
        <v>0.15764508570009303</v>
      </c>
      <c r="E25" s="243">
        <f>'Open Int.'!B29/'Open Int.'!K29</f>
        <v>1</v>
      </c>
      <c r="F25" s="228">
        <f>'Open Int.'!E29/'Open Int.'!K29</f>
        <v>0</v>
      </c>
      <c r="G25" s="244">
        <f>'Open Int.'!H29/'Open Int.'!K29</f>
        <v>0</v>
      </c>
      <c r="H25" s="247">
        <v>4279867</v>
      </c>
      <c r="I25" s="231">
        <v>855900</v>
      </c>
      <c r="J25" s="354">
        <v>651600</v>
      </c>
      <c r="K25" s="117" t="str">
        <f t="shared" si="1"/>
        <v>Gross Exposure is less then 30%</v>
      </c>
      <c r="M25"/>
      <c r="N25"/>
    </row>
    <row r="26" spans="1:14" s="7" customFormat="1" ht="15">
      <c r="A26" s="201" t="s">
        <v>159</v>
      </c>
      <c r="B26" s="235">
        <f>'Open Int.'!K30</f>
        <v>3622500</v>
      </c>
      <c r="C26" s="237">
        <f>'Open Int.'!R30</f>
        <v>17.6596875</v>
      </c>
      <c r="D26" s="161">
        <f t="shared" si="0"/>
        <v>0.3549795224097176</v>
      </c>
      <c r="E26" s="243">
        <f>'Open Int.'!B30/'Open Int.'!K30</f>
        <v>0.8360248447204969</v>
      </c>
      <c r="F26" s="228">
        <f>'Open Int.'!E30/'Open Int.'!K30</f>
        <v>0.14285714285714285</v>
      </c>
      <c r="G26" s="244">
        <f>'Open Int.'!H30/'Open Int.'!K30</f>
        <v>0.02111801242236025</v>
      </c>
      <c r="H26" s="165">
        <v>10204814</v>
      </c>
      <c r="I26" s="230">
        <v>2038500</v>
      </c>
      <c r="J26" s="355">
        <v>2038500</v>
      </c>
      <c r="K26" s="117" t="str">
        <f t="shared" si="1"/>
        <v>Some sign of build up Gross exposure crosses 30%</v>
      </c>
      <c r="M26"/>
      <c r="N26"/>
    </row>
    <row r="27" spans="1:14" s="7" customFormat="1" ht="15">
      <c r="A27" s="201" t="s">
        <v>2</v>
      </c>
      <c r="B27" s="235">
        <f>'Open Int.'!K31</f>
        <v>2005300</v>
      </c>
      <c r="C27" s="237">
        <f>'Open Int.'!R31</f>
        <v>71.729581</v>
      </c>
      <c r="D27" s="161">
        <f t="shared" si="0"/>
        <v>0.09888072912074701</v>
      </c>
      <c r="E27" s="243">
        <f>'Open Int.'!B31/'Open Int.'!K31</f>
        <v>0.9314317059791553</v>
      </c>
      <c r="F27" s="228">
        <f>'Open Int.'!E31/'Open Int.'!K31</f>
        <v>0.06856829402084476</v>
      </c>
      <c r="G27" s="244">
        <f>'Open Int.'!H31/'Open Int.'!K31</f>
        <v>0</v>
      </c>
      <c r="H27" s="249">
        <v>20279988</v>
      </c>
      <c r="I27" s="233">
        <v>4055700</v>
      </c>
      <c r="J27" s="355">
        <v>2027300</v>
      </c>
      <c r="K27" s="367" t="str">
        <f t="shared" si="1"/>
        <v>Gross Exposure is less then 30%</v>
      </c>
      <c r="M27"/>
      <c r="N27"/>
    </row>
    <row r="28" spans="1:14" s="7" customFormat="1" ht="15">
      <c r="A28" s="201" t="s">
        <v>391</v>
      </c>
      <c r="B28" s="235">
        <f>'Open Int.'!K32</f>
        <v>6855000</v>
      </c>
      <c r="C28" s="237">
        <f>'Open Int.'!R32</f>
        <v>91.51425</v>
      </c>
      <c r="D28" s="161">
        <f t="shared" si="0"/>
        <v>0.05997684027778963</v>
      </c>
      <c r="E28" s="243">
        <f>'Open Int.'!B32/'Open Int.'!K32</f>
        <v>0.950401167031364</v>
      </c>
      <c r="F28" s="228">
        <f>'Open Int.'!E32/'Open Int.'!K32</f>
        <v>0.047045951859956234</v>
      </c>
      <c r="G28" s="244">
        <f>'Open Int.'!H32/'Open Int.'!K32</f>
        <v>0.002552881108679796</v>
      </c>
      <c r="H28" s="249">
        <v>114294117</v>
      </c>
      <c r="I28" s="233">
        <v>18750000</v>
      </c>
      <c r="J28" s="355">
        <v>9375000</v>
      </c>
      <c r="K28" s="367" t="str">
        <f t="shared" si="1"/>
        <v>Gross Exposure is less then 30%</v>
      </c>
      <c r="M28"/>
      <c r="N28"/>
    </row>
    <row r="29" spans="1:14" s="7" customFormat="1" ht="15">
      <c r="A29" s="201" t="s">
        <v>78</v>
      </c>
      <c r="B29" s="235">
        <f>'Open Int.'!K33</f>
        <v>2568000</v>
      </c>
      <c r="C29" s="237">
        <f>'Open Int.'!R33</f>
        <v>56.175</v>
      </c>
      <c r="D29" s="161">
        <f t="shared" si="0"/>
        <v>0.11672727272727272</v>
      </c>
      <c r="E29" s="243">
        <f>'Open Int.'!B33/'Open Int.'!K33</f>
        <v>0.9912772585669782</v>
      </c>
      <c r="F29" s="228">
        <f>'Open Int.'!E33/'Open Int.'!K33</f>
        <v>0.006853582554517134</v>
      </c>
      <c r="G29" s="244">
        <f>'Open Int.'!H33/'Open Int.'!K33</f>
        <v>0.001869158878504673</v>
      </c>
      <c r="H29" s="165">
        <v>22000000</v>
      </c>
      <c r="I29" s="230">
        <v>4400000</v>
      </c>
      <c r="J29" s="355">
        <v>2200000</v>
      </c>
      <c r="K29" s="117" t="str">
        <f t="shared" si="1"/>
        <v>Gross Exposure is less then 30%</v>
      </c>
      <c r="M29"/>
      <c r="N29"/>
    </row>
    <row r="30" spans="1:14" s="7" customFormat="1" ht="15">
      <c r="A30" s="201" t="s">
        <v>138</v>
      </c>
      <c r="B30" s="235">
        <f>'Open Int.'!K34</f>
        <v>6642325</v>
      </c>
      <c r="C30" s="237">
        <f>'Open Int.'!R34</f>
        <v>379.5424505</v>
      </c>
      <c r="D30" s="161">
        <f t="shared" si="0"/>
        <v>0.6229992918677341</v>
      </c>
      <c r="E30" s="243">
        <f>'Open Int.'!B34/'Open Int.'!K34</f>
        <v>0.9878431121632862</v>
      </c>
      <c r="F30" s="228">
        <f>'Open Int.'!E34/'Open Int.'!K34</f>
        <v>0.010557297331883039</v>
      </c>
      <c r="G30" s="244">
        <f>'Open Int.'!H34/'Open Int.'!K34</f>
        <v>0.0015995905048307633</v>
      </c>
      <c r="H30" s="165">
        <v>10661850</v>
      </c>
      <c r="I30" s="230">
        <v>2131800</v>
      </c>
      <c r="J30" s="355">
        <v>1065900</v>
      </c>
      <c r="K30" s="117" t="str">
        <f t="shared" si="1"/>
        <v>Gross exposure is Substantial as Open interest has crossed 60%</v>
      </c>
      <c r="M30"/>
      <c r="N30"/>
    </row>
    <row r="31" spans="1:14" s="7" customFormat="1" ht="15">
      <c r="A31" s="201" t="s">
        <v>160</v>
      </c>
      <c r="B31" s="235">
        <f>'Open Int.'!K35</f>
        <v>2428250</v>
      </c>
      <c r="C31" s="237">
        <f>'Open Int.'!R35</f>
        <v>91.67857875</v>
      </c>
      <c r="D31" s="161">
        <f t="shared" si="0"/>
        <v>0.2445245926335588</v>
      </c>
      <c r="E31" s="243">
        <f>'Open Int.'!B35/'Open Int.'!K35</f>
        <v>0.9936579841449603</v>
      </c>
      <c r="F31" s="228">
        <f>'Open Int.'!E35/'Open Int.'!K35</f>
        <v>0.0063420158550396375</v>
      </c>
      <c r="G31" s="244">
        <f>'Open Int.'!H35/'Open Int.'!K35</f>
        <v>0</v>
      </c>
      <c r="H31" s="249">
        <v>9930494</v>
      </c>
      <c r="I31" s="233">
        <v>1985500</v>
      </c>
      <c r="J31" s="355">
        <v>1573000</v>
      </c>
      <c r="K31" s="367" t="str">
        <f t="shared" si="1"/>
        <v>Gross Exposure is less then 30%</v>
      </c>
      <c r="M31"/>
      <c r="N31"/>
    </row>
    <row r="32" spans="1:14" s="7" customFormat="1" ht="15">
      <c r="A32" s="201" t="s">
        <v>161</v>
      </c>
      <c r="B32" s="235">
        <f>'Open Int.'!K36</f>
        <v>7748700</v>
      </c>
      <c r="C32" s="237">
        <f>'Open Int.'!R36</f>
        <v>26.190605999999995</v>
      </c>
      <c r="D32" s="161">
        <f t="shared" si="0"/>
        <v>0.1748120212970751</v>
      </c>
      <c r="E32" s="243">
        <f>'Open Int.'!B36/'Open Int.'!K36</f>
        <v>0.8254674977738201</v>
      </c>
      <c r="F32" s="228">
        <f>'Open Int.'!E36/'Open Int.'!K36</f>
        <v>0.1682991985752449</v>
      </c>
      <c r="G32" s="244">
        <f>'Open Int.'!H36/'Open Int.'!K36</f>
        <v>0.006233303650934996</v>
      </c>
      <c r="H32" s="247">
        <v>44325899</v>
      </c>
      <c r="I32" s="231">
        <v>8859600</v>
      </c>
      <c r="J32" s="354">
        <v>8859600</v>
      </c>
      <c r="K32" s="117" t="str">
        <f t="shared" si="1"/>
        <v>Gross Exposure is less then 30%</v>
      </c>
      <c r="M32"/>
      <c r="N32"/>
    </row>
    <row r="33" spans="1:14" s="7" customFormat="1" ht="15">
      <c r="A33" s="201" t="s">
        <v>392</v>
      </c>
      <c r="B33" s="235">
        <f>'Open Int.'!K37</f>
        <v>97200</v>
      </c>
      <c r="C33" s="237">
        <f>'Open Int.'!R37</f>
        <v>2.09952</v>
      </c>
      <c r="D33" s="161">
        <f t="shared" si="0"/>
        <v>0.009976741464856621</v>
      </c>
      <c r="E33" s="243">
        <f>'Open Int.'!B37/'Open Int.'!K37</f>
        <v>1</v>
      </c>
      <c r="F33" s="228">
        <f>'Open Int.'!E37/'Open Int.'!K37</f>
        <v>0</v>
      </c>
      <c r="G33" s="244">
        <f>'Open Int.'!H37/'Open Int.'!K37</f>
        <v>0</v>
      </c>
      <c r="H33" s="247">
        <v>9742660</v>
      </c>
      <c r="I33" s="231">
        <v>1948500</v>
      </c>
      <c r="J33" s="354">
        <v>1948500</v>
      </c>
      <c r="K33" s="117" t="str">
        <f t="shared" si="1"/>
        <v>Gross Exposure is less then 30%</v>
      </c>
      <c r="M33"/>
      <c r="N33"/>
    </row>
    <row r="34" spans="1:14" s="7" customFormat="1" ht="15">
      <c r="A34" s="201" t="s">
        <v>3</v>
      </c>
      <c r="B34" s="235">
        <f>'Open Int.'!K38</f>
        <v>9505000</v>
      </c>
      <c r="C34" s="237">
        <f>'Open Int.'!R38</f>
        <v>194.6624</v>
      </c>
      <c r="D34" s="161">
        <f t="shared" si="0"/>
        <v>0.10292961062470087</v>
      </c>
      <c r="E34" s="243">
        <f>'Open Int.'!B38/'Open Int.'!K38</f>
        <v>0.8880852183061546</v>
      </c>
      <c r="F34" s="228">
        <f>'Open Int.'!E38/'Open Int.'!K38</f>
        <v>0.0900841662283009</v>
      </c>
      <c r="G34" s="244">
        <f>'Open Int.'!H38/'Open Int.'!K38</f>
        <v>0.02183061546554445</v>
      </c>
      <c r="H34" s="188">
        <v>92344661</v>
      </c>
      <c r="I34" s="168">
        <v>11935000</v>
      </c>
      <c r="J34" s="356">
        <v>5967500</v>
      </c>
      <c r="K34" s="367" t="str">
        <f t="shared" si="1"/>
        <v>Gross Exposure is less then 30%</v>
      </c>
      <c r="M34"/>
      <c r="N34"/>
    </row>
    <row r="35" spans="1:14" s="7" customFormat="1" ht="15">
      <c r="A35" s="201" t="s">
        <v>218</v>
      </c>
      <c r="B35" s="235">
        <f>'Open Int.'!K39</f>
        <v>778050</v>
      </c>
      <c r="C35" s="237">
        <f>'Open Int.'!R39</f>
        <v>28.71393525</v>
      </c>
      <c r="D35" s="161">
        <f t="shared" si="0"/>
        <v>0.058380184547563135</v>
      </c>
      <c r="E35" s="243">
        <f>'Open Int.'!B39/'Open Int.'!K39</f>
        <v>0.970310391363023</v>
      </c>
      <c r="F35" s="228">
        <f>'Open Int.'!E39/'Open Int.'!K39</f>
        <v>0.029689608636977057</v>
      </c>
      <c r="G35" s="244">
        <f>'Open Int.'!H39/'Open Int.'!K39</f>
        <v>0</v>
      </c>
      <c r="H35" s="249">
        <v>13327296</v>
      </c>
      <c r="I35" s="233">
        <v>2665425</v>
      </c>
      <c r="J35" s="355">
        <v>1332450</v>
      </c>
      <c r="K35" s="367" t="str">
        <f t="shared" si="1"/>
        <v>Gross Exposure is less then 30%</v>
      </c>
      <c r="M35"/>
      <c r="N35"/>
    </row>
    <row r="36" spans="1:14" s="7" customFormat="1" ht="15">
      <c r="A36" s="201" t="s">
        <v>162</v>
      </c>
      <c r="B36" s="235">
        <f>'Open Int.'!K40</f>
        <v>430800</v>
      </c>
      <c r="C36" s="237">
        <f>'Open Int.'!R40</f>
        <v>13.490502</v>
      </c>
      <c r="D36" s="161">
        <f t="shared" si="0"/>
        <v>0.03505859375</v>
      </c>
      <c r="E36" s="243">
        <f>'Open Int.'!B40/'Open Int.'!K40</f>
        <v>1</v>
      </c>
      <c r="F36" s="228">
        <f>'Open Int.'!E40/'Open Int.'!K40</f>
        <v>0</v>
      </c>
      <c r="G36" s="244">
        <f>'Open Int.'!H40/'Open Int.'!K40</f>
        <v>0</v>
      </c>
      <c r="H36" s="249">
        <v>12288000</v>
      </c>
      <c r="I36" s="233">
        <v>2457600</v>
      </c>
      <c r="J36" s="355">
        <v>1440000</v>
      </c>
      <c r="K36" s="367" t="str">
        <f t="shared" si="1"/>
        <v>Gross Exposure is less then 30%</v>
      </c>
      <c r="M36"/>
      <c r="N36"/>
    </row>
    <row r="37" spans="1:14" s="7" customFormat="1" ht="15">
      <c r="A37" s="201" t="s">
        <v>286</v>
      </c>
      <c r="B37" s="235">
        <f>'Open Int.'!K41</f>
        <v>669000</v>
      </c>
      <c r="C37" s="237">
        <f>'Open Int.'!R41</f>
        <v>14.119245</v>
      </c>
      <c r="D37" s="161">
        <f t="shared" si="0"/>
        <v>0.02123059308788377</v>
      </c>
      <c r="E37" s="243">
        <f>'Open Int.'!B41/'Open Int.'!K41</f>
        <v>0.9985052316890882</v>
      </c>
      <c r="F37" s="228">
        <f>'Open Int.'!E41/'Open Int.'!K41</f>
        <v>0.0014947683109118087</v>
      </c>
      <c r="G37" s="244">
        <f>'Open Int.'!H41/'Open Int.'!K41</f>
        <v>0</v>
      </c>
      <c r="H37" s="247">
        <v>31511131</v>
      </c>
      <c r="I37" s="231">
        <v>6302000</v>
      </c>
      <c r="J37" s="354">
        <v>3151000</v>
      </c>
      <c r="K37" s="117" t="str">
        <f t="shared" si="1"/>
        <v>Gross Exposure is less then 30%</v>
      </c>
      <c r="M37"/>
      <c r="N37"/>
    </row>
    <row r="38" spans="1:14" s="7" customFormat="1" ht="15">
      <c r="A38" s="201" t="s">
        <v>183</v>
      </c>
      <c r="B38" s="235">
        <f>'Open Int.'!K42</f>
        <v>659300</v>
      </c>
      <c r="C38" s="237">
        <f>'Open Int.'!R42</f>
        <v>20.1844695</v>
      </c>
      <c r="D38" s="161">
        <f t="shared" si="0"/>
        <v>0.03397753040610183</v>
      </c>
      <c r="E38" s="243">
        <f>'Open Int.'!B42/'Open Int.'!K42</f>
        <v>0.9942363112391931</v>
      </c>
      <c r="F38" s="228">
        <f>'Open Int.'!E42/'Open Int.'!K42</f>
        <v>0.005763688760806916</v>
      </c>
      <c r="G38" s="244">
        <f>'Open Int.'!H42/'Open Int.'!K42</f>
        <v>0</v>
      </c>
      <c r="H38" s="247">
        <v>19404000</v>
      </c>
      <c r="I38" s="231">
        <v>3879800</v>
      </c>
      <c r="J38" s="354">
        <v>1939900</v>
      </c>
      <c r="K38" s="117" t="str">
        <f t="shared" si="1"/>
        <v>Gross Exposure is less then 30%</v>
      </c>
      <c r="M38"/>
      <c r="N38"/>
    </row>
    <row r="39" spans="1:14" s="7" customFormat="1" ht="15">
      <c r="A39" s="201" t="s">
        <v>219</v>
      </c>
      <c r="B39" s="235">
        <f>'Open Int.'!K43</f>
        <v>5975100</v>
      </c>
      <c r="C39" s="237">
        <f>'Open Int.'!R43</f>
        <v>55.628181</v>
      </c>
      <c r="D39" s="161">
        <f t="shared" si="0"/>
        <v>0.2002382309142815</v>
      </c>
      <c r="E39" s="243">
        <f>'Open Int.'!B43/'Open Int.'!K43</f>
        <v>0.9724356077722549</v>
      </c>
      <c r="F39" s="228">
        <f>'Open Int.'!E43/'Open Int.'!K43</f>
        <v>0.02711251694532309</v>
      </c>
      <c r="G39" s="244">
        <f>'Open Int.'!H43/'Open Int.'!K43</f>
        <v>0.00045187528242205153</v>
      </c>
      <c r="H39" s="247">
        <v>29839956</v>
      </c>
      <c r="I39" s="231">
        <v>5967000</v>
      </c>
      <c r="J39" s="354">
        <v>3402000</v>
      </c>
      <c r="K39" s="117" t="str">
        <f t="shared" si="1"/>
        <v>Gross Exposure is less then 30%</v>
      </c>
      <c r="M39"/>
      <c r="N39"/>
    </row>
    <row r="40" spans="1:14" s="7" customFormat="1" ht="15">
      <c r="A40" s="201" t="s">
        <v>163</v>
      </c>
      <c r="B40" s="235">
        <f>'Open Int.'!K44</f>
        <v>458428</v>
      </c>
      <c r="C40" s="237">
        <f>'Open Int.'!R44</f>
        <v>176.64147695999998</v>
      </c>
      <c r="D40" s="161">
        <f t="shared" si="0"/>
        <v>0.3881233384696141</v>
      </c>
      <c r="E40" s="243">
        <f>'Open Int.'!B44/'Open Int.'!K44</f>
        <v>0.9967541249661888</v>
      </c>
      <c r="F40" s="228">
        <f>'Open Int.'!E44/'Open Int.'!K44</f>
        <v>0.002028671896131999</v>
      </c>
      <c r="G40" s="244">
        <f>'Open Int.'!H44/'Open Int.'!K44</f>
        <v>0.0012172031376791995</v>
      </c>
      <c r="H40" s="247">
        <v>1181140</v>
      </c>
      <c r="I40" s="231">
        <v>236000</v>
      </c>
      <c r="J40" s="354">
        <v>163500</v>
      </c>
      <c r="K40" s="117" t="str">
        <f t="shared" si="1"/>
        <v>Some sign of build up Gross exposure crosses 30%</v>
      </c>
      <c r="M40"/>
      <c r="N40"/>
    </row>
    <row r="41" spans="1:14" s="7" customFormat="1" ht="15">
      <c r="A41" s="201" t="s">
        <v>194</v>
      </c>
      <c r="B41" s="235">
        <f>'Open Int.'!K45</f>
        <v>2801200</v>
      </c>
      <c r="C41" s="237">
        <f>'Open Int.'!R45</f>
        <v>191.54605599999996</v>
      </c>
      <c r="D41" s="161">
        <f t="shared" si="0"/>
        <v>0.1582961430827151</v>
      </c>
      <c r="E41" s="243">
        <f>'Open Int.'!B45/'Open Int.'!K45</f>
        <v>0.9734399543052977</v>
      </c>
      <c r="F41" s="228">
        <f>'Open Int.'!E45/'Open Int.'!K45</f>
        <v>0.02413251463658432</v>
      </c>
      <c r="G41" s="244">
        <f>'Open Int.'!H45/'Open Int.'!K45</f>
        <v>0.0024275310581179494</v>
      </c>
      <c r="H41" s="247">
        <v>17695946</v>
      </c>
      <c r="I41" s="231">
        <v>3538800</v>
      </c>
      <c r="J41" s="354">
        <v>1769200</v>
      </c>
      <c r="K41" s="117" t="str">
        <f t="shared" si="1"/>
        <v>Gross Exposure is less then 30%</v>
      </c>
      <c r="M41"/>
      <c r="N41"/>
    </row>
    <row r="42" spans="1:14" s="7" customFormat="1" ht="15">
      <c r="A42" s="201" t="s">
        <v>220</v>
      </c>
      <c r="B42" s="235">
        <f>'Open Int.'!K46</f>
        <v>4238400</v>
      </c>
      <c r="C42" s="237">
        <f>'Open Int.'!R46</f>
        <v>52.640928</v>
      </c>
      <c r="D42" s="161">
        <f t="shared" si="0"/>
        <v>0.41821785554610813</v>
      </c>
      <c r="E42" s="243">
        <f>'Open Int.'!B46/'Open Int.'!K46</f>
        <v>0.9473386183465459</v>
      </c>
      <c r="F42" s="228">
        <f>'Open Int.'!E46/'Open Int.'!K46</f>
        <v>0.04813137032842582</v>
      </c>
      <c r="G42" s="244">
        <f>'Open Int.'!H46/'Open Int.'!K46</f>
        <v>0.004530011325028313</v>
      </c>
      <c r="H42" s="247">
        <v>10134431</v>
      </c>
      <c r="I42" s="231">
        <v>2025600</v>
      </c>
      <c r="J42" s="354">
        <v>2025600</v>
      </c>
      <c r="K42" s="117" t="str">
        <f t="shared" si="1"/>
        <v>Gross exposure is building up andcrpsses 40% mark</v>
      </c>
      <c r="M42"/>
      <c r="N42"/>
    </row>
    <row r="43" spans="1:14" s="7" customFormat="1" ht="15">
      <c r="A43" s="201" t="s">
        <v>164</v>
      </c>
      <c r="B43" s="235">
        <f>'Open Int.'!K47</f>
        <v>23261050</v>
      </c>
      <c r="C43" s="237">
        <f>'Open Int.'!R47</f>
        <v>126.65641725</v>
      </c>
      <c r="D43" s="161">
        <f t="shared" si="0"/>
        <v>0.8479330905277537</v>
      </c>
      <c r="E43" s="243">
        <f>'Open Int.'!B47/'Open Int.'!K47</f>
        <v>0.9616225406849648</v>
      </c>
      <c r="F43" s="228">
        <f>'Open Int.'!E47/'Open Int.'!K47</f>
        <v>0.034976924945348556</v>
      </c>
      <c r="G43" s="244">
        <f>'Open Int.'!H47/'Open Int.'!K47</f>
        <v>0.003400534369686665</v>
      </c>
      <c r="H43" s="247">
        <v>27432648</v>
      </c>
      <c r="I43" s="231">
        <v>5486150</v>
      </c>
      <c r="J43" s="354">
        <v>5486150</v>
      </c>
      <c r="K43" s="117" t="str">
        <f t="shared" si="1"/>
        <v>Gross exposure has crossed 80%,Margin double</v>
      </c>
      <c r="M43"/>
      <c r="N43"/>
    </row>
    <row r="44" spans="1:14" s="7" customFormat="1" ht="15">
      <c r="A44" s="201" t="s">
        <v>165</v>
      </c>
      <c r="B44" s="235">
        <f>'Open Int.'!K48</f>
        <v>284700</v>
      </c>
      <c r="C44" s="237">
        <f>'Open Int.'!R48</f>
        <v>7.484763</v>
      </c>
      <c r="D44" s="161">
        <f t="shared" si="0"/>
        <v>0.018752981407871353</v>
      </c>
      <c r="E44" s="243">
        <f>'Open Int.'!B48/'Open Int.'!K48</f>
        <v>0.9954337899543378</v>
      </c>
      <c r="F44" s="228">
        <f>'Open Int.'!E48/'Open Int.'!K48</f>
        <v>0.0045662100456621</v>
      </c>
      <c r="G44" s="244">
        <f>'Open Int.'!H48/'Open Int.'!K48</f>
        <v>0</v>
      </c>
      <c r="H44" s="247">
        <v>15181586</v>
      </c>
      <c r="I44" s="231">
        <v>3035500</v>
      </c>
      <c r="J44" s="354">
        <v>2281500</v>
      </c>
      <c r="K44" s="117" t="str">
        <f t="shared" si="1"/>
        <v>Gross Exposure is less then 30%</v>
      </c>
      <c r="M44"/>
      <c r="N44"/>
    </row>
    <row r="45" spans="1:14" s="7" customFormat="1" ht="15">
      <c r="A45" s="201" t="s">
        <v>89</v>
      </c>
      <c r="B45" s="235">
        <f>'Open Int.'!K49</f>
        <v>4208250</v>
      </c>
      <c r="C45" s="237">
        <f>'Open Int.'!R49</f>
        <v>116.98935</v>
      </c>
      <c r="D45" s="161">
        <f t="shared" si="0"/>
        <v>0.06789577501206054</v>
      </c>
      <c r="E45" s="243">
        <f>'Open Int.'!B49/'Open Int.'!K49</f>
        <v>0.9406522901443592</v>
      </c>
      <c r="F45" s="228">
        <f>'Open Int.'!E49/'Open Int.'!K49</f>
        <v>0.05328818392443415</v>
      </c>
      <c r="G45" s="244">
        <f>'Open Int.'!H49/'Open Int.'!K49</f>
        <v>0.0060595259312065585</v>
      </c>
      <c r="H45" s="247">
        <v>61981029</v>
      </c>
      <c r="I45" s="231">
        <v>11472000</v>
      </c>
      <c r="J45" s="354">
        <v>5736000</v>
      </c>
      <c r="K45" s="117" t="str">
        <f t="shared" si="1"/>
        <v>Gross Exposure is less then 30%</v>
      </c>
      <c r="M45"/>
      <c r="N45"/>
    </row>
    <row r="46" spans="1:14" s="7" customFormat="1" ht="15">
      <c r="A46" s="201" t="s">
        <v>287</v>
      </c>
      <c r="B46" s="235">
        <f>'Open Int.'!K50</f>
        <v>1440000</v>
      </c>
      <c r="C46" s="237">
        <f>'Open Int.'!R50</f>
        <v>26.7984</v>
      </c>
      <c r="D46" s="161">
        <f t="shared" si="0"/>
        <v>0.13103714994198876</v>
      </c>
      <c r="E46" s="243">
        <f>'Open Int.'!B50/'Open Int.'!K50</f>
        <v>0.9972222222222222</v>
      </c>
      <c r="F46" s="228">
        <f>'Open Int.'!E50/'Open Int.'!K50</f>
        <v>0.001388888888888889</v>
      </c>
      <c r="G46" s="244">
        <f>'Open Int.'!H50/'Open Int.'!K50</f>
        <v>0.001388888888888889</v>
      </c>
      <c r="H46" s="247">
        <v>10989250</v>
      </c>
      <c r="I46" s="231">
        <v>2197000</v>
      </c>
      <c r="J46" s="354">
        <v>2197000</v>
      </c>
      <c r="K46" s="117" t="str">
        <f t="shared" si="1"/>
        <v>Gross Exposure is less then 30%</v>
      </c>
      <c r="M46"/>
      <c r="N46"/>
    </row>
    <row r="47" spans="1:14" s="7" customFormat="1" ht="15">
      <c r="A47" s="201" t="s">
        <v>271</v>
      </c>
      <c r="B47" s="235">
        <f>'Open Int.'!K51</f>
        <v>585600</v>
      </c>
      <c r="C47" s="237">
        <f>'Open Int.'!R51</f>
        <v>15.266592</v>
      </c>
      <c r="D47" s="161">
        <f t="shared" si="0"/>
        <v>0.026498015725775946</v>
      </c>
      <c r="E47" s="243">
        <f>'Open Int.'!B51/'Open Int.'!K51</f>
        <v>0.9487704918032787</v>
      </c>
      <c r="F47" s="228">
        <f>'Open Int.'!E51/'Open Int.'!K51</f>
        <v>0.0430327868852459</v>
      </c>
      <c r="G47" s="244">
        <f>'Open Int.'!H51/'Open Int.'!K51</f>
        <v>0.00819672131147541</v>
      </c>
      <c r="H47" s="247">
        <v>22099768</v>
      </c>
      <c r="I47" s="231">
        <v>4419600</v>
      </c>
      <c r="J47" s="354">
        <v>2487600</v>
      </c>
      <c r="K47" s="117" t="str">
        <f t="shared" si="1"/>
        <v>Gross Exposure is less then 30%</v>
      </c>
      <c r="M47"/>
      <c r="N47"/>
    </row>
    <row r="48" spans="1:14" s="7" customFormat="1" ht="15">
      <c r="A48" s="201" t="s">
        <v>221</v>
      </c>
      <c r="B48" s="235">
        <f>'Open Int.'!K52</f>
        <v>508500</v>
      </c>
      <c r="C48" s="237">
        <f>'Open Int.'!R52</f>
        <v>60.689475</v>
      </c>
      <c r="D48" s="161">
        <f t="shared" si="0"/>
        <v>0.06084642947527882</v>
      </c>
      <c r="E48" s="243">
        <f>'Open Int.'!B52/'Open Int.'!K52</f>
        <v>0.9964601769911504</v>
      </c>
      <c r="F48" s="228">
        <f>'Open Int.'!E52/'Open Int.'!K52</f>
        <v>0.0035398230088495575</v>
      </c>
      <c r="G48" s="244">
        <f>'Open Int.'!H52/'Open Int.'!K52</f>
        <v>0</v>
      </c>
      <c r="H48" s="247">
        <v>8357105</v>
      </c>
      <c r="I48" s="231">
        <v>1671300</v>
      </c>
      <c r="J48" s="354">
        <v>835500</v>
      </c>
      <c r="K48" s="117" t="str">
        <f t="shared" si="1"/>
        <v>Gross Exposure is less then 30%</v>
      </c>
      <c r="M48"/>
      <c r="N48"/>
    </row>
    <row r="49" spans="1:14" s="7" customFormat="1" ht="15">
      <c r="A49" s="201" t="s">
        <v>233</v>
      </c>
      <c r="B49" s="235">
        <f>'Open Int.'!K53</f>
        <v>2748000</v>
      </c>
      <c r="C49" s="237">
        <f>'Open Int.'!R53</f>
        <v>118.49376</v>
      </c>
      <c r="D49" s="161">
        <f t="shared" si="0"/>
        <v>0.19913855905860509</v>
      </c>
      <c r="E49" s="243">
        <f>'Open Int.'!B53/'Open Int.'!K53</f>
        <v>0.9523289665211062</v>
      </c>
      <c r="F49" s="228">
        <f>'Open Int.'!E53/'Open Int.'!K53</f>
        <v>0.03675400291120815</v>
      </c>
      <c r="G49" s="244">
        <f>'Open Int.'!H53/'Open Int.'!K53</f>
        <v>0.010917030567685589</v>
      </c>
      <c r="H49" s="247">
        <v>13799437</v>
      </c>
      <c r="I49" s="231">
        <v>2759000</v>
      </c>
      <c r="J49" s="354">
        <v>1404000</v>
      </c>
      <c r="K49" s="117" t="str">
        <f t="shared" si="1"/>
        <v>Gross Exposure is less then 30%</v>
      </c>
      <c r="M49"/>
      <c r="N49"/>
    </row>
    <row r="50" spans="1:14" s="7" customFormat="1" ht="15">
      <c r="A50" s="201" t="s">
        <v>166</v>
      </c>
      <c r="B50" s="235">
        <f>'Open Int.'!K54</f>
        <v>4012000</v>
      </c>
      <c r="C50" s="237">
        <f>'Open Int.'!R54</f>
        <v>40.6215</v>
      </c>
      <c r="D50" s="161">
        <f t="shared" si="0"/>
        <v>0.24511388203570622</v>
      </c>
      <c r="E50" s="243">
        <f>'Open Int.'!B54/'Open Int.'!K54</f>
        <v>0.925</v>
      </c>
      <c r="F50" s="228">
        <f>'Open Int.'!E54/'Open Int.'!K54</f>
        <v>0.06323529411764706</v>
      </c>
      <c r="G50" s="244">
        <f>'Open Int.'!H54/'Open Int.'!K54</f>
        <v>0.011764705882352941</v>
      </c>
      <c r="H50" s="247">
        <v>16367902</v>
      </c>
      <c r="I50" s="231">
        <v>3271550</v>
      </c>
      <c r="J50" s="354">
        <v>3271550</v>
      </c>
      <c r="K50" s="117" t="str">
        <f t="shared" si="1"/>
        <v>Gross Exposure is less then 30%</v>
      </c>
      <c r="M50"/>
      <c r="N50"/>
    </row>
    <row r="51" spans="1:14" s="7" customFormat="1" ht="15">
      <c r="A51" s="201" t="s">
        <v>222</v>
      </c>
      <c r="B51" s="235">
        <f>'Open Int.'!K55</f>
        <v>618024</v>
      </c>
      <c r="C51" s="237">
        <f>'Open Int.'!R55</f>
        <v>149.89245083999998</v>
      </c>
      <c r="D51" s="161">
        <f t="shared" si="0"/>
        <v>0.05277717573143507</v>
      </c>
      <c r="E51" s="243">
        <f>'Open Int.'!B55/'Open Int.'!K55</f>
        <v>0.9994304428306992</v>
      </c>
      <c r="F51" s="228">
        <f>'Open Int.'!E55/'Open Int.'!K55</f>
        <v>0.0005695571693008686</v>
      </c>
      <c r="G51" s="244">
        <f>'Open Int.'!H55/'Open Int.'!K55</f>
        <v>0</v>
      </c>
      <c r="H51" s="247">
        <v>11710062</v>
      </c>
      <c r="I51" s="231">
        <v>1070825</v>
      </c>
      <c r="J51" s="354">
        <v>535325</v>
      </c>
      <c r="K51" s="117" t="str">
        <f t="shared" si="1"/>
        <v>Gross Exposure is less then 30%</v>
      </c>
      <c r="M51"/>
      <c r="N51"/>
    </row>
    <row r="52" spans="1:14" s="7" customFormat="1" ht="15">
      <c r="A52" s="201" t="s">
        <v>288</v>
      </c>
      <c r="B52" s="235">
        <f>'Open Int.'!K56</f>
        <v>7881000</v>
      </c>
      <c r="C52" s="237">
        <f>'Open Int.'!R56</f>
        <v>136.695945</v>
      </c>
      <c r="D52" s="161">
        <f t="shared" si="0"/>
        <v>0.630945890445505</v>
      </c>
      <c r="E52" s="243">
        <f>'Open Int.'!B56/'Open Int.'!K56</f>
        <v>0.9392843547773125</v>
      </c>
      <c r="F52" s="228">
        <f>'Open Int.'!E56/'Open Int.'!K56</f>
        <v>0.05576703464027408</v>
      </c>
      <c r="G52" s="244">
        <f>'Open Int.'!H56/'Open Int.'!K56</f>
        <v>0.0049486105824134</v>
      </c>
      <c r="H52" s="247">
        <v>12490770</v>
      </c>
      <c r="I52" s="231">
        <v>2497500</v>
      </c>
      <c r="J52" s="354">
        <v>2497500</v>
      </c>
      <c r="K52" s="117" t="str">
        <f t="shared" si="1"/>
        <v>Gross exposure is Substantial as Open interest has crossed 60%</v>
      </c>
      <c r="M52"/>
      <c r="N52"/>
    </row>
    <row r="53" spans="1:14" s="7" customFormat="1" ht="15">
      <c r="A53" s="201" t="s">
        <v>289</v>
      </c>
      <c r="B53" s="235">
        <f>'Open Int.'!K57</f>
        <v>2601200</v>
      </c>
      <c r="C53" s="237">
        <f>'Open Int.'!R57</f>
        <v>37.080106</v>
      </c>
      <c r="D53" s="161">
        <f t="shared" si="0"/>
        <v>0.2798681998520611</v>
      </c>
      <c r="E53" s="243">
        <f>'Open Int.'!B57/'Open Int.'!K57</f>
        <v>0.9720129171151776</v>
      </c>
      <c r="F53" s="228">
        <f>'Open Int.'!E57/'Open Int.'!K57</f>
        <v>0.02099031216361679</v>
      </c>
      <c r="G53" s="244">
        <f>'Open Int.'!H57/'Open Int.'!K57</f>
        <v>0.006996770721205597</v>
      </c>
      <c r="H53" s="247">
        <v>9294375</v>
      </c>
      <c r="I53" s="231">
        <v>1857800</v>
      </c>
      <c r="J53" s="354">
        <v>1857800</v>
      </c>
      <c r="K53" s="117" t="str">
        <f t="shared" si="1"/>
        <v>Gross Exposure is less then 30%</v>
      </c>
      <c r="M53"/>
      <c r="N53"/>
    </row>
    <row r="54" spans="1:14" s="7" customFormat="1" ht="15">
      <c r="A54" s="201" t="s">
        <v>195</v>
      </c>
      <c r="B54" s="235">
        <f>'Open Int.'!K58</f>
        <v>17609480</v>
      </c>
      <c r="C54" s="237">
        <f>'Open Int.'!R58</f>
        <v>210.5213334</v>
      </c>
      <c r="D54" s="161">
        <f t="shared" si="0"/>
        <v>0.0901761754473595</v>
      </c>
      <c r="E54" s="243">
        <f>'Open Int.'!B58/'Open Int.'!K58</f>
        <v>0.9408665105386417</v>
      </c>
      <c r="F54" s="228">
        <f>'Open Int.'!E58/'Open Int.'!K58</f>
        <v>0.05</v>
      </c>
      <c r="G54" s="244">
        <f>'Open Int.'!H58/'Open Int.'!K58</f>
        <v>0.009133489461358314</v>
      </c>
      <c r="H54" s="247">
        <v>195278630</v>
      </c>
      <c r="I54" s="231">
        <v>21267468</v>
      </c>
      <c r="J54" s="354">
        <v>10633734</v>
      </c>
      <c r="K54" s="117" t="str">
        <f t="shared" si="1"/>
        <v>Gross Exposure is less then 30%</v>
      </c>
      <c r="M54"/>
      <c r="N54"/>
    </row>
    <row r="55" spans="1:14" s="7" customFormat="1" ht="15">
      <c r="A55" s="201" t="s">
        <v>290</v>
      </c>
      <c r="B55" s="235">
        <f>'Open Int.'!K59</f>
        <v>8871800</v>
      </c>
      <c r="C55" s="237">
        <f>'Open Int.'!R59</f>
        <v>83.527997</v>
      </c>
      <c r="D55" s="161">
        <f t="shared" si="0"/>
        <v>0.350194411225926</v>
      </c>
      <c r="E55" s="243">
        <f>'Open Int.'!B59/'Open Int.'!K59</f>
        <v>0.941612750512861</v>
      </c>
      <c r="F55" s="228">
        <f>'Open Int.'!E59/'Open Int.'!K59</f>
        <v>0.05254852453842512</v>
      </c>
      <c r="G55" s="244">
        <f>'Open Int.'!H59/'Open Int.'!K59</f>
        <v>0.005838724948713903</v>
      </c>
      <c r="H55" s="247">
        <v>25333928</v>
      </c>
      <c r="I55" s="231">
        <v>5066600</v>
      </c>
      <c r="J55" s="354">
        <v>3399200</v>
      </c>
      <c r="K55" s="117" t="str">
        <f t="shared" si="1"/>
        <v>Some sign of build up Gross exposure crosses 30%</v>
      </c>
      <c r="M55"/>
      <c r="N55"/>
    </row>
    <row r="56" spans="1:14" s="7" customFormat="1" ht="15">
      <c r="A56" s="201" t="s">
        <v>197</v>
      </c>
      <c r="B56" s="235">
        <f>'Open Int.'!K60</f>
        <v>3379350</v>
      </c>
      <c r="C56" s="237">
        <f>'Open Int.'!R60</f>
        <v>111.77200125</v>
      </c>
      <c r="D56" s="161">
        <f t="shared" si="0"/>
        <v>0.16895628975017507</v>
      </c>
      <c r="E56" s="243">
        <f>'Open Int.'!B60/'Open Int.'!K60</f>
        <v>0.9953837276399308</v>
      </c>
      <c r="F56" s="228">
        <f>'Open Int.'!E60/'Open Int.'!K60</f>
        <v>0.0026928255433737256</v>
      </c>
      <c r="G56" s="244">
        <f>'Open Int.'!H60/'Open Int.'!K60</f>
        <v>0.0019234468166955184</v>
      </c>
      <c r="H56" s="247">
        <v>20001327</v>
      </c>
      <c r="I56" s="231">
        <v>4000100</v>
      </c>
      <c r="J56" s="354">
        <v>2000050</v>
      </c>
      <c r="K56" s="117" t="str">
        <f t="shared" si="1"/>
        <v>Gross Exposure is less then 30%</v>
      </c>
      <c r="M56"/>
      <c r="N56"/>
    </row>
    <row r="57" spans="1:14" s="7" customFormat="1" ht="15">
      <c r="A57" s="201" t="s">
        <v>4</v>
      </c>
      <c r="B57" s="235">
        <f>'Open Int.'!K61</f>
        <v>948600</v>
      </c>
      <c r="C57" s="237">
        <f>'Open Int.'!R61</f>
        <v>156.960099</v>
      </c>
      <c r="D57" s="161">
        <f t="shared" si="0"/>
        <v>0.01900403281763675</v>
      </c>
      <c r="E57" s="243">
        <f>'Open Int.'!B61/'Open Int.'!K61</f>
        <v>1</v>
      </c>
      <c r="F57" s="228">
        <f>'Open Int.'!E61/'Open Int.'!K61</f>
        <v>0</v>
      </c>
      <c r="G57" s="244">
        <f>'Open Int.'!H61/'Open Int.'!K61</f>
        <v>0</v>
      </c>
      <c r="H57" s="247">
        <v>49915721</v>
      </c>
      <c r="I57" s="231">
        <v>1843800</v>
      </c>
      <c r="J57" s="354">
        <v>921900</v>
      </c>
      <c r="K57" s="117" t="str">
        <f t="shared" si="1"/>
        <v>Gross Exposure is less then 30%</v>
      </c>
      <c r="M57"/>
      <c r="N57"/>
    </row>
    <row r="58" spans="1:14" s="7" customFormat="1" ht="15">
      <c r="A58" s="201" t="s">
        <v>79</v>
      </c>
      <c r="B58" s="235">
        <f>'Open Int.'!K62</f>
        <v>1962200</v>
      </c>
      <c r="C58" s="237">
        <f>'Open Int.'!R62</f>
        <v>194.767972</v>
      </c>
      <c r="D58" s="161">
        <f t="shared" si="0"/>
        <v>0.05298215380042593</v>
      </c>
      <c r="E58" s="243">
        <f>'Open Int.'!B62/'Open Int.'!K62</f>
        <v>0.9990826623178065</v>
      </c>
      <c r="F58" s="228">
        <f>'Open Int.'!E62/'Open Int.'!K62</f>
        <v>0.0009173376821934563</v>
      </c>
      <c r="G58" s="244">
        <f>'Open Int.'!H62/'Open Int.'!K62</f>
        <v>0</v>
      </c>
      <c r="H58" s="247">
        <v>37035112</v>
      </c>
      <c r="I58" s="231">
        <v>2808800</v>
      </c>
      <c r="J58" s="354">
        <v>1404400</v>
      </c>
      <c r="K58" s="117" t="str">
        <f t="shared" si="1"/>
        <v>Gross Exposure is less then 30%</v>
      </c>
      <c r="M58"/>
      <c r="N58"/>
    </row>
    <row r="59" spans="1:14" s="7" customFormat="1" ht="15">
      <c r="A59" s="201" t="s">
        <v>196</v>
      </c>
      <c r="B59" s="235">
        <f>'Open Int.'!K63</f>
        <v>2112400</v>
      </c>
      <c r="C59" s="237">
        <f>'Open Int.'!R63</f>
        <v>148.881952</v>
      </c>
      <c r="D59" s="161">
        <f t="shared" si="0"/>
        <v>0.1174115608700906</v>
      </c>
      <c r="E59" s="243">
        <f>'Open Int.'!B63/'Open Int.'!K63</f>
        <v>0.9981064192387805</v>
      </c>
      <c r="F59" s="228">
        <f>'Open Int.'!E63/'Open Int.'!K63</f>
        <v>0.0018935807612194661</v>
      </c>
      <c r="G59" s="244">
        <f>'Open Int.'!H63/'Open Int.'!K63</f>
        <v>0</v>
      </c>
      <c r="H59" s="247">
        <v>17991414</v>
      </c>
      <c r="I59" s="231">
        <v>3598000</v>
      </c>
      <c r="J59" s="354">
        <v>1798800</v>
      </c>
      <c r="K59" s="117" t="str">
        <f t="shared" si="1"/>
        <v>Gross Exposure is less then 30%</v>
      </c>
      <c r="M59"/>
      <c r="N59"/>
    </row>
    <row r="60" spans="1:14" s="7" customFormat="1" ht="15">
      <c r="A60" s="201" t="s">
        <v>5</v>
      </c>
      <c r="B60" s="235">
        <f>'Open Int.'!K64</f>
        <v>30322545</v>
      </c>
      <c r="C60" s="237">
        <f>'Open Int.'!R64</f>
        <v>438.312387975</v>
      </c>
      <c r="D60" s="161">
        <f t="shared" si="0"/>
        <v>0.21288496025538997</v>
      </c>
      <c r="E60" s="243">
        <f>'Open Int.'!B64/'Open Int.'!K64</f>
        <v>0.8959023723107674</v>
      </c>
      <c r="F60" s="228">
        <f>'Open Int.'!E64/'Open Int.'!K64</f>
        <v>0.09052653726789753</v>
      </c>
      <c r="G60" s="244">
        <f>'Open Int.'!H64/'Open Int.'!K64</f>
        <v>0.013571090421335016</v>
      </c>
      <c r="H60" s="247">
        <v>142436295</v>
      </c>
      <c r="I60" s="231">
        <v>17221215</v>
      </c>
      <c r="J60" s="354">
        <v>8609810</v>
      </c>
      <c r="K60" s="117" t="str">
        <f t="shared" si="1"/>
        <v>Gross Exposure is less then 30%</v>
      </c>
      <c r="M60"/>
      <c r="N60"/>
    </row>
    <row r="61" spans="1:14" s="7" customFormat="1" ht="15">
      <c r="A61" s="201" t="s">
        <v>198</v>
      </c>
      <c r="B61" s="235">
        <f>'Open Int.'!K65</f>
        <v>13538000</v>
      </c>
      <c r="C61" s="237">
        <f>'Open Int.'!R65</f>
        <v>251.40066</v>
      </c>
      <c r="D61" s="161">
        <f t="shared" si="0"/>
        <v>0.06316984096906213</v>
      </c>
      <c r="E61" s="243">
        <f>'Open Int.'!B65/'Open Int.'!K65</f>
        <v>0.8179937952430196</v>
      </c>
      <c r="F61" s="228">
        <f>'Open Int.'!E65/'Open Int.'!K65</f>
        <v>0.15969862608952579</v>
      </c>
      <c r="G61" s="244">
        <f>'Open Int.'!H65/'Open Int.'!K65</f>
        <v>0.022307578667454572</v>
      </c>
      <c r="H61" s="247">
        <v>214311130</v>
      </c>
      <c r="I61" s="231">
        <v>13863000</v>
      </c>
      <c r="J61" s="354">
        <v>6931000</v>
      </c>
      <c r="K61" s="117" t="str">
        <f t="shared" si="1"/>
        <v>Gross Exposure is less then 30%</v>
      </c>
      <c r="M61"/>
      <c r="N61"/>
    </row>
    <row r="62" spans="1:14" s="7" customFormat="1" ht="15">
      <c r="A62" s="201" t="s">
        <v>199</v>
      </c>
      <c r="B62" s="235">
        <f>'Open Int.'!K66</f>
        <v>3291600</v>
      </c>
      <c r="C62" s="237">
        <f>'Open Int.'!R66</f>
        <v>94.38663</v>
      </c>
      <c r="D62" s="161">
        <f t="shared" si="0"/>
        <v>0.09899355350948026</v>
      </c>
      <c r="E62" s="243">
        <f>'Open Int.'!B66/'Open Int.'!K66</f>
        <v>0.9016587677725119</v>
      </c>
      <c r="F62" s="228">
        <f>'Open Int.'!E66/'Open Int.'!K66</f>
        <v>0.07582938388625593</v>
      </c>
      <c r="G62" s="244">
        <f>'Open Int.'!H66/'Open Int.'!K66</f>
        <v>0.022511848341232227</v>
      </c>
      <c r="H62" s="247">
        <v>33250650</v>
      </c>
      <c r="I62" s="231">
        <v>6649500</v>
      </c>
      <c r="J62" s="354">
        <v>3324100</v>
      </c>
      <c r="K62" s="117" t="str">
        <f t="shared" si="1"/>
        <v>Gross Exposure is less then 30%</v>
      </c>
      <c r="M62"/>
      <c r="N62"/>
    </row>
    <row r="63" spans="1:14" s="7" customFormat="1" ht="15">
      <c r="A63" s="193" t="s">
        <v>405</v>
      </c>
      <c r="B63" s="235">
        <f>'Open Int.'!K67</f>
        <v>140250</v>
      </c>
      <c r="C63" s="237">
        <f>'Open Int.'!R67</f>
        <v>8.2817625</v>
      </c>
      <c r="D63" s="161">
        <f aca="true" t="shared" si="2" ref="D63:D126">B63/H63</f>
        <v>0.050642226481425044</v>
      </c>
      <c r="E63" s="243">
        <f>'Open Int.'!B67/'Open Int.'!K67</f>
        <v>1</v>
      </c>
      <c r="F63" s="228">
        <f>'Open Int.'!E67/'Open Int.'!K67</f>
        <v>0</v>
      </c>
      <c r="G63" s="244">
        <f>'Open Int.'!H67/'Open Int.'!K67</f>
        <v>0</v>
      </c>
      <c r="H63" s="247">
        <v>2769428</v>
      </c>
      <c r="I63" s="231">
        <v>553800</v>
      </c>
      <c r="J63" s="354">
        <v>553800</v>
      </c>
      <c r="K63" s="117" t="str">
        <f t="shared" si="1"/>
        <v>Gross Exposure is less then 30%</v>
      </c>
      <c r="M63"/>
      <c r="N63"/>
    </row>
    <row r="64" spans="1:14" s="7" customFormat="1" ht="15">
      <c r="A64" s="201" t="s">
        <v>43</v>
      </c>
      <c r="B64" s="235">
        <f>'Open Int.'!K68</f>
        <v>405150</v>
      </c>
      <c r="C64" s="237">
        <f>'Open Int.'!R68</f>
        <v>95.61337424999999</v>
      </c>
      <c r="D64" s="161">
        <f t="shared" si="2"/>
        <v>0.05567158286889964</v>
      </c>
      <c r="E64" s="243">
        <f>'Open Int.'!B68/'Open Int.'!K68</f>
        <v>0.9988893002591632</v>
      </c>
      <c r="F64" s="228">
        <f>'Open Int.'!E68/'Open Int.'!K68</f>
        <v>0.0011106997408367272</v>
      </c>
      <c r="G64" s="244">
        <f>'Open Int.'!H68/'Open Int.'!K68</f>
        <v>0</v>
      </c>
      <c r="H64" s="247">
        <v>7277501</v>
      </c>
      <c r="I64" s="231">
        <v>1455300</v>
      </c>
      <c r="J64" s="354">
        <v>727500</v>
      </c>
      <c r="K64" s="117" t="str">
        <f t="shared" si="1"/>
        <v>Gross Exposure is less then 30%</v>
      </c>
      <c r="M64"/>
      <c r="N64"/>
    </row>
    <row r="65" spans="1:14" s="7" customFormat="1" ht="15">
      <c r="A65" s="201" t="s">
        <v>200</v>
      </c>
      <c r="B65" s="235">
        <f>'Open Int.'!K69</f>
        <v>8866200</v>
      </c>
      <c r="C65" s="237">
        <f>'Open Int.'!R69</f>
        <v>752.252739</v>
      </c>
      <c r="D65" s="161">
        <f t="shared" si="2"/>
        <v>0.06775421678335423</v>
      </c>
      <c r="E65" s="243">
        <f>'Open Int.'!B69/'Open Int.'!K69</f>
        <v>0.8977577767250908</v>
      </c>
      <c r="F65" s="228">
        <f>'Open Int.'!E69/'Open Int.'!K69</f>
        <v>0.09411021632717512</v>
      </c>
      <c r="G65" s="244">
        <f>'Open Int.'!H69/'Open Int.'!K69</f>
        <v>0.008132006947734092</v>
      </c>
      <c r="H65" s="247">
        <v>130858276</v>
      </c>
      <c r="I65" s="231">
        <v>3364900</v>
      </c>
      <c r="J65" s="354">
        <v>1682100</v>
      </c>
      <c r="K65" s="117" t="str">
        <f t="shared" si="1"/>
        <v>Gross Exposure is less then 30%</v>
      </c>
      <c r="M65"/>
      <c r="N65"/>
    </row>
    <row r="66" spans="1:14" s="7" customFormat="1" ht="15">
      <c r="A66" s="201" t="s">
        <v>141</v>
      </c>
      <c r="B66" s="235">
        <f>'Open Int.'!K70</f>
        <v>51211200</v>
      </c>
      <c r="C66" s="237">
        <f>'Open Int.'!R70</f>
        <v>483.689784</v>
      </c>
      <c r="D66" s="161">
        <f t="shared" si="2"/>
        <v>0.7480417169335951</v>
      </c>
      <c r="E66" s="243">
        <f>'Open Int.'!B70/'Open Int.'!K70</f>
        <v>0.8312400412409785</v>
      </c>
      <c r="F66" s="228">
        <f>'Open Int.'!E70/'Open Int.'!K70</f>
        <v>0.1343612334801762</v>
      </c>
      <c r="G66" s="244">
        <f>'Open Int.'!H70/'Open Int.'!K70</f>
        <v>0.03439872527884525</v>
      </c>
      <c r="H66" s="247">
        <v>68460353</v>
      </c>
      <c r="I66" s="231">
        <v>13689600</v>
      </c>
      <c r="J66" s="354">
        <v>6844800</v>
      </c>
      <c r="K66" s="117" t="str">
        <f t="shared" si="1"/>
        <v>Gross exposure is Substantial as Open interest has crossed 60%</v>
      </c>
      <c r="M66"/>
      <c r="N66"/>
    </row>
    <row r="67" spans="1:14" s="7" customFormat="1" ht="15">
      <c r="A67" s="201" t="s">
        <v>398</v>
      </c>
      <c r="B67" s="235">
        <f>'Open Int.'!K71</f>
        <v>21956400</v>
      </c>
      <c r="C67" s="237">
        <f>'Open Int.'!R71</f>
        <v>249.20514</v>
      </c>
      <c r="D67" s="161">
        <f t="shared" si="2"/>
        <v>0.0984667147106955</v>
      </c>
      <c r="E67" s="243">
        <f>'Open Int.'!B71/'Open Int.'!K71</f>
        <v>0.8066896212493851</v>
      </c>
      <c r="F67" s="228">
        <f>'Open Int.'!E71/'Open Int.'!K71</f>
        <v>0.18002951303492376</v>
      </c>
      <c r="G67" s="244">
        <f>'Open Int.'!H71/'Open Int.'!K71</f>
        <v>0.013280865715691098</v>
      </c>
      <c r="H67" s="247">
        <v>222982965</v>
      </c>
      <c r="I67" s="231">
        <v>5574574</v>
      </c>
      <c r="J67" s="354"/>
      <c r="K67" s="117" t="str">
        <f t="shared" si="1"/>
        <v>Gross Exposure is less then 30%</v>
      </c>
      <c r="M67"/>
      <c r="N67"/>
    </row>
    <row r="68" spans="1:14" s="7" customFormat="1" ht="15">
      <c r="A68" s="201" t="s">
        <v>184</v>
      </c>
      <c r="B68" s="235">
        <f>'Open Int.'!K72</f>
        <v>19340200</v>
      </c>
      <c r="C68" s="237">
        <f>'Open Int.'!R72</f>
        <v>206.650037</v>
      </c>
      <c r="D68" s="161">
        <f t="shared" si="2"/>
        <v>0.08592583918809613</v>
      </c>
      <c r="E68" s="243">
        <f>'Open Int.'!B72/'Open Int.'!K72</f>
        <v>0.8071995118974985</v>
      </c>
      <c r="F68" s="228">
        <f>'Open Int.'!E72/'Open Int.'!K72</f>
        <v>0.1651921903599756</v>
      </c>
      <c r="G68" s="244">
        <f>'Open Int.'!H72/'Open Int.'!K72</f>
        <v>0.02760829774252593</v>
      </c>
      <c r="H68" s="247">
        <v>225080141</v>
      </c>
      <c r="I68" s="231">
        <v>38509300</v>
      </c>
      <c r="J68" s="354">
        <v>19251700</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175</v>
      </c>
      <c r="B69" s="235">
        <f>'Open Int.'!K73</f>
        <v>112423500</v>
      </c>
      <c r="C69" s="237">
        <f>'Open Int.'!R73</f>
        <v>528.9525675</v>
      </c>
      <c r="D69" s="161">
        <f t="shared" si="2"/>
        <v>0.8801296920991647</v>
      </c>
      <c r="E69" s="243">
        <f>'Open Int.'!B73/'Open Int.'!K73</f>
        <v>0.7280750910619221</v>
      </c>
      <c r="F69" s="228">
        <f>'Open Int.'!E73/'Open Int.'!K73</f>
        <v>0.18240403474362565</v>
      </c>
      <c r="G69" s="244">
        <f>'Open Int.'!H73/'Open Int.'!K73</f>
        <v>0.08952087419445223</v>
      </c>
      <c r="H69" s="247">
        <v>127735152</v>
      </c>
      <c r="I69" s="231">
        <v>25546500</v>
      </c>
      <c r="J69" s="354">
        <v>25546500</v>
      </c>
      <c r="K69" s="117" t="str">
        <f t="shared" si="3"/>
        <v>Gross exposure has crossed 80%,Margin double</v>
      </c>
      <c r="M69"/>
      <c r="N69"/>
    </row>
    <row r="70" spans="1:14" s="7" customFormat="1" ht="15">
      <c r="A70" s="201" t="s">
        <v>142</v>
      </c>
      <c r="B70" s="235">
        <f>'Open Int.'!K74</f>
        <v>5260500</v>
      </c>
      <c r="C70" s="237">
        <f>'Open Int.'!R74</f>
        <v>72.1477575</v>
      </c>
      <c r="D70" s="161">
        <f t="shared" si="2"/>
        <v>0.06345389214992667</v>
      </c>
      <c r="E70" s="243">
        <f>'Open Int.'!B74/'Open Int.'!K74</f>
        <v>0.978709248170326</v>
      </c>
      <c r="F70" s="228">
        <f>'Open Int.'!E74/'Open Int.'!K74</f>
        <v>0.021290751829673986</v>
      </c>
      <c r="G70" s="244">
        <f>'Open Int.'!H74/'Open Int.'!K74</f>
        <v>0</v>
      </c>
      <c r="H70" s="247">
        <v>82902716</v>
      </c>
      <c r="I70" s="231">
        <v>16579500</v>
      </c>
      <c r="J70" s="354">
        <v>8289750</v>
      </c>
      <c r="K70" s="117" t="str">
        <f t="shared" si="3"/>
        <v>Gross Exposure is less then 30%</v>
      </c>
      <c r="M70"/>
      <c r="N70"/>
    </row>
    <row r="71" spans="1:14" s="7" customFormat="1" ht="15">
      <c r="A71" s="201" t="s">
        <v>176</v>
      </c>
      <c r="B71" s="235">
        <f>'Open Int.'!K75</f>
        <v>13686550</v>
      </c>
      <c r="C71" s="237">
        <f>'Open Int.'!R75</f>
        <v>251.1481925</v>
      </c>
      <c r="D71" s="161">
        <f t="shared" si="2"/>
        <v>0.4437978084480778</v>
      </c>
      <c r="E71" s="243">
        <f>'Open Int.'!B75/'Open Int.'!K75</f>
        <v>0.893420913232334</v>
      </c>
      <c r="F71" s="228">
        <f>'Open Int.'!E75/'Open Int.'!K75</f>
        <v>0.08994596885263269</v>
      </c>
      <c r="G71" s="244">
        <f>'Open Int.'!H75/'Open Int.'!K75</f>
        <v>0.01663311791503337</v>
      </c>
      <c r="H71" s="247">
        <v>30839607</v>
      </c>
      <c r="I71" s="231">
        <v>6166850</v>
      </c>
      <c r="J71" s="354">
        <v>3082700</v>
      </c>
      <c r="K71" s="117" t="str">
        <f t="shared" si="3"/>
        <v>Gross exposure is building up andcrpsses 40% mark</v>
      </c>
      <c r="M71"/>
      <c r="N71"/>
    </row>
    <row r="72" spans="1:14" s="7" customFormat="1" ht="15">
      <c r="A72" s="201" t="s">
        <v>397</v>
      </c>
      <c r="B72" s="235">
        <f>'Open Int.'!K76</f>
        <v>1828200</v>
      </c>
      <c r="C72" s="237">
        <f>'Open Int.'!R76</f>
        <v>23.007897</v>
      </c>
      <c r="D72" s="161">
        <f t="shared" si="2"/>
        <v>0.10635253054101222</v>
      </c>
      <c r="E72" s="243">
        <f>'Open Int.'!B76/'Open Int.'!K76</f>
        <v>0.9975932611311673</v>
      </c>
      <c r="F72" s="228">
        <f>'Open Int.'!E76/'Open Int.'!K76</f>
        <v>0.0024067388688327317</v>
      </c>
      <c r="G72" s="244">
        <f>'Open Int.'!H76/'Open Int.'!K76</f>
        <v>0</v>
      </c>
      <c r="H72" s="247">
        <v>17190000</v>
      </c>
      <c r="I72" s="231">
        <v>3436400</v>
      </c>
      <c r="J72" s="354">
        <v>3436400</v>
      </c>
      <c r="K72" s="117" t="str">
        <f t="shared" si="3"/>
        <v>Gross Exposure is less then 30%</v>
      </c>
      <c r="M72"/>
      <c r="N72"/>
    </row>
    <row r="73" spans="1:14" s="7" customFormat="1" ht="15">
      <c r="A73" s="201" t="s">
        <v>167</v>
      </c>
      <c r="B73" s="235">
        <f>'Open Int.'!K77</f>
        <v>14922600</v>
      </c>
      <c r="C73" s="237">
        <f>'Open Int.'!R77</f>
        <v>68.569347</v>
      </c>
      <c r="D73" s="161">
        <f t="shared" si="2"/>
        <v>0.3743421618707626</v>
      </c>
      <c r="E73" s="243">
        <f>'Open Int.'!B77/'Open Int.'!K77</f>
        <v>0.9089267285861713</v>
      </c>
      <c r="F73" s="228">
        <f>'Open Int.'!E77/'Open Int.'!K77</f>
        <v>0.08823529411764706</v>
      </c>
      <c r="G73" s="244">
        <f>'Open Int.'!H77/'Open Int.'!K77</f>
        <v>0.0028379772961816306</v>
      </c>
      <c r="H73" s="247">
        <v>39863530</v>
      </c>
      <c r="I73" s="231">
        <v>7969500</v>
      </c>
      <c r="J73" s="354">
        <v>7969500</v>
      </c>
      <c r="K73" s="117" t="str">
        <f t="shared" si="3"/>
        <v>Some sign of build up Gross exposure crosses 30%</v>
      </c>
      <c r="M73"/>
      <c r="N73"/>
    </row>
    <row r="74" spans="1:14" s="7" customFormat="1" ht="15">
      <c r="A74" s="201" t="s">
        <v>201</v>
      </c>
      <c r="B74" s="235">
        <f>'Open Int.'!K78</f>
        <v>5337100</v>
      </c>
      <c r="C74" s="237">
        <f>'Open Int.'!R78</f>
        <v>1067.740226</v>
      </c>
      <c r="D74" s="161">
        <f t="shared" si="2"/>
        <v>0.07196376772413354</v>
      </c>
      <c r="E74" s="243">
        <f>'Open Int.'!B78/'Open Int.'!K78</f>
        <v>0.8510052275580371</v>
      </c>
      <c r="F74" s="228">
        <f>'Open Int.'!E78/'Open Int.'!K78</f>
        <v>0.11212081467463604</v>
      </c>
      <c r="G74" s="244">
        <f>'Open Int.'!H78/'Open Int.'!K78</f>
        <v>0.036873957767326826</v>
      </c>
      <c r="H74" s="247">
        <v>74163710</v>
      </c>
      <c r="I74" s="231">
        <v>1338200</v>
      </c>
      <c r="J74" s="354">
        <v>669000</v>
      </c>
      <c r="K74" s="117" t="str">
        <f t="shared" si="3"/>
        <v>Gross Exposure is less then 30%</v>
      </c>
      <c r="M74"/>
      <c r="N74"/>
    </row>
    <row r="75" spans="1:14" s="7" customFormat="1" ht="15">
      <c r="A75" s="201" t="s">
        <v>143</v>
      </c>
      <c r="B75" s="235">
        <f>'Open Int.'!K79</f>
        <v>1469100</v>
      </c>
      <c r="C75" s="237">
        <f>'Open Int.'!R79</f>
        <v>16.703667</v>
      </c>
      <c r="D75" s="161">
        <f t="shared" si="2"/>
        <v>0.03477982954545455</v>
      </c>
      <c r="E75" s="243">
        <f>'Open Int.'!B79/'Open Int.'!K79</f>
        <v>1</v>
      </c>
      <c r="F75" s="228">
        <f>'Open Int.'!E79/'Open Int.'!K79</f>
        <v>0</v>
      </c>
      <c r="G75" s="244">
        <f>'Open Int.'!H79/'Open Int.'!K79</f>
        <v>0</v>
      </c>
      <c r="H75" s="247">
        <v>42240000</v>
      </c>
      <c r="I75" s="231">
        <v>8445850</v>
      </c>
      <c r="J75" s="354">
        <v>4472200</v>
      </c>
      <c r="K75" s="117" t="str">
        <f t="shared" si="3"/>
        <v>Gross Exposure is less then 30%</v>
      </c>
      <c r="M75"/>
      <c r="N75"/>
    </row>
    <row r="76" spans="1:14" s="7" customFormat="1" ht="15">
      <c r="A76" s="201" t="s">
        <v>90</v>
      </c>
      <c r="B76" s="235">
        <f>'Open Int.'!K80</f>
        <v>1060200</v>
      </c>
      <c r="C76" s="237">
        <f>'Open Int.'!R80</f>
        <v>48.350421</v>
      </c>
      <c r="D76" s="161">
        <f t="shared" si="2"/>
        <v>0.025250751609985495</v>
      </c>
      <c r="E76" s="243">
        <f>'Open Int.'!B80/'Open Int.'!K80</f>
        <v>0.9977362761743067</v>
      </c>
      <c r="F76" s="228">
        <f>'Open Int.'!E80/'Open Int.'!K80</f>
        <v>0.0022637238256932655</v>
      </c>
      <c r="G76" s="244">
        <f>'Open Int.'!H80/'Open Int.'!K80</f>
        <v>0</v>
      </c>
      <c r="H76" s="247">
        <v>41986869</v>
      </c>
      <c r="I76" s="231">
        <v>6664800</v>
      </c>
      <c r="J76" s="354">
        <v>3332400</v>
      </c>
      <c r="K76" s="117" t="str">
        <f t="shared" si="3"/>
        <v>Gross Exposure is less then 30%</v>
      </c>
      <c r="M76"/>
      <c r="N76"/>
    </row>
    <row r="77" spans="1:14" s="7" customFormat="1" ht="15">
      <c r="A77" s="201" t="s">
        <v>35</v>
      </c>
      <c r="B77" s="235">
        <f>'Open Int.'!K81</f>
        <v>2348500</v>
      </c>
      <c r="C77" s="237">
        <f>'Open Int.'!R81</f>
        <v>74.0834325</v>
      </c>
      <c r="D77" s="161">
        <f t="shared" si="2"/>
        <v>0.08859645707728946</v>
      </c>
      <c r="E77" s="243">
        <f>'Open Int.'!B81/'Open Int.'!K81</f>
        <v>0.9793911007025761</v>
      </c>
      <c r="F77" s="228">
        <f>'Open Int.'!E81/'Open Int.'!K81</f>
        <v>0.019672131147540985</v>
      </c>
      <c r="G77" s="244">
        <f>'Open Int.'!H81/'Open Int.'!K81</f>
        <v>0.000936768149882904</v>
      </c>
      <c r="H77" s="247">
        <v>26507832</v>
      </c>
      <c r="I77" s="231">
        <v>5300900</v>
      </c>
      <c r="J77" s="354">
        <v>2649900</v>
      </c>
      <c r="K77" s="117" t="str">
        <f t="shared" si="3"/>
        <v>Gross Exposure is less then 30%</v>
      </c>
      <c r="M77"/>
      <c r="N77"/>
    </row>
    <row r="78" spans="1:14" s="7" customFormat="1" ht="15">
      <c r="A78" s="201" t="s">
        <v>6</v>
      </c>
      <c r="B78" s="235">
        <f>'Open Int.'!K82</f>
        <v>12966750</v>
      </c>
      <c r="C78" s="237">
        <f>'Open Int.'!R82</f>
        <v>210.25585125</v>
      </c>
      <c r="D78" s="161">
        <f t="shared" si="2"/>
        <v>0.017539218869504252</v>
      </c>
      <c r="E78" s="243">
        <f>'Open Int.'!B82/'Open Int.'!K82</f>
        <v>0.8672566371681416</v>
      </c>
      <c r="F78" s="228">
        <f>'Open Int.'!E82/'Open Int.'!K82</f>
        <v>0.11782057955925733</v>
      </c>
      <c r="G78" s="244">
        <f>'Open Int.'!H82/'Open Int.'!K82</f>
        <v>0.014922783272601076</v>
      </c>
      <c r="H78" s="247">
        <v>739300313</v>
      </c>
      <c r="I78" s="231">
        <v>17034750</v>
      </c>
      <c r="J78" s="354">
        <v>8517375</v>
      </c>
      <c r="K78" s="117" t="str">
        <f t="shared" si="3"/>
        <v>Gross Exposure is less then 30%</v>
      </c>
      <c r="M78"/>
      <c r="N78"/>
    </row>
    <row r="79" spans="1:14" s="7" customFormat="1" ht="15">
      <c r="A79" s="201" t="s">
        <v>177</v>
      </c>
      <c r="B79" s="235">
        <f>'Open Int.'!K83</f>
        <v>6326500</v>
      </c>
      <c r="C79" s="237">
        <f>'Open Int.'!R83</f>
        <v>194.91946500000003</v>
      </c>
      <c r="D79" s="161">
        <f t="shared" si="2"/>
        <v>0.3312287016777298</v>
      </c>
      <c r="E79" s="243">
        <f>'Open Int.'!B83/'Open Int.'!K83</f>
        <v>0.9456255433494033</v>
      </c>
      <c r="F79" s="228">
        <f>'Open Int.'!E83/'Open Int.'!K83</f>
        <v>0.05002766142416818</v>
      </c>
      <c r="G79" s="244">
        <f>'Open Int.'!H83/'Open Int.'!K83</f>
        <v>0.004346795226428515</v>
      </c>
      <c r="H79" s="247">
        <v>19100096</v>
      </c>
      <c r="I79" s="231">
        <v>3820000</v>
      </c>
      <c r="J79" s="354">
        <v>1910000</v>
      </c>
      <c r="K79" s="117" t="str">
        <f t="shared" si="3"/>
        <v>Some sign of build up Gross exposure crosses 30%</v>
      </c>
      <c r="M79"/>
      <c r="N79"/>
    </row>
    <row r="80" spans="1:14" s="7" customFormat="1" ht="15">
      <c r="A80" s="201" t="s">
        <v>168</v>
      </c>
      <c r="B80" s="235">
        <f>'Open Int.'!K84</f>
        <v>266100</v>
      </c>
      <c r="C80" s="237">
        <f>'Open Int.'!R84</f>
        <v>17.972394</v>
      </c>
      <c r="D80" s="161">
        <f t="shared" si="2"/>
        <v>0.05860604820584224</v>
      </c>
      <c r="E80" s="243">
        <f>'Open Int.'!B84/'Open Int.'!K84</f>
        <v>1</v>
      </c>
      <c r="F80" s="228">
        <f>'Open Int.'!E84/'Open Int.'!K84</f>
        <v>0</v>
      </c>
      <c r="G80" s="244">
        <f>'Open Int.'!H84/'Open Int.'!K84</f>
        <v>0</v>
      </c>
      <c r="H80" s="247">
        <v>4540487</v>
      </c>
      <c r="I80" s="231">
        <v>907800</v>
      </c>
      <c r="J80" s="354">
        <v>806400</v>
      </c>
      <c r="K80" s="117" t="str">
        <f t="shared" si="3"/>
        <v>Gross Exposure is less then 30%</v>
      </c>
      <c r="M80"/>
      <c r="N80"/>
    </row>
    <row r="81" spans="1:14" s="7" customFormat="1" ht="15">
      <c r="A81" s="201" t="s">
        <v>132</v>
      </c>
      <c r="B81" s="235">
        <f>'Open Int.'!K85</f>
        <v>1671200</v>
      </c>
      <c r="C81" s="237">
        <f>'Open Int.'!R85</f>
        <v>118.304248</v>
      </c>
      <c r="D81" s="161">
        <f t="shared" si="2"/>
        <v>0.48394990226598134</v>
      </c>
      <c r="E81" s="243">
        <f>'Open Int.'!B85/'Open Int.'!K85</f>
        <v>0.9930588798468166</v>
      </c>
      <c r="F81" s="228">
        <f>'Open Int.'!E85/'Open Int.'!K85</f>
        <v>0.006701771182383916</v>
      </c>
      <c r="G81" s="244">
        <f>'Open Int.'!H85/'Open Int.'!K85</f>
        <v>0.00023934897079942556</v>
      </c>
      <c r="H81" s="247">
        <v>3453250</v>
      </c>
      <c r="I81" s="231">
        <v>690400</v>
      </c>
      <c r="J81" s="354">
        <v>690400</v>
      </c>
      <c r="K81" s="117" t="str">
        <f t="shared" si="3"/>
        <v>Gross exposure is building up andcrpsses 40% mark</v>
      </c>
      <c r="M81"/>
      <c r="N81"/>
    </row>
    <row r="82" spans="1:14" s="7" customFormat="1" ht="15">
      <c r="A82" s="201" t="s">
        <v>144</v>
      </c>
      <c r="B82" s="235">
        <f>'Open Int.'!K86</f>
        <v>175500</v>
      </c>
      <c r="C82" s="237">
        <f>'Open Int.'!R86</f>
        <v>53.180009999999996</v>
      </c>
      <c r="D82" s="161">
        <f t="shared" si="2"/>
        <v>0.06974307129410952</v>
      </c>
      <c r="E82" s="243">
        <f>'Open Int.'!B86/'Open Int.'!K86</f>
        <v>1</v>
      </c>
      <c r="F82" s="228">
        <f>'Open Int.'!E86/'Open Int.'!K86</f>
        <v>0</v>
      </c>
      <c r="G82" s="244">
        <f>'Open Int.'!H86/'Open Int.'!K86</f>
        <v>0</v>
      </c>
      <c r="H82" s="247">
        <v>2516379</v>
      </c>
      <c r="I82" s="231">
        <v>503250</v>
      </c>
      <c r="J82" s="354">
        <v>251500</v>
      </c>
      <c r="K82" s="117" t="str">
        <f t="shared" si="3"/>
        <v>Gross Exposure is less then 30%</v>
      </c>
      <c r="M82"/>
      <c r="N82"/>
    </row>
    <row r="83" spans="1:14" s="7" customFormat="1" ht="15">
      <c r="A83" s="201" t="s">
        <v>291</v>
      </c>
      <c r="B83" s="235">
        <f>'Open Int.'!K87</f>
        <v>1439700</v>
      </c>
      <c r="C83" s="237">
        <f>'Open Int.'!R87</f>
        <v>87.8217</v>
      </c>
      <c r="D83" s="161">
        <f t="shared" si="2"/>
        <v>0.06426580017125941</v>
      </c>
      <c r="E83" s="243">
        <f>'Open Int.'!B87/'Open Int.'!K87</f>
        <v>0.9987497395290685</v>
      </c>
      <c r="F83" s="228">
        <f>'Open Int.'!E87/'Open Int.'!K87</f>
        <v>0.001250260470931444</v>
      </c>
      <c r="G83" s="244">
        <f>'Open Int.'!H87/'Open Int.'!K87</f>
        <v>0</v>
      </c>
      <c r="H83" s="247">
        <v>22402273</v>
      </c>
      <c r="I83" s="231">
        <v>4129200</v>
      </c>
      <c r="J83" s="354">
        <v>2064600</v>
      </c>
      <c r="K83" s="117" t="str">
        <f t="shared" si="3"/>
        <v>Gross Exposure is less then 30%</v>
      </c>
      <c r="M83"/>
      <c r="N83"/>
    </row>
    <row r="84" spans="1:14" s="7" customFormat="1" ht="15">
      <c r="A84" s="201" t="s">
        <v>133</v>
      </c>
      <c r="B84" s="235">
        <f>'Open Int.'!K88</f>
        <v>30650000</v>
      </c>
      <c r="C84" s="237">
        <f>'Open Int.'!R88</f>
        <v>103.9035</v>
      </c>
      <c r="D84" s="161">
        <f t="shared" si="2"/>
        <v>0.8513888888888889</v>
      </c>
      <c r="E84" s="243">
        <f>'Open Int.'!B88/'Open Int.'!K88</f>
        <v>0.8694942903752039</v>
      </c>
      <c r="F84" s="228">
        <f>'Open Int.'!E88/'Open Int.'!K88</f>
        <v>0.12132952691680261</v>
      </c>
      <c r="G84" s="244">
        <f>'Open Int.'!H88/'Open Int.'!K88</f>
        <v>0.009176182707993474</v>
      </c>
      <c r="H84" s="247">
        <v>36000000</v>
      </c>
      <c r="I84" s="231">
        <v>7200000</v>
      </c>
      <c r="J84" s="354">
        <v>7200000</v>
      </c>
      <c r="K84" s="117" t="str">
        <f t="shared" si="3"/>
        <v>Gross exposure has crossed 80%,Margin double</v>
      </c>
      <c r="M84"/>
      <c r="N84"/>
    </row>
    <row r="85" spans="1:14" s="7" customFormat="1" ht="15">
      <c r="A85" s="201" t="s">
        <v>169</v>
      </c>
      <c r="B85" s="235">
        <f>'Open Int.'!K89</f>
        <v>9040000</v>
      </c>
      <c r="C85" s="237">
        <f>'Open Int.'!R89</f>
        <v>135.5548</v>
      </c>
      <c r="D85" s="161">
        <f t="shared" si="2"/>
        <v>0.7428374731594497</v>
      </c>
      <c r="E85" s="243">
        <f>'Open Int.'!B89/'Open Int.'!K89</f>
        <v>0.9962389380530974</v>
      </c>
      <c r="F85" s="228">
        <f>'Open Int.'!E89/'Open Int.'!K89</f>
        <v>0.0035398230088495575</v>
      </c>
      <c r="G85" s="244">
        <f>'Open Int.'!H89/'Open Int.'!K89</f>
        <v>0.00022123893805309734</v>
      </c>
      <c r="H85" s="247">
        <v>12169553</v>
      </c>
      <c r="I85" s="231">
        <v>2432000</v>
      </c>
      <c r="J85" s="354">
        <v>2432000</v>
      </c>
      <c r="K85" s="117" t="str">
        <f t="shared" si="3"/>
        <v>Gross exposure is Substantial as Open interest has crossed 60%</v>
      </c>
      <c r="M85"/>
      <c r="N85"/>
    </row>
    <row r="86" spans="1:14" s="7" customFormat="1" ht="15">
      <c r="A86" s="201" t="s">
        <v>292</v>
      </c>
      <c r="B86" s="235">
        <f>'Open Int.'!K90</f>
        <v>3279100</v>
      </c>
      <c r="C86" s="237">
        <f>'Open Int.'!R90</f>
        <v>196.64762700000003</v>
      </c>
      <c r="D86" s="161">
        <f t="shared" si="2"/>
        <v>0.19112902751049124</v>
      </c>
      <c r="E86" s="243">
        <f>'Open Int.'!B90/'Open Int.'!K90</f>
        <v>0.9976517946997652</v>
      </c>
      <c r="F86" s="228">
        <f>'Open Int.'!E90/'Open Int.'!K90</f>
        <v>0.0023482053002348204</v>
      </c>
      <c r="G86" s="244">
        <f>'Open Int.'!H90/'Open Int.'!K90</f>
        <v>0</v>
      </c>
      <c r="H86" s="247">
        <v>17156473</v>
      </c>
      <c r="I86" s="231">
        <v>3430900</v>
      </c>
      <c r="J86" s="354">
        <v>1715450</v>
      </c>
      <c r="K86" s="117" t="str">
        <f t="shared" si="3"/>
        <v>Gross Exposure is less then 30%</v>
      </c>
      <c r="M86"/>
      <c r="N86"/>
    </row>
    <row r="87" spans="1:14" s="7" customFormat="1" ht="15">
      <c r="A87" s="201" t="s">
        <v>293</v>
      </c>
      <c r="B87" s="235">
        <f>'Open Int.'!K91</f>
        <v>2708750</v>
      </c>
      <c r="C87" s="237">
        <f>'Open Int.'!R91</f>
        <v>143.95651875000001</v>
      </c>
      <c r="D87" s="161">
        <f t="shared" si="2"/>
        <v>0.09759522132002063</v>
      </c>
      <c r="E87" s="243">
        <f>'Open Int.'!B91/'Open Int.'!K91</f>
        <v>0.9981725888324873</v>
      </c>
      <c r="F87" s="228">
        <f>'Open Int.'!E91/'Open Int.'!K91</f>
        <v>0.0018274111675126903</v>
      </c>
      <c r="G87" s="244">
        <f>'Open Int.'!H91/'Open Int.'!K91</f>
        <v>0</v>
      </c>
      <c r="H87" s="247">
        <v>27754945</v>
      </c>
      <c r="I87" s="231">
        <v>5550600</v>
      </c>
      <c r="J87" s="354">
        <v>2775300</v>
      </c>
      <c r="K87" s="117" t="str">
        <f t="shared" si="3"/>
        <v>Gross Exposure is less then 30%</v>
      </c>
      <c r="M87"/>
      <c r="N87"/>
    </row>
    <row r="88" spans="1:14" s="7" customFormat="1" ht="15">
      <c r="A88" s="201" t="s">
        <v>178</v>
      </c>
      <c r="B88" s="235">
        <f>'Open Int.'!K92</f>
        <v>2790000</v>
      </c>
      <c r="C88" s="237">
        <f>'Open Int.'!R92</f>
        <v>47.988</v>
      </c>
      <c r="D88" s="161">
        <f t="shared" si="2"/>
        <v>0.11504173107869684</v>
      </c>
      <c r="E88" s="243">
        <f>'Open Int.'!B92/'Open Int.'!K92</f>
        <v>0.9708781362007168</v>
      </c>
      <c r="F88" s="228">
        <f>'Open Int.'!E92/'Open Int.'!K92</f>
        <v>0.029121863799283155</v>
      </c>
      <c r="G88" s="244">
        <f>'Open Int.'!H92/'Open Int.'!K92</f>
        <v>0</v>
      </c>
      <c r="H88" s="247">
        <v>24252069</v>
      </c>
      <c r="I88" s="231">
        <v>4850000</v>
      </c>
      <c r="J88" s="354">
        <v>3312500</v>
      </c>
      <c r="K88" s="117" t="str">
        <f t="shared" si="3"/>
        <v>Gross Exposure is less then 30%</v>
      </c>
      <c r="M88"/>
      <c r="N88"/>
    </row>
    <row r="89" spans="1:14" s="7" customFormat="1" ht="15">
      <c r="A89" s="201" t="s">
        <v>145</v>
      </c>
      <c r="B89" s="235">
        <f>'Open Int.'!K93</f>
        <v>2476900</v>
      </c>
      <c r="C89" s="237">
        <f>'Open Int.'!R93</f>
        <v>38.1071065</v>
      </c>
      <c r="D89" s="161">
        <f t="shared" si="2"/>
        <v>0.24048572115423825</v>
      </c>
      <c r="E89" s="243">
        <f>'Open Int.'!B93/'Open Int.'!K93</f>
        <v>0.9533287577213452</v>
      </c>
      <c r="F89" s="228">
        <f>'Open Int.'!E93/'Open Int.'!K93</f>
        <v>0.04667124227865477</v>
      </c>
      <c r="G89" s="244">
        <f>'Open Int.'!H93/'Open Int.'!K93</f>
        <v>0</v>
      </c>
      <c r="H89" s="247">
        <v>10299572</v>
      </c>
      <c r="I89" s="231">
        <v>2058700</v>
      </c>
      <c r="J89" s="354">
        <v>2058700</v>
      </c>
      <c r="K89" s="117" t="str">
        <f t="shared" si="3"/>
        <v>Gross Exposure is less then 30%</v>
      </c>
      <c r="M89"/>
      <c r="N89"/>
    </row>
    <row r="90" spans="1:14" s="7" customFormat="1" ht="15">
      <c r="A90" s="201" t="s">
        <v>272</v>
      </c>
      <c r="B90" s="235">
        <f>'Open Int.'!K94</f>
        <v>3813950</v>
      </c>
      <c r="C90" s="237">
        <f>'Open Int.'!R94</f>
        <v>59.9934335</v>
      </c>
      <c r="D90" s="161">
        <f t="shared" si="2"/>
        <v>0.34303988228199167</v>
      </c>
      <c r="E90" s="243">
        <f>'Open Int.'!B94/'Open Int.'!K94</f>
        <v>0.9835079117450413</v>
      </c>
      <c r="F90" s="228">
        <f>'Open Int.'!E94/'Open Int.'!K94</f>
        <v>0.01493202585246267</v>
      </c>
      <c r="G90" s="244">
        <f>'Open Int.'!H94/'Open Int.'!K94</f>
        <v>0.0015600624024961</v>
      </c>
      <c r="H90" s="247">
        <v>11118095</v>
      </c>
      <c r="I90" s="231">
        <v>2223600</v>
      </c>
      <c r="J90" s="354">
        <v>1970300</v>
      </c>
      <c r="K90" s="117" t="str">
        <f t="shared" si="3"/>
        <v>Some sign of build up Gross exposure crosses 30%</v>
      </c>
      <c r="M90"/>
      <c r="N90"/>
    </row>
    <row r="91" spans="1:14" s="7" customFormat="1" ht="15">
      <c r="A91" s="201" t="s">
        <v>210</v>
      </c>
      <c r="B91" s="235">
        <f>'Open Int.'!K95</f>
        <v>1512400</v>
      </c>
      <c r="C91" s="237">
        <f>'Open Int.'!R95</f>
        <v>255.29312</v>
      </c>
      <c r="D91" s="161">
        <f t="shared" si="2"/>
        <v>0.027850537193661356</v>
      </c>
      <c r="E91" s="243">
        <f>'Open Int.'!B95/'Open Int.'!K95</f>
        <v>0.9841311822269241</v>
      </c>
      <c r="F91" s="228">
        <f>'Open Int.'!E95/'Open Int.'!K95</f>
        <v>0.014678656440095214</v>
      </c>
      <c r="G91" s="244">
        <f>'Open Int.'!H95/'Open Int.'!K95</f>
        <v>0.0011901613329806928</v>
      </c>
      <c r="H91" s="247">
        <v>54304159</v>
      </c>
      <c r="I91" s="231">
        <v>2074800</v>
      </c>
      <c r="J91" s="354">
        <v>1037400</v>
      </c>
      <c r="K91" s="117" t="str">
        <f t="shared" si="3"/>
        <v>Gross Exposure is less then 30%</v>
      </c>
      <c r="M91"/>
      <c r="N91"/>
    </row>
    <row r="92" spans="1:14" s="7" customFormat="1" ht="15">
      <c r="A92" s="201" t="s">
        <v>294</v>
      </c>
      <c r="B92" s="235">
        <f>'Open Int.'!K96</f>
        <v>2778300</v>
      </c>
      <c r="C92" s="237">
        <f>'Open Int.'!R96</f>
        <v>195.9673905</v>
      </c>
      <c r="D92" s="161">
        <f t="shared" si="2"/>
        <v>0.36309957891270084</v>
      </c>
      <c r="E92" s="243">
        <f>'Open Int.'!B96/'Open Int.'!K96</f>
        <v>1</v>
      </c>
      <c r="F92" s="228">
        <f>'Open Int.'!E96/'Open Int.'!K96</f>
        <v>0</v>
      </c>
      <c r="G92" s="244">
        <f>'Open Int.'!H96/'Open Int.'!K96</f>
        <v>0</v>
      </c>
      <c r="H92" s="247">
        <v>7651620</v>
      </c>
      <c r="I92" s="231">
        <v>1530200</v>
      </c>
      <c r="J92" s="354">
        <v>814450</v>
      </c>
      <c r="K92" s="117" t="str">
        <f t="shared" si="3"/>
        <v>Some sign of build up Gross exposure crosses 30%</v>
      </c>
      <c r="M92"/>
      <c r="N92"/>
    </row>
    <row r="93" spans="1:14" s="7" customFormat="1" ht="15">
      <c r="A93" s="201" t="s">
        <v>7</v>
      </c>
      <c r="B93" s="235">
        <f>'Open Int.'!K97</f>
        <v>2470416</v>
      </c>
      <c r="C93" s="237">
        <f>'Open Int.'!R97</f>
        <v>177.94406448</v>
      </c>
      <c r="D93" s="161">
        <f t="shared" si="2"/>
        <v>0.07187195586606382</v>
      </c>
      <c r="E93" s="243">
        <f>'Open Int.'!B97/'Open Int.'!K97</f>
        <v>0.9809295276584996</v>
      </c>
      <c r="F93" s="228">
        <f>'Open Int.'!E97/'Open Int.'!K97</f>
        <v>0.01755493811568578</v>
      </c>
      <c r="G93" s="244">
        <f>'Open Int.'!H97/'Open Int.'!K97</f>
        <v>0.0015155342258145997</v>
      </c>
      <c r="H93" s="247">
        <v>34372461</v>
      </c>
      <c r="I93" s="231">
        <v>3301875</v>
      </c>
      <c r="J93" s="354">
        <v>1650625</v>
      </c>
      <c r="K93" s="117" t="str">
        <f t="shared" si="3"/>
        <v>Gross Exposure is less then 30%</v>
      </c>
      <c r="M93"/>
      <c r="N93"/>
    </row>
    <row r="94" spans="1:14" s="7" customFormat="1" ht="15">
      <c r="A94" s="201" t="s">
        <v>170</v>
      </c>
      <c r="B94" s="235">
        <f>'Open Int.'!K98</f>
        <v>1813200</v>
      </c>
      <c r="C94" s="237">
        <f>'Open Int.'!R98</f>
        <v>102.68151599999999</v>
      </c>
      <c r="D94" s="161">
        <f t="shared" si="2"/>
        <v>0.2731370357973411</v>
      </c>
      <c r="E94" s="243">
        <f>'Open Int.'!B98/'Open Int.'!K98</f>
        <v>0.999007279947055</v>
      </c>
      <c r="F94" s="228">
        <f>'Open Int.'!E98/'Open Int.'!K98</f>
        <v>0.0009927200529450694</v>
      </c>
      <c r="G94" s="244">
        <f>'Open Int.'!H98/'Open Int.'!K98</f>
        <v>0</v>
      </c>
      <c r="H94" s="247">
        <v>6638426</v>
      </c>
      <c r="I94" s="231">
        <v>1327200</v>
      </c>
      <c r="J94" s="354">
        <v>1070400</v>
      </c>
      <c r="K94" s="117" t="str">
        <f t="shared" si="3"/>
        <v>Gross Exposure is less then 30%</v>
      </c>
      <c r="M94"/>
      <c r="N94"/>
    </row>
    <row r="95" spans="1:14" s="7" customFormat="1" ht="15">
      <c r="A95" s="201" t="s">
        <v>223</v>
      </c>
      <c r="B95" s="235">
        <f>'Open Int.'!K99</f>
        <v>2543200</v>
      </c>
      <c r="C95" s="237">
        <f>'Open Int.'!R99</f>
        <v>202.31156</v>
      </c>
      <c r="D95" s="161">
        <f t="shared" si="2"/>
        <v>0.12392321243738423</v>
      </c>
      <c r="E95" s="243">
        <f>'Open Int.'!B99/'Open Int.'!K99</f>
        <v>0.9620949984271784</v>
      </c>
      <c r="F95" s="228">
        <f>'Open Int.'!E99/'Open Int.'!K99</f>
        <v>0.02988361119849009</v>
      </c>
      <c r="G95" s="244">
        <f>'Open Int.'!H99/'Open Int.'!K99</f>
        <v>0.008021390374331552</v>
      </c>
      <c r="H95" s="247">
        <v>20522386</v>
      </c>
      <c r="I95" s="231">
        <v>3228400</v>
      </c>
      <c r="J95" s="354">
        <v>1614000</v>
      </c>
      <c r="K95" s="117" t="str">
        <f t="shared" si="3"/>
        <v>Gross Exposure is less then 30%</v>
      </c>
      <c r="M95"/>
      <c r="N95"/>
    </row>
    <row r="96" spans="1:14" s="7" customFormat="1" ht="15">
      <c r="A96" s="201" t="s">
        <v>207</v>
      </c>
      <c r="B96" s="235">
        <f>'Open Int.'!K100</f>
        <v>3480000</v>
      </c>
      <c r="C96" s="237">
        <f>'Open Int.'!R100</f>
        <v>69.7392</v>
      </c>
      <c r="D96" s="161">
        <f t="shared" si="2"/>
        <v>0.2518074419808157</v>
      </c>
      <c r="E96" s="243">
        <f>'Open Int.'!B100/'Open Int.'!K100</f>
        <v>0.9507902298850575</v>
      </c>
      <c r="F96" s="228">
        <f>'Open Int.'!E100/'Open Int.'!K100</f>
        <v>0.04885057471264368</v>
      </c>
      <c r="G96" s="244">
        <f>'Open Int.'!H100/'Open Int.'!K100</f>
        <v>0.00035919540229885057</v>
      </c>
      <c r="H96" s="247">
        <v>13820084</v>
      </c>
      <c r="I96" s="231">
        <v>2763750</v>
      </c>
      <c r="J96" s="354">
        <v>2393750</v>
      </c>
      <c r="K96" s="117" t="str">
        <f t="shared" si="3"/>
        <v>Gross Exposure is less then 30%</v>
      </c>
      <c r="M96"/>
      <c r="N96"/>
    </row>
    <row r="97" spans="1:14" s="7" customFormat="1" ht="15">
      <c r="A97" s="201" t="s">
        <v>295</v>
      </c>
      <c r="B97" s="235">
        <f>'Open Int.'!K101</f>
        <v>582000</v>
      </c>
      <c r="C97" s="237">
        <f>'Open Int.'!R101</f>
        <v>50.69511</v>
      </c>
      <c r="D97" s="161">
        <f t="shared" si="2"/>
        <v>0.07815928701540571</v>
      </c>
      <c r="E97" s="243">
        <f>'Open Int.'!B101/'Open Int.'!K101</f>
        <v>0.9974226804123711</v>
      </c>
      <c r="F97" s="228">
        <f>'Open Int.'!E101/'Open Int.'!K101</f>
        <v>0.002577319587628866</v>
      </c>
      <c r="G97" s="244">
        <f>'Open Int.'!H101/'Open Int.'!K101</f>
        <v>0</v>
      </c>
      <c r="H97" s="247">
        <v>7446332</v>
      </c>
      <c r="I97" s="231">
        <v>1489250</v>
      </c>
      <c r="J97" s="354">
        <v>744500</v>
      </c>
      <c r="K97" s="117" t="str">
        <f t="shared" si="3"/>
        <v>Gross Exposure is less then 30%</v>
      </c>
      <c r="M97"/>
      <c r="N97"/>
    </row>
    <row r="98" spans="1:14" s="7" customFormat="1" ht="15">
      <c r="A98" s="201" t="s">
        <v>277</v>
      </c>
      <c r="B98" s="235">
        <f>'Open Int.'!K102</f>
        <v>4268800</v>
      </c>
      <c r="C98" s="237">
        <f>'Open Int.'!R102</f>
        <v>136.28144</v>
      </c>
      <c r="D98" s="161">
        <f t="shared" si="2"/>
        <v>0.270073424947071</v>
      </c>
      <c r="E98" s="243">
        <f>'Open Int.'!B102/'Open Int.'!K102</f>
        <v>0.991191904047976</v>
      </c>
      <c r="F98" s="228">
        <f>'Open Int.'!E102/'Open Int.'!K102</f>
        <v>0.008245877061469266</v>
      </c>
      <c r="G98" s="244">
        <f>'Open Int.'!H102/'Open Int.'!K102</f>
        <v>0.0005622188905547226</v>
      </c>
      <c r="H98" s="247">
        <v>15806072</v>
      </c>
      <c r="I98" s="231">
        <v>3160000</v>
      </c>
      <c r="J98" s="354">
        <v>1644800</v>
      </c>
      <c r="K98" s="117" t="str">
        <f t="shared" si="3"/>
        <v>Gross Exposure is less then 30%</v>
      </c>
      <c r="M98"/>
      <c r="N98"/>
    </row>
    <row r="99" spans="1:14" s="8" customFormat="1" ht="15">
      <c r="A99" s="201" t="s">
        <v>146</v>
      </c>
      <c r="B99" s="235">
        <f>'Open Int.'!K103</f>
        <v>11436500</v>
      </c>
      <c r="C99" s="237">
        <f>'Open Int.'!R103</f>
        <v>47.57584</v>
      </c>
      <c r="D99" s="161">
        <f t="shared" si="2"/>
        <v>0.2853493487926902</v>
      </c>
      <c r="E99" s="243">
        <f>'Open Int.'!B103/'Open Int.'!K103</f>
        <v>0.8762645914396887</v>
      </c>
      <c r="F99" s="228">
        <f>'Open Int.'!E103/'Open Int.'!K103</f>
        <v>0.11361867704280156</v>
      </c>
      <c r="G99" s="244">
        <f>'Open Int.'!H103/'Open Int.'!K103</f>
        <v>0.010116731517509728</v>
      </c>
      <c r="H99" s="247">
        <v>40078942</v>
      </c>
      <c r="I99" s="231">
        <v>8010000</v>
      </c>
      <c r="J99" s="354">
        <v>8010000</v>
      </c>
      <c r="K99" s="117" t="str">
        <f t="shared" si="3"/>
        <v>Gross Exposure is less then 30%</v>
      </c>
      <c r="M99"/>
      <c r="N99"/>
    </row>
    <row r="100" spans="1:14" s="7" customFormat="1" ht="15">
      <c r="A100" s="201" t="s">
        <v>8</v>
      </c>
      <c r="B100" s="235">
        <f>'Open Int.'!K104</f>
        <v>23193600</v>
      </c>
      <c r="C100" s="237">
        <f>'Open Int.'!R104</f>
        <v>352.65868800000004</v>
      </c>
      <c r="D100" s="161">
        <f t="shared" si="2"/>
        <v>0.5056698506713344</v>
      </c>
      <c r="E100" s="243">
        <f>'Open Int.'!B104/'Open Int.'!K104</f>
        <v>0.8712748344370861</v>
      </c>
      <c r="F100" s="228">
        <f>'Open Int.'!E104/'Open Int.'!K104</f>
        <v>0.11237582781456953</v>
      </c>
      <c r="G100" s="244">
        <f>'Open Int.'!H104/'Open Int.'!K104</f>
        <v>0.01634933774834437</v>
      </c>
      <c r="H100" s="247">
        <v>45867081</v>
      </c>
      <c r="I100" s="231">
        <v>9172800</v>
      </c>
      <c r="J100" s="354">
        <v>4585600</v>
      </c>
      <c r="K100" s="117" t="str">
        <f t="shared" si="3"/>
        <v>Gross exposure is building up andcrpsses 40% mark</v>
      </c>
      <c r="M100"/>
      <c r="N100"/>
    </row>
    <row r="101" spans="1:14" s="7" customFormat="1" ht="15">
      <c r="A101" s="201" t="s">
        <v>296</v>
      </c>
      <c r="B101" s="235">
        <f>'Open Int.'!K105</f>
        <v>2110000</v>
      </c>
      <c r="C101" s="237">
        <f>'Open Int.'!R105</f>
        <v>34.50905</v>
      </c>
      <c r="D101" s="161">
        <f t="shared" si="2"/>
        <v>0.07394707772363558</v>
      </c>
      <c r="E101" s="243">
        <f>'Open Int.'!B105/'Open Int.'!K105</f>
        <v>0.9848341232227488</v>
      </c>
      <c r="F101" s="228">
        <f>'Open Int.'!E105/'Open Int.'!K105</f>
        <v>0.015165876777251185</v>
      </c>
      <c r="G101" s="244">
        <f>'Open Int.'!H105/'Open Int.'!K105</f>
        <v>0</v>
      </c>
      <c r="H101" s="247">
        <v>28533920</v>
      </c>
      <c r="I101" s="231">
        <v>5706000</v>
      </c>
      <c r="J101" s="354">
        <v>2853000</v>
      </c>
      <c r="K101" s="117" t="str">
        <f t="shared" si="3"/>
        <v>Gross Exposure is less then 30%</v>
      </c>
      <c r="M101"/>
      <c r="N101"/>
    </row>
    <row r="102" spans="1:14" s="7" customFormat="1" ht="15">
      <c r="A102" s="201" t="s">
        <v>179</v>
      </c>
      <c r="B102" s="235">
        <f>'Open Int.'!K106</f>
        <v>43932000</v>
      </c>
      <c r="C102" s="237">
        <f>'Open Int.'!R106</f>
        <v>91.1589</v>
      </c>
      <c r="D102" s="161">
        <f t="shared" si="2"/>
        <v>0.7923390916971802</v>
      </c>
      <c r="E102" s="243">
        <f>'Open Int.'!B106/'Open Int.'!K106</f>
        <v>0.7166985340981517</v>
      </c>
      <c r="F102" s="228">
        <f>'Open Int.'!E106/'Open Int.'!K106</f>
        <v>0.2125557680050988</v>
      </c>
      <c r="G102" s="244">
        <f>'Open Int.'!H106/'Open Int.'!K106</f>
        <v>0.07074569789674952</v>
      </c>
      <c r="H102" s="247">
        <v>55445958</v>
      </c>
      <c r="I102" s="231">
        <v>11088000</v>
      </c>
      <c r="J102" s="354">
        <v>11088000</v>
      </c>
      <c r="K102" s="117" t="str">
        <f t="shared" si="3"/>
        <v>Gross exposure is Substantial as Open interest has crossed 60%</v>
      </c>
      <c r="M102"/>
      <c r="N102"/>
    </row>
    <row r="103" spans="1:14" s="7" customFormat="1" ht="15">
      <c r="A103" s="201" t="s">
        <v>202</v>
      </c>
      <c r="B103" s="235">
        <f>'Open Int.'!K107</f>
        <v>3034850</v>
      </c>
      <c r="C103" s="237">
        <f>'Open Int.'!R107</f>
        <v>77.88942524999999</v>
      </c>
      <c r="D103" s="161">
        <f t="shared" si="2"/>
        <v>0.1832417803697356</v>
      </c>
      <c r="E103" s="243">
        <f>'Open Int.'!B107/'Open Int.'!K107</f>
        <v>0.9799166350890489</v>
      </c>
      <c r="F103" s="228">
        <f>'Open Int.'!E107/'Open Int.'!K107</f>
        <v>0.018946570670708603</v>
      </c>
      <c r="G103" s="244">
        <f>'Open Int.'!H107/'Open Int.'!K107</f>
        <v>0.0011367942402425162</v>
      </c>
      <c r="H103" s="247">
        <v>16561998</v>
      </c>
      <c r="I103" s="231">
        <v>3312000</v>
      </c>
      <c r="J103" s="354">
        <v>2339100</v>
      </c>
      <c r="K103" s="117" t="str">
        <f t="shared" si="3"/>
        <v>Gross Exposure is less then 30%</v>
      </c>
      <c r="M103"/>
      <c r="N103"/>
    </row>
    <row r="104" spans="1:14" s="7" customFormat="1" ht="15">
      <c r="A104" s="201" t="s">
        <v>171</v>
      </c>
      <c r="B104" s="235">
        <f>'Open Int.'!K108</f>
        <v>3803800</v>
      </c>
      <c r="C104" s="237">
        <f>'Open Int.'!R108</f>
        <v>144.487343</v>
      </c>
      <c r="D104" s="161">
        <f t="shared" si="2"/>
        <v>0.6816838548202278</v>
      </c>
      <c r="E104" s="243">
        <f>'Open Int.'!B108/'Open Int.'!K108</f>
        <v>0.9930595720069404</v>
      </c>
      <c r="F104" s="228">
        <f>'Open Int.'!E108/'Open Int.'!K108</f>
        <v>0.005494505494505495</v>
      </c>
      <c r="G104" s="244">
        <f>'Open Int.'!H108/'Open Int.'!K108</f>
        <v>0.0014459224985540775</v>
      </c>
      <c r="H104" s="247">
        <v>5580006</v>
      </c>
      <c r="I104" s="231">
        <v>1115400</v>
      </c>
      <c r="J104" s="354">
        <v>1115400</v>
      </c>
      <c r="K104" s="117" t="str">
        <f t="shared" si="3"/>
        <v>Gross exposure is Substantial as Open interest has crossed 60%</v>
      </c>
      <c r="M104"/>
      <c r="N104"/>
    </row>
    <row r="105" spans="1:14" s="7" customFormat="1" ht="15">
      <c r="A105" s="201" t="s">
        <v>147</v>
      </c>
      <c r="B105" s="235">
        <f>'Open Int.'!K109</f>
        <v>5121200</v>
      </c>
      <c r="C105" s="237">
        <f>'Open Int.'!R109</f>
        <v>32.212348</v>
      </c>
      <c r="D105" s="161">
        <f t="shared" si="2"/>
        <v>0.23693967874436592</v>
      </c>
      <c r="E105" s="243">
        <f>'Open Int.'!B109/'Open Int.'!K109</f>
        <v>0.9608294930875576</v>
      </c>
      <c r="F105" s="228">
        <f>'Open Int.'!E109/'Open Int.'!K109</f>
        <v>0.038018433179723504</v>
      </c>
      <c r="G105" s="244">
        <f>'Open Int.'!H109/'Open Int.'!K109</f>
        <v>0.001152073732718894</v>
      </c>
      <c r="H105" s="247">
        <v>21613940</v>
      </c>
      <c r="I105" s="231">
        <v>4318800</v>
      </c>
      <c r="J105" s="354">
        <v>4318800</v>
      </c>
      <c r="K105" s="117" t="str">
        <f t="shared" si="3"/>
        <v>Gross Exposure is less then 30%</v>
      </c>
      <c r="M105"/>
      <c r="N105"/>
    </row>
    <row r="106" spans="1:14" s="7" customFormat="1" ht="15">
      <c r="A106" s="201" t="s">
        <v>148</v>
      </c>
      <c r="B106" s="235">
        <f>'Open Int.'!K110</f>
        <v>931095</v>
      </c>
      <c r="C106" s="237">
        <f>'Open Int.'!R110</f>
        <v>25.0650774</v>
      </c>
      <c r="D106" s="161">
        <f t="shared" si="2"/>
        <v>0.04483261277838886</v>
      </c>
      <c r="E106" s="243">
        <f>'Open Int.'!B110/'Open Int.'!K110</f>
        <v>0.9753086419753086</v>
      </c>
      <c r="F106" s="228">
        <f>'Open Int.'!E110/'Open Int.'!K110</f>
        <v>0.024691358024691357</v>
      </c>
      <c r="G106" s="244">
        <f>'Open Int.'!H110/'Open Int.'!K110</f>
        <v>0</v>
      </c>
      <c r="H106" s="247">
        <v>20768252</v>
      </c>
      <c r="I106" s="231">
        <v>4152830</v>
      </c>
      <c r="J106" s="354">
        <v>2075370</v>
      </c>
      <c r="K106" s="117" t="str">
        <f t="shared" si="3"/>
        <v>Gross Exposure is less then 30%</v>
      </c>
      <c r="M106"/>
      <c r="N106"/>
    </row>
    <row r="107" spans="1:14" s="7" customFormat="1" ht="15">
      <c r="A107" s="201" t="s">
        <v>122</v>
      </c>
      <c r="B107" s="235">
        <f>'Open Int.'!K111</f>
        <v>9403875</v>
      </c>
      <c r="C107" s="237">
        <f>'Open Int.'!R111</f>
        <v>145.66602375</v>
      </c>
      <c r="D107" s="161">
        <f t="shared" si="2"/>
        <v>0.05430555074321749</v>
      </c>
      <c r="E107" s="243">
        <f>'Open Int.'!B111/'Open Int.'!K111</f>
        <v>0.8116467945394851</v>
      </c>
      <c r="F107" s="228">
        <f>'Open Int.'!E111/'Open Int.'!K111</f>
        <v>0.1698634871263176</v>
      </c>
      <c r="G107" s="244">
        <f>'Open Int.'!H111/'Open Int.'!K111</f>
        <v>0.01848971833419734</v>
      </c>
      <c r="H107" s="247">
        <v>173166000</v>
      </c>
      <c r="I107" s="231">
        <v>21976500</v>
      </c>
      <c r="J107" s="354">
        <v>10988250</v>
      </c>
      <c r="K107" s="117" t="str">
        <f t="shared" si="3"/>
        <v>Gross Exposure is less then 30%</v>
      </c>
      <c r="M107"/>
      <c r="N107"/>
    </row>
    <row r="108" spans="1:14" s="7" customFormat="1" ht="15">
      <c r="A108" s="201" t="s">
        <v>36</v>
      </c>
      <c r="B108" s="235">
        <f>'Open Int.'!K112</f>
        <v>7389000</v>
      </c>
      <c r="C108" s="237">
        <f>'Open Int.'!R112</f>
        <v>652.52259</v>
      </c>
      <c r="D108" s="161">
        <f t="shared" si="2"/>
        <v>0.06679239316991058</v>
      </c>
      <c r="E108" s="243">
        <f>'Open Int.'!B112/'Open Int.'!K112</f>
        <v>0.9847746650426309</v>
      </c>
      <c r="F108" s="228">
        <f>'Open Int.'!E112/'Open Int.'!K112</f>
        <v>0.013976857490864799</v>
      </c>
      <c r="G108" s="244">
        <f>'Open Int.'!H112/'Open Int.'!K112</f>
        <v>0.0012484774665042632</v>
      </c>
      <c r="H108" s="247">
        <v>110626370</v>
      </c>
      <c r="I108" s="231">
        <v>3442950</v>
      </c>
      <c r="J108" s="354">
        <v>1721250</v>
      </c>
      <c r="K108" s="117" t="str">
        <f t="shared" si="3"/>
        <v>Gross Exposure is less then 30%</v>
      </c>
      <c r="M108"/>
      <c r="N108"/>
    </row>
    <row r="109" spans="1:14" s="7" customFormat="1" ht="15">
      <c r="A109" s="201" t="s">
        <v>172</v>
      </c>
      <c r="B109" s="235">
        <f>'Open Int.'!K113</f>
        <v>7848750</v>
      </c>
      <c r="C109" s="237">
        <f>'Open Int.'!R113</f>
        <v>205.67649375</v>
      </c>
      <c r="D109" s="161">
        <f t="shared" si="2"/>
        <v>0.7264594511368032</v>
      </c>
      <c r="E109" s="243">
        <f>'Open Int.'!B113/'Open Int.'!K113</f>
        <v>0.9839464882943144</v>
      </c>
      <c r="F109" s="228">
        <f>'Open Int.'!E113/'Open Int.'!K113</f>
        <v>0.01551839464882943</v>
      </c>
      <c r="G109" s="244">
        <f>'Open Int.'!H113/'Open Int.'!K113</f>
        <v>0.0005351170568561873</v>
      </c>
      <c r="H109" s="247">
        <v>10804113</v>
      </c>
      <c r="I109" s="231">
        <v>2159850</v>
      </c>
      <c r="J109" s="354">
        <v>2159850</v>
      </c>
      <c r="K109" s="117" t="str">
        <f t="shared" si="3"/>
        <v>Gross exposure is Substantial as Open interest has crossed 60%</v>
      </c>
      <c r="M109"/>
      <c r="N109"/>
    </row>
    <row r="110" spans="1:14" s="7" customFormat="1" ht="15">
      <c r="A110" s="201" t="s">
        <v>80</v>
      </c>
      <c r="B110" s="235">
        <f>'Open Int.'!K114</f>
        <v>1864800</v>
      </c>
      <c r="C110" s="237">
        <f>'Open Int.'!R114</f>
        <v>35.813484</v>
      </c>
      <c r="D110" s="161">
        <f t="shared" si="2"/>
        <v>0.07608962646391333</v>
      </c>
      <c r="E110" s="243">
        <f>'Open Int.'!B114/'Open Int.'!K114</f>
        <v>0.9942084942084942</v>
      </c>
      <c r="F110" s="228">
        <f>'Open Int.'!E114/'Open Int.'!K114</f>
        <v>0.005791505791505791</v>
      </c>
      <c r="G110" s="244">
        <f>'Open Int.'!H114/'Open Int.'!K114</f>
        <v>0</v>
      </c>
      <c r="H110" s="247">
        <v>24507940</v>
      </c>
      <c r="I110" s="231">
        <v>4900800</v>
      </c>
      <c r="J110" s="354">
        <v>2450400</v>
      </c>
      <c r="K110" s="117" t="str">
        <f t="shared" si="3"/>
        <v>Gross Exposure is less then 30%</v>
      </c>
      <c r="M110"/>
      <c r="N110"/>
    </row>
    <row r="111" spans="1:14" s="7" customFormat="1" ht="15">
      <c r="A111" s="201" t="s">
        <v>274</v>
      </c>
      <c r="B111" s="235">
        <f>'Open Int.'!K115</f>
        <v>6081600</v>
      </c>
      <c r="C111" s="237">
        <f>'Open Int.'!R115</f>
        <v>189.53306399999997</v>
      </c>
      <c r="D111" s="161">
        <f t="shared" si="2"/>
        <v>0.8370909931784021</v>
      </c>
      <c r="E111" s="243">
        <f>'Open Int.'!B115/'Open Int.'!K115</f>
        <v>0.971109576427256</v>
      </c>
      <c r="F111" s="228">
        <f>'Open Int.'!E115/'Open Int.'!K115</f>
        <v>0.027279005524861878</v>
      </c>
      <c r="G111" s="244">
        <f>'Open Int.'!H115/'Open Int.'!K115</f>
        <v>0.0016114180478821363</v>
      </c>
      <c r="H111" s="247">
        <v>7265160</v>
      </c>
      <c r="I111" s="231">
        <v>1452500</v>
      </c>
      <c r="J111" s="354">
        <v>1088500</v>
      </c>
      <c r="K111" s="117" t="str">
        <f t="shared" si="3"/>
        <v>Gross exposure has crossed 80%,Margin double</v>
      </c>
      <c r="M111"/>
      <c r="N111"/>
    </row>
    <row r="112" spans="1:14" s="7" customFormat="1" ht="15">
      <c r="A112" s="201" t="s">
        <v>224</v>
      </c>
      <c r="B112" s="235">
        <f>'Open Int.'!K116</f>
        <v>883350</v>
      </c>
      <c r="C112" s="237">
        <f>'Open Int.'!R116</f>
        <v>41.37169725</v>
      </c>
      <c r="D112" s="161">
        <f t="shared" si="2"/>
        <v>0.10653914051551991</v>
      </c>
      <c r="E112" s="243">
        <f>'Open Int.'!B116/'Open Int.'!K116</f>
        <v>0.9992641648270787</v>
      </c>
      <c r="F112" s="228">
        <f>'Open Int.'!E116/'Open Int.'!K116</f>
        <v>0.0007358351729212656</v>
      </c>
      <c r="G112" s="244">
        <f>'Open Int.'!H116/'Open Int.'!K116</f>
        <v>0</v>
      </c>
      <c r="H112" s="247">
        <v>8291319</v>
      </c>
      <c r="I112" s="231">
        <v>1658150</v>
      </c>
      <c r="J112" s="354">
        <v>1197300</v>
      </c>
      <c r="K112" s="117" t="str">
        <f t="shared" si="3"/>
        <v>Gross Exposure is less then 30%</v>
      </c>
      <c r="M112"/>
      <c r="N112"/>
    </row>
    <row r="113" spans="1:14" s="7" customFormat="1" ht="15">
      <c r="A113" s="201" t="s">
        <v>393</v>
      </c>
      <c r="B113" s="235">
        <f>'Open Int.'!K117</f>
        <v>6952800</v>
      </c>
      <c r="C113" s="237">
        <f>'Open Int.'!R117</f>
        <v>95.46194400000002</v>
      </c>
      <c r="D113" s="161">
        <f t="shared" si="2"/>
        <v>0.2963260985008954</v>
      </c>
      <c r="E113" s="243">
        <f>'Open Int.'!B117/'Open Int.'!K117</f>
        <v>0.8512254055919917</v>
      </c>
      <c r="F113" s="228">
        <f>'Open Int.'!E117/'Open Int.'!K117</f>
        <v>0.11391094235415948</v>
      </c>
      <c r="G113" s="244">
        <f>'Open Int.'!H117/'Open Int.'!K117</f>
        <v>0.03486365205384881</v>
      </c>
      <c r="H113" s="247">
        <v>23463340</v>
      </c>
      <c r="I113" s="231">
        <v>4692000</v>
      </c>
      <c r="J113" s="354">
        <v>4692000</v>
      </c>
      <c r="K113" s="117" t="str">
        <f t="shared" si="3"/>
        <v>Gross Exposure is less then 30%</v>
      </c>
      <c r="M113"/>
      <c r="N113"/>
    </row>
    <row r="114" spans="1:14" s="7" customFormat="1" ht="15">
      <c r="A114" s="201" t="s">
        <v>81</v>
      </c>
      <c r="B114" s="235">
        <f>'Open Int.'!K118</f>
        <v>5091600</v>
      </c>
      <c r="C114" s="237">
        <f>'Open Int.'!R118</f>
        <v>260.639004</v>
      </c>
      <c r="D114" s="161">
        <f t="shared" si="2"/>
        <v>0.19132549533598073</v>
      </c>
      <c r="E114" s="243">
        <f>'Open Int.'!B118/'Open Int.'!K118</f>
        <v>0.9987037473485741</v>
      </c>
      <c r="F114" s="228">
        <f>'Open Int.'!E118/'Open Int.'!K118</f>
        <v>0.001296252651425878</v>
      </c>
      <c r="G114" s="244">
        <f>'Open Int.'!H118/'Open Int.'!K118</f>
        <v>0</v>
      </c>
      <c r="H114" s="247">
        <v>26612240</v>
      </c>
      <c r="I114" s="231">
        <v>5322000</v>
      </c>
      <c r="J114" s="354">
        <v>2660400</v>
      </c>
      <c r="K114" s="117" t="str">
        <f t="shared" si="3"/>
        <v>Gross Exposure is less then 30%</v>
      </c>
      <c r="M114"/>
      <c r="N114"/>
    </row>
    <row r="115" spans="1:14" s="7" customFormat="1" ht="15">
      <c r="A115" s="201" t="s">
        <v>225</v>
      </c>
      <c r="B115" s="235">
        <f>'Open Int.'!K119</f>
        <v>5818400</v>
      </c>
      <c r="C115" s="237">
        <f>'Open Int.'!R119</f>
        <v>95.916324</v>
      </c>
      <c r="D115" s="161">
        <f t="shared" si="2"/>
        <v>0.41059983255340254</v>
      </c>
      <c r="E115" s="243">
        <f>'Open Int.'!B119/'Open Int.'!K119</f>
        <v>0.9309432146294514</v>
      </c>
      <c r="F115" s="228">
        <f>'Open Int.'!E119/'Open Int.'!K119</f>
        <v>0.06424446583253128</v>
      </c>
      <c r="G115" s="244">
        <f>'Open Int.'!H119/'Open Int.'!K119</f>
        <v>0.004812319538017324</v>
      </c>
      <c r="H115" s="247">
        <v>14170488</v>
      </c>
      <c r="I115" s="231">
        <v>2833600</v>
      </c>
      <c r="J115" s="354">
        <v>2833600</v>
      </c>
      <c r="K115" s="117" t="str">
        <f t="shared" si="3"/>
        <v>Gross exposure is building up andcrpsses 40% mark</v>
      </c>
      <c r="M115"/>
      <c r="N115"/>
    </row>
    <row r="116" spans="1:14" s="7" customFormat="1" ht="15">
      <c r="A116" s="201" t="s">
        <v>297</v>
      </c>
      <c r="B116" s="235">
        <f>'Open Int.'!K120</f>
        <v>5364700</v>
      </c>
      <c r="C116" s="237">
        <f>'Open Int.'!R120</f>
        <v>251.8994885</v>
      </c>
      <c r="D116" s="161">
        <f t="shared" si="2"/>
        <v>0.46072453650366185</v>
      </c>
      <c r="E116" s="243">
        <f>'Open Int.'!B120/'Open Int.'!K120</f>
        <v>0.9872872667623539</v>
      </c>
      <c r="F116" s="228">
        <f>'Open Int.'!E120/'Open Int.'!K120</f>
        <v>0.011892556899733443</v>
      </c>
      <c r="G116" s="244">
        <f>'Open Int.'!H120/'Open Int.'!K120</f>
        <v>0.0008201763379126512</v>
      </c>
      <c r="H116" s="247">
        <v>11644051</v>
      </c>
      <c r="I116" s="231">
        <v>2328700</v>
      </c>
      <c r="J116" s="354">
        <v>2328700</v>
      </c>
      <c r="K116" s="117" t="str">
        <f t="shared" si="3"/>
        <v>Gross exposure is building up andcrpsses 40% mark</v>
      </c>
      <c r="M116"/>
      <c r="N116"/>
    </row>
    <row r="117" spans="1:11" s="7" customFormat="1" ht="15">
      <c r="A117" s="201" t="s">
        <v>226</v>
      </c>
      <c r="B117" s="235">
        <f>'Open Int.'!K121</f>
        <v>8674500</v>
      </c>
      <c r="C117" s="237">
        <f>'Open Int.'!R121</f>
        <v>155.6639025</v>
      </c>
      <c r="D117" s="161">
        <f t="shared" si="2"/>
        <v>0.3675489975291233</v>
      </c>
      <c r="E117" s="243">
        <f>'Open Int.'!B121/'Open Int.'!K121</f>
        <v>0.9987895555939824</v>
      </c>
      <c r="F117" s="228">
        <f>'Open Int.'!E121/'Open Int.'!K121</f>
        <v>0.0012104444060176379</v>
      </c>
      <c r="G117" s="244">
        <f>'Open Int.'!H121/'Open Int.'!K121</f>
        <v>0</v>
      </c>
      <c r="H117" s="247">
        <v>23600935</v>
      </c>
      <c r="I117" s="231">
        <v>4719000</v>
      </c>
      <c r="J117" s="354">
        <v>2422500</v>
      </c>
      <c r="K117" s="117" t="str">
        <f t="shared" si="3"/>
        <v>Some sign of build up Gross exposure crosses 30%</v>
      </c>
    </row>
    <row r="118" spans="1:14" s="7" customFormat="1" ht="15">
      <c r="A118" s="201" t="s">
        <v>227</v>
      </c>
      <c r="B118" s="235">
        <f>'Open Int.'!K122</f>
        <v>3993600</v>
      </c>
      <c r="C118" s="237">
        <f>'Open Int.'!R122</f>
        <v>155.990016</v>
      </c>
      <c r="D118" s="161">
        <f t="shared" si="2"/>
        <v>0.08994704192229008</v>
      </c>
      <c r="E118" s="243">
        <f>'Open Int.'!B122/'Open Int.'!K122</f>
        <v>0.9030448717948718</v>
      </c>
      <c r="F118" s="228">
        <f>'Open Int.'!E122/'Open Int.'!K122</f>
        <v>0.08934294871794872</v>
      </c>
      <c r="G118" s="244">
        <f>'Open Int.'!H122/'Open Int.'!K122</f>
        <v>0.007612179487179487</v>
      </c>
      <c r="H118" s="247">
        <v>44399459</v>
      </c>
      <c r="I118" s="231">
        <v>7656800</v>
      </c>
      <c r="J118" s="354">
        <v>3828000</v>
      </c>
      <c r="K118" s="117" t="str">
        <f t="shared" si="3"/>
        <v>Gross Exposure is less then 30%</v>
      </c>
      <c r="M118"/>
      <c r="N118"/>
    </row>
    <row r="119" spans="1:14" s="7" customFormat="1" ht="15">
      <c r="A119" s="201" t="s">
        <v>234</v>
      </c>
      <c r="B119" s="235">
        <f>'Open Int.'!K123</f>
        <v>16180500</v>
      </c>
      <c r="C119" s="237">
        <f>'Open Int.'!R123</f>
        <v>773.5088025</v>
      </c>
      <c r="D119" s="161">
        <f t="shared" si="2"/>
        <v>0.12785343474236396</v>
      </c>
      <c r="E119" s="243">
        <f>'Open Int.'!B123/'Open Int.'!K123</f>
        <v>0.8840579710144928</v>
      </c>
      <c r="F119" s="228">
        <f>'Open Int.'!E123/'Open Int.'!K123</f>
        <v>0.0990698680510491</v>
      </c>
      <c r="G119" s="244">
        <f>'Open Int.'!H123/'Open Int.'!K123</f>
        <v>0.016872160934458143</v>
      </c>
      <c r="H119" s="247">
        <v>126555067</v>
      </c>
      <c r="I119" s="231">
        <v>6360200</v>
      </c>
      <c r="J119" s="354">
        <v>3180100</v>
      </c>
      <c r="K119" s="117" t="str">
        <f t="shared" si="3"/>
        <v>Gross Exposure is less then 30%</v>
      </c>
      <c r="M119"/>
      <c r="N119"/>
    </row>
    <row r="120" spans="1:14" s="7" customFormat="1" ht="15">
      <c r="A120" s="201" t="s">
        <v>98</v>
      </c>
      <c r="B120" s="235">
        <f>'Open Int.'!K124</f>
        <v>4518800</v>
      </c>
      <c r="C120" s="237">
        <f>'Open Int.'!R124</f>
        <v>229.984326</v>
      </c>
      <c r="D120" s="161">
        <f t="shared" si="2"/>
        <v>0.1590653261173593</v>
      </c>
      <c r="E120" s="243">
        <f>'Open Int.'!B124/'Open Int.'!K124</f>
        <v>0.9726144109055501</v>
      </c>
      <c r="F120" s="228">
        <f>'Open Int.'!E124/'Open Int.'!K124</f>
        <v>0.0254381694255112</v>
      </c>
      <c r="G120" s="244">
        <f>'Open Int.'!H124/'Open Int.'!K124</f>
        <v>0.0019474196689386564</v>
      </c>
      <c r="H120" s="247">
        <v>28408454</v>
      </c>
      <c r="I120" s="231">
        <v>5681500</v>
      </c>
      <c r="J120" s="354">
        <v>2840750</v>
      </c>
      <c r="K120" s="117" t="str">
        <f t="shared" si="3"/>
        <v>Gross Exposure is less then 30%</v>
      </c>
      <c r="M120"/>
      <c r="N120"/>
    </row>
    <row r="121" spans="1:14" s="7" customFormat="1" ht="15">
      <c r="A121" s="201" t="s">
        <v>149</v>
      </c>
      <c r="B121" s="235">
        <f>'Open Int.'!K125</f>
        <v>5744750</v>
      </c>
      <c r="C121" s="237">
        <f>'Open Int.'!R125</f>
        <v>453.4331175</v>
      </c>
      <c r="D121" s="161">
        <f t="shared" si="2"/>
        <v>0.24945396731355132</v>
      </c>
      <c r="E121" s="243">
        <f>'Open Int.'!B125/'Open Int.'!K125</f>
        <v>0.9428434657730972</v>
      </c>
      <c r="F121" s="228">
        <f>'Open Int.'!E125/'Open Int.'!K125</f>
        <v>0.037242699856390615</v>
      </c>
      <c r="G121" s="244">
        <f>'Open Int.'!H125/'Open Int.'!K125</f>
        <v>0.019913834370512206</v>
      </c>
      <c r="H121" s="247">
        <v>23029299</v>
      </c>
      <c r="I121" s="231">
        <v>4605700</v>
      </c>
      <c r="J121" s="354">
        <v>2302850</v>
      </c>
      <c r="K121" s="117" t="str">
        <f t="shared" si="3"/>
        <v>Gross Exposure is less then 30%</v>
      </c>
      <c r="M121"/>
      <c r="N121"/>
    </row>
    <row r="122" spans="1:14" s="7" customFormat="1" ht="15">
      <c r="A122" s="201" t="s">
        <v>203</v>
      </c>
      <c r="B122" s="235">
        <f>'Open Int.'!K126</f>
        <v>10102650</v>
      </c>
      <c r="C122" s="237">
        <f>'Open Int.'!R126</f>
        <v>1605.4121115</v>
      </c>
      <c r="D122" s="161">
        <f t="shared" si="2"/>
        <v>0.0781270904148048</v>
      </c>
      <c r="E122" s="243">
        <f>'Open Int.'!B126/'Open Int.'!K126</f>
        <v>0.6602574572018233</v>
      </c>
      <c r="F122" s="228">
        <f>'Open Int.'!E126/'Open Int.'!K126</f>
        <v>0.26758325785808673</v>
      </c>
      <c r="G122" s="244">
        <f>'Open Int.'!H126/'Open Int.'!K126</f>
        <v>0.07215928494008998</v>
      </c>
      <c r="H122" s="247">
        <v>129310460</v>
      </c>
      <c r="I122" s="231">
        <v>2361900</v>
      </c>
      <c r="J122" s="354">
        <v>1180800</v>
      </c>
      <c r="K122" s="117" t="str">
        <f t="shared" si="3"/>
        <v>Gross Exposure is less then 30%</v>
      </c>
      <c r="M122"/>
      <c r="N122"/>
    </row>
    <row r="123" spans="1:14" s="7" customFormat="1" ht="15">
      <c r="A123" s="201" t="s">
        <v>298</v>
      </c>
      <c r="B123" s="235">
        <f>'Open Int.'!K127</f>
        <v>1023000</v>
      </c>
      <c r="C123" s="237">
        <f>'Open Int.'!R127</f>
        <v>53.89164</v>
      </c>
      <c r="D123" s="161">
        <f t="shared" si="2"/>
        <v>0.4070282600158594</v>
      </c>
      <c r="E123" s="243">
        <f>'Open Int.'!B127/'Open Int.'!K127</f>
        <v>0.9980449657869013</v>
      </c>
      <c r="F123" s="228">
        <f>'Open Int.'!E127/'Open Int.'!K127</f>
        <v>0.0009775171065493646</v>
      </c>
      <c r="G123" s="244">
        <f>'Open Int.'!H127/'Open Int.'!K127</f>
        <v>0.0009775171065493646</v>
      </c>
      <c r="H123" s="247">
        <v>2513339</v>
      </c>
      <c r="I123" s="231">
        <v>502500</v>
      </c>
      <c r="J123" s="354">
        <v>502500</v>
      </c>
      <c r="K123" s="117" t="str">
        <f t="shared" si="3"/>
        <v>Gross exposure is building up andcrpsses 40% mark</v>
      </c>
      <c r="M123"/>
      <c r="N123"/>
    </row>
    <row r="124" spans="1:14" s="7" customFormat="1" ht="15">
      <c r="A124" s="201" t="s">
        <v>216</v>
      </c>
      <c r="B124" s="235">
        <f>'Open Int.'!K128</f>
        <v>74309700</v>
      </c>
      <c r="C124" s="237">
        <f>'Open Int.'!R128</f>
        <v>641.6642595</v>
      </c>
      <c r="D124" s="161">
        <f t="shared" si="2"/>
        <v>0.41283166666666665</v>
      </c>
      <c r="E124" s="243">
        <f>'Open Int.'!B128/'Open Int.'!K128</f>
        <v>0.8248579929672708</v>
      </c>
      <c r="F124" s="228">
        <f>'Open Int.'!E128/'Open Int.'!K128</f>
        <v>0.13348661076548554</v>
      </c>
      <c r="G124" s="244">
        <f>'Open Int.'!H128/'Open Int.'!K128</f>
        <v>0.04165539626724371</v>
      </c>
      <c r="H124" s="247">
        <v>180000000</v>
      </c>
      <c r="I124" s="231">
        <v>35999100</v>
      </c>
      <c r="J124" s="354">
        <v>17999550</v>
      </c>
      <c r="K124" s="117" t="str">
        <f t="shared" si="3"/>
        <v>Gross exposure is building up andcrpsses 40% mark</v>
      </c>
      <c r="M124"/>
      <c r="N124"/>
    </row>
    <row r="125" spans="1:14" s="7" customFormat="1" ht="15">
      <c r="A125" s="201" t="s">
        <v>235</v>
      </c>
      <c r="B125" s="235">
        <f>'Open Int.'!K129</f>
        <v>30985200</v>
      </c>
      <c r="C125" s="237">
        <f>'Open Int.'!R129</f>
        <v>418.610052</v>
      </c>
      <c r="D125" s="161">
        <f t="shared" si="2"/>
        <v>0.2652534858008119</v>
      </c>
      <c r="E125" s="243">
        <f>'Open Int.'!B129/'Open Int.'!K129</f>
        <v>0.7186301847333566</v>
      </c>
      <c r="F125" s="228">
        <f>'Open Int.'!E129/'Open Int.'!K129</f>
        <v>0.1845590798187522</v>
      </c>
      <c r="G125" s="244">
        <f>'Open Int.'!H129/'Open Int.'!K129</f>
        <v>0.09681073544789125</v>
      </c>
      <c r="H125" s="247">
        <v>116813545</v>
      </c>
      <c r="I125" s="231">
        <v>23360400</v>
      </c>
      <c r="J125" s="354">
        <v>11680200</v>
      </c>
      <c r="K125" s="117" t="str">
        <f t="shared" si="3"/>
        <v>Gross Exposure is less then 30%</v>
      </c>
      <c r="M125"/>
      <c r="N125"/>
    </row>
    <row r="126" spans="1:14" s="7" customFormat="1" ht="15">
      <c r="A126" s="201" t="s">
        <v>204</v>
      </c>
      <c r="B126" s="235">
        <f>'Open Int.'!K130</f>
        <v>13087800</v>
      </c>
      <c r="C126" s="237">
        <f>'Open Int.'!R130</f>
        <v>593.989803</v>
      </c>
      <c r="D126" s="161">
        <f t="shared" si="2"/>
        <v>0.1406901170691238</v>
      </c>
      <c r="E126" s="243">
        <f>'Open Int.'!B130/'Open Int.'!K130</f>
        <v>0.9250446981158025</v>
      </c>
      <c r="F126" s="228">
        <f>'Open Int.'!E130/'Open Int.'!K130</f>
        <v>0.06409022142758905</v>
      </c>
      <c r="G126" s="244">
        <f>'Open Int.'!H130/'Open Int.'!K130</f>
        <v>0.010865080456608445</v>
      </c>
      <c r="H126" s="247">
        <v>93025724</v>
      </c>
      <c r="I126" s="231">
        <v>6205800</v>
      </c>
      <c r="J126" s="354">
        <v>3102600</v>
      </c>
      <c r="K126" s="117" t="str">
        <f t="shared" si="3"/>
        <v>Gross Exposure is less then 30%</v>
      </c>
      <c r="M126"/>
      <c r="N126"/>
    </row>
    <row r="127" spans="1:14" s="7" customFormat="1" ht="15">
      <c r="A127" s="201" t="s">
        <v>205</v>
      </c>
      <c r="B127" s="235">
        <f>'Open Int.'!K131</f>
        <v>7055250</v>
      </c>
      <c r="C127" s="237">
        <f>'Open Int.'!R131</f>
        <v>813.470325</v>
      </c>
      <c r="D127" s="161">
        <f aca="true" t="shared" si="4" ref="D127:D157">B127/H127</f>
        <v>0.2068920802348029</v>
      </c>
      <c r="E127" s="243">
        <f>'Open Int.'!B131/'Open Int.'!K131</f>
        <v>0.9052124304595869</v>
      </c>
      <c r="F127" s="228">
        <f>'Open Int.'!E131/'Open Int.'!K131</f>
        <v>0.06969986889195989</v>
      </c>
      <c r="G127" s="244">
        <f>'Open Int.'!H131/'Open Int.'!K131</f>
        <v>0.025087700648453278</v>
      </c>
      <c r="H127" s="247">
        <v>34101112</v>
      </c>
      <c r="I127" s="231">
        <v>2408000</v>
      </c>
      <c r="J127" s="354">
        <v>1204000</v>
      </c>
      <c r="K127" s="117" t="str">
        <f t="shared" si="3"/>
        <v>Gross Exposure is less then 30%</v>
      </c>
      <c r="M127"/>
      <c r="N127"/>
    </row>
    <row r="128" spans="1:14" s="7" customFormat="1" ht="15">
      <c r="A128" s="201" t="s">
        <v>37</v>
      </c>
      <c r="B128" s="235">
        <f>'Open Int.'!K132</f>
        <v>2230400</v>
      </c>
      <c r="C128" s="237">
        <f>'Open Int.'!R132</f>
        <v>49.704464</v>
      </c>
      <c r="D128" s="161">
        <f t="shared" si="4"/>
        <v>0.1987517421074956</v>
      </c>
      <c r="E128" s="243">
        <f>'Open Int.'!B132/'Open Int.'!K132</f>
        <v>0.9239598278335724</v>
      </c>
      <c r="F128" s="228">
        <f>'Open Int.'!E132/'Open Int.'!K132</f>
        <v>0.06886657101865136</v>
      </c>
      <c r="G128" s="244">
        <f>'Open Int.'!H132/'Open Int.'!K132</f>
        <v>0.007173601147776184</v>
      </c>
      <c r="H128" s="247">
        <v>11222040</v>
      </c>
      <c r="I128" s="231">
        <v>2243200</v>
      </c>
      <c r="J128" s="354">
        <v>2243200</v>
      </c>
      <c r="K128" s="117" t="str">
        <f t="shared" si="3"/>
        <v>Gross Exposure is less then 30%</v>
      </c>
      <c r="M128"/>
      <c r="N128"/>
    </row>
    <row r="129" spans="1:16" s="7" customFormat="1" ht="15">
      <c r="A129" s="201" t="s">
        <v>299</v>
      </c>
      <c r="B129" s="235">
        <f>'Open Int.'!K133</f>
        <v>1739850</v>
      </c>
      <c r="C129" s="237">
        <f>'Open Int.'!R133</f>
        <v>294.452214</v>
      </c>
      <c r="D129" s="161">
        <f t="shared" si="4"/>
        <v>0.4510375925581714</v>
      </c>
      <c r="E129" s="243">
        <f>'Open Int.'!B133/'Open Int.'!K133</f>
        <v>0.9427536856625571</v>
      </c>
      <c r="F129" s="228">
        <f>'Open Int.'!E133/'Open Int.'!K133</f>
        <v>0.05543581343219243</v>
      </c>
      <c r="G129" s="244">
        <f>'Open Int.'!H133/'Open Int.'!K133</f>
        <v>0.0018105009052504525</v>
      </c>
      <c r="H129" s="247">
        <v>3857439</v>
      </c>
      <c r="I129" s="231">
        <v>771450</v>
      </c>
      <c r="J129" s="354">
        <v>385650</v>
      </c>
      <c r="K129" s="117" t="str">
        <f t="shared" si="3"/>
        <v>Gross exposure is building up andcrpsses 40% mark</v>
      </c>
      <c r="M129"/>
      <c r="N129"/>
      <c r="P129" s="96"/>
    </row>
    <row r="130" spans="1:16" s="7" customFormat="1" ht="15">
      <c r="A130" s="201" t="s">
        <v>228</v>
      </c>
      <c r="B130" s="235">
        <f>'Open Int.'!K134</f>
        <v>1368640</v>
      </c>
      <c r="C130" s="237">
        <f>'Open Int.'!R134</f>
        <v>167.64471360000002</v>
      </c>
      <c r="D130" s="161">
        <f t="shared" si="4"/>
        <v>0.0905714956552629</v>
      </c>
      <c r="E130" s="243">
        <f>'Open Int.'!B134/'Open Int.'!K134</f>
        <v>0.9807692307692307</v>
      </c>
      <c r="F130" s="228">
        <f>'Open Int.'!E134/'Open Int.'!K134</f>
        <v>0.016758241758241758</v>
      </c>
      <c r="G130" s="244">
        <f>'Open Int.'!H134/'Open Int.'!K134</f>
        <v>0.0024725274725274724</v>
      </c>
      <c r="H130" s="247">
        <v>15111156</v>
      </c>
      <c r="I130" s="231">
        <v>2640000</v>
      </c>
      <c r="J130" s="354">
        <v>1320000</v>
      </c>
      <c r="K130" s="117" t="str">
        <f t="shared" si="3"/>
        <v>Gross Exposure is less then 30%</v>
      </c>
      <c r="M130"/>
      <c r="N130"/>
      <c r="P130" s="96"/>
    </row>
    <row r="131" spans="1:16" s="7" customFormat="1" ht="15">
      <c r="A131" s="201" t="s">
        <v>276</v>
      </c>
      <c r="B131" s="235">
        <f>'Open Int.'!K135</f>
        <v>676900</v>
      </c>
      <c r="C131" s="237">
        <f>'Open Int.'!R135</f>
        <v>58.4672375</v>
      </c>
      <c r="D131" s="161">
        <f t="shared" si="4"/>
        <v>0.3570015874941326</v>
      </c>
      <c r="E131" s="243">
        <f>'Open Int.'!B135/'Open Int.'!K135</f>
        <v>0.9943123061013444</v>
      </c>
      <c r="F131" s="228">
        <f>'Open Int.'!E135/'Open Int.'!K135</f>
        <v>0.004653567735263702</v>
      </c>
      <c r="G131" s="244">
        <f>'Open Int.'!H135/'Open Int.'!K135</f>
        <v>0.001034126163391934</v>
      </c>
      <c r="H131" s="247">
        <v>1896070</v>
      </c>
      <c r="I131" s="231">
        <v>379050</v>
      </c>
      <c r="J131" s="354">
        <v>379050</v>
      </c>
      <c r="K131" s="117" t="str">
        <f t="shared" si="3"/>
        <v>Some sign of build up Gross exposure crosses 30%</v>
      </c>
      <c r="M131"/>
      <c r="N131"/>
      <c r="P131" s="96"/>
    </row>
    <row r="132" spans="1:16" s="7" customFormat="1" ht="15">
      <c r="A132" s="201" t="s">
        <v>180</v>
      </c>
      <c r="B132" s="235">
        <f>'Open Int.'!K136</f>
        <v>6546000</v>
      </c>
      <c r="C132" s="237">
        <f>'Open Int.'!R136</f>
        <v>101.92121999999999</v>
      </c>
      <c r="D132" s="161">
        <f t="shared" si="4"/>
        <v>0.8373335646041987</v>
      </c>
      <c r="E132" s="243">
        <f>'Open Int.'!B136/'Open Int.'!K136</f>
        <v>0.9310265811182401</v>
      </c>
      <c r="F132" s="228">
        <f>'Open Int.'!E136/'Open Int.'!K136</f>
        <v>0.05912007332722273</v>
      </c>
      <c r="G132" s="244">
        <f>'Open Int.'!H136/'Open Int.'!K136</f>
        <v>0.009853345554537122</v>
      </c>
      <c r="H132" s="247">
        <v>7817673</v>
      </c>
      <c r="I132" s="231">
        <v>1563000</v>
      </c>
      <c r="J132" s="354">
        <v>1563000</v>
      </c>
      <c r="K132" s="117" t="str">
        <f aca="true" t="shared" si="5" ref="K132:K157">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has crossed 80%,Margin double</v>
      </c>
      <c r="M132"/>
      <c r="N132"/>
      <c r="P132" s="96"/>
    </row>
    <row r="133" spans="1:16" s="7" customFormat="1" ht="15">
      <c r="A133" s="201" t="s">
        <v>181</v>
      </c>
      <c r="B133" s="235">
        <f>'Open Int.'!K137</f>
        <v>395250</v>
      </c>
      <c r="C133" s="237">
        <f>'Open Int.'!R137</f>
        <v>12.608475</v>
      </c>
      <c r="D133" s="161">
        <f t="shared" si="4"/>
        <v>0.06964997035140415</v>
      </c>
      <c r="E133" s="243">
        <f>'Open Int.'!B137/'Open Int.'!K137</f>
        <v>1</v>
      </c>
      <c r="F133" s="228">
        <f>'Open Int.'!E137/'Open Int.'!K137</f>
        <v>0</v>
      </c>
      <c r="G133" s="244">
        <f>'Open Int.'!H137/'Open Int.'!K137</f>
        <v>0</v>
      </c>
      <c r="H133" s="247">
        <v>5674805</v>
      </c>
      <c r="I133" s="231">
        <v>1134750</v>
      </c>
      <c r="J133" s="354">
        <v>1134750</v>
      </c>
      <c r="K133" s="117" t="str">
        <f t="shared" si="5"/>
        <v>Gross Exposure is less then 30%</v>
      </c>
      <c r="M133"/>
      <c r="N133"/>
      <c r="P133" s="96"/>
    </row>
    <row r="134" spans="1:16" s="7" customFormat="1" ht="15">
      <c r="A134" s="201" t="s">
        <v>150</v>
      </c>
      <c r="B134" s="235">
        <f>'Open Int.'!K138</f>
        <v>3539040</v>
      </c>
      <c r="C134" s="237">
        <f>'Open Int.'!R138</f>
        <v>194.5233336</v>
      </c>
      <c r="D134" s="161">
        <f t="shared" si="4"/>
        <v>0.15130254887831526</v>
      </c>
      <c r="E134" s="243">
        <f>'Open Int.'!B138/'Open Int.'!K138</f>
        <v>0.9775990099009901</v>
      </c>
      <c r="F134" s="228">
        <f>'Open Int.'!E138/'Open Int.'!K138</f>
        <v>0.020915841584158417</v>
      </c>
      <c r="G134" s="244">
        <f>'Open Int.'!H138/'Open Int.'!K138</f>
        <v>0.0014851485148514852</v>
      </c>
      <c r="H134" s="247">
        <v>23390485</v>
      </c>
      <c r="I134" s="231">
        <v>4677750</v>
      </c>
      <c r="J134" s="354">
        <v>2338875</v>
      </c>
      <c r="K134" s="117" t="str">
        <f t="shared" si="5"/>
        <v>Gross Exposure is less then 30%</v>
      </c>
      <c r="M134"/>
      <c r="N134"/>
      <c r="P134" s="96"/>
    </row>
    <row r="135" spans="1:16" s="7" customFormat="1" ht="15">
      <c r="A135" s="201" t="s">
        <v>151</v>
      </c>
      <c r="B135" s="235">
        <f>'Open Int.'!K139</f>
        <v>1139175</v>
      </c>
      <c r="C135" s="237">
        <f>'Open Int.'!R139</f>
        <v>111.3429645</v>
      </c>
      <c r="D135" s="161">
        <f t="shared" si="4"/>
        <v>0.10491465780742157</v>
      </c>
      <c r="E135" s="243">
        <f>'Open Int.'!B139/'Open Int.'!K139</f>
        <v>1</v>
      </c>
      <c r="F135" s="228">
        <f>'Open Int.'!E139/'Open Int.'!K139</f>
        <v>0</v>
      </c>
      <c r="G135" s="244">
        <f>'Open Int.'!H139/'Open Int.'!K139</f>
        <v>0</v>
      </c>
      <c r="H135" s="247">
        <v>10858111</v>
      </c>
      <c r="I135" s="231">
        <v>2171250</v>
      </c>
      <c r="J135" s="354">
        <v>1085400</v>
      </c>
      <c r="K135" s="117" t="str">
        <f t="shared" si="5"/>
        <v>Gross Exposure is less then 30%</v>
      </c>
      <c r="M135"/>
      <c r="N135"/>
      <c r="P135" s="96"/>
    </row>
    <row r="136" spans="1:16" s="7" customFormat="1" ht="15">
      <c r="A136" s="201" t="s">
        <v>214</v>
      </c>
      <c r="B136" s="235">
        <f>'Open Int.'!K140</f>
        <v>354375</v>
      </c>
      <c r="C136" s="237">
        <f>'Open Int.'!R140</f>
        <v>56.861240625</v>
      </c>
      <c r="D136" s="161">
        <f t="shared" si="4"/>
        <v>0.257203512846567</v>
      </c>
      <c r="E136" s="243">
        <f>'Open Int.'!B140/'Open Int.'!K140</f>
        <v>1</v>
      </c>
      <c r="F136" s="228">
        <f>'Open Int.'!E140/'Open Int.'!K140</f>
        <v>0</v>
      </c>
      <c r="G136" s="244">
        <f>'Open Int.'!H140/'Open Int.'!K140</f>
        <v>0</v>
      </c>
      <c r="H136" s="247">
        <v>1377800</v>
      </c>
      <c r="I136" s="231">
        <v>275500</v>
      </c>
      <c r="J136" s="354">
        <v>275500</v>
      </c>
      <c r="K136" s="117" t="str">
        <f t="shared" si="5"/>
        <v>Gross Exposure is less then 30%</v>
      </c>
      <c r="M136"/>
      <c r="N136"/>
      <c r="P136" s="96"/>
    </row>
    <row r="137" spans="1:16" s="7" customFormat="1" ht="15">
      <c r="A137" s="201" t="s">
        <v>229</v>
      </c>
      <c r="B137" s="235">
        <f>'Open Int.'!K141</f>
        <v>1554600</v>
      </c>
      <c r="C137" s="237">
        <f>'Open Int.'!R141</f>
        <v>191.68218</v>
      </c>
      <c r="D137" s="161">
        <f t="shared" si="4"/>
        <v>0.08932708537890405</v>
      </c>
      <c r="E137" s="243">
        <f>'Open Int.'!B141/'Open Int.'!K141</f>
        <v>0.9984561945194905</v>
      </c>
      <c r="F137" s="228">
        <f>'Open Int.'!E141/'Open Int.'!K141</f>
        <v>0.0014151550238003345</v>
      </c>
      <c r="G137" s="244">
        <f>'Open Int.'!H141/'Open Int.'!K141</f>
        <v>0.00012865045670912132</v>
      </c>
      <c r="H137" s="247">
        <v>17403456</v>
      </c>
      <c r="I137" s="231">
        <v>2299200</v>
      </c>
      <c r="J137" s="354">
        <v>1149600</v>
      </c>
      <c r="K137" s="117" t="str">
        <f t="shared" si="5"/>
        <v>Gross Exposure is less then 30%</v>
      </c>
      <c r="M137"/>
      <c r="N137"/>
      <c r="P137" s="96"/>
    </row>
    <row r="138" spans="1:16" s="7" customFormat="1" ht="15">
      <c r="A138" s="201" t="s">
        <v>91</v>
      </c>
      <c r="B138" s="235">
        <f>'Open Int.'!K142</f>
        <v>7421400</v>
      </c>
      <c r="C138" s="237">
        <f>'Open Int.'!R142</f>
        <v>58.25799</v>
      </c>
      <c r="D138" s="161">
        <f t="shared" si="4"/>
        <v>0.21204</v>
      </c>
      <c r="E138" s="243">
        <f>'Open Int.'!B142/'Open Int.'!K142</f>
        <v>0.720942140296979</v>
      </c>
      <c r="F138" s="228">
        <f>'Open Int.'!E142/'Open Int.'!K142</f>
        <v>0.2452636968766001</v>
      </c>
      <c r="G138" s="244">
        <f>'Open Int.'!H142/'Open Int.'!K142</f>
        <v>0.03379416282642089</v>
      </c>
      <c r="H138" s="247">
        <v>35000000</v>
      </c>
      <c r="I138" s="231">
        <v>6999600</v>
      </c>
      <c r="J138" s="354">
        <v>6688000</v>
      </c>
      <c r="K138" s="117" t="str">
        <f t="shared" si="5"/>
        <v>Gross Exposure is less then 30%</v>
      </c>
      <c r="M138"/>
      <c r="N138"/>
      <c r="P138" s="96"/>
    </row>
    <row r="139" spans="1:16" s="7" customFormat="1" ht="15">
      <c r="A139" s="201" t="s">
        <v>152</v>
      </c>
      <c r="B139" s="235">
        <f>'Open Int.'!K143</f>
        <v>1611900</v>
      </c>
      <c r="C139" s="237">
        <f>'Open Int.'!R143</f>
        <v>37.122057</v>
      </c>
      <c r="D139" s="161">
        <f t="shared" si="4"/>
        <v>0.05477599696035525</v>
      </c>
      <c r="E139" s="243">
        <f>'Open Int.'!B143/'Open Int.'!K143</f>
        <v>0.8919597989949749</v>
      </c>
      <c r="F139" s="228">
        <f>'Open Int.'!E143/'Open Int.'!K143</f>
        <v>0.08375209380234507</v>
      </c>
      <c r="G139" s="244">
        <f>'Open Int.'!H143/'Open Int.'!K143</f>
        <v>0.024288107202680067</v>
      </c>
      <c r="H139" s="247">
        <v>29427123</v>
      </c>
      <c r="I139" s="231">
        <v>5884650</v>
      </c>
      <c r="J139" s="354">
        <v>2941650</v>
      </c>
      <c r="K139" s="117" t="str">
        <f t="shared" si="5"/>
        <v>Gross Exposure is less then 30%</v>
      </c>
      <c r="M139"/>
      <c r="N139"/>
      <c r="P139" s="96"/>
    </row>
    <row r="140" spans="1:16" s="7" customFormat="1" ht="15">
      <c r="A140" s="201" t="s">
        <v>208</v>
      </c>
      <c r="B140" s="235">
        <f>'Open Int.'!K144</f>
        <v>5315624</v>
      </c>
      <c r="C140" s="237">
        <f>'Open Int.'!R144</f>
        <v>380.65183464</v>
      </c>
      <c r="D140" s="161">
        <f t="shared" si="4"/>
        <v>0.1198752469557404</v>
      </c>
      <c r="E140" s="243">
        <f>'Open Int.'!B144/'Open Int.'!K144</f>
        <v>0.9628739730274376</v>
      </c>
      <c r="F140" s="228">
        <f>'Open Int.'!E144/'Open Int.'!K144</f>
        <v>0.03115796000620059</v>
      </c>
      <c r="G140" s="244">
        <f>'Open Int.'!H144/'Open Int.'!K144</f>
        <v>0.005968066966361804</v>
      </c>
      <c r="H140" s="247">
        <v>44342966</v>
      </c>
      <c r="I140" s="231">
        <v>3331020</v>
      </c>
      <c r="J140" s="354">
        <v>1665304</v>
      </c>
      <c r="K140" s="117" t="str">
        <f t="shared" si="5"/>
        <v>Gross Exposure is less then 30%</v>
      </c>
      <c r="M140"/>
      <c r="N140"/>
      <c r="P140" s="96"/>
    </row>
    <row r="141" spans="1:16" s="7" customFormat="1" ht="15">
      <c r="A141" s="201" t="s">
        <v>230</v>
      </c>
      <c r="B141" s="235">
        <f>'Open Int.'!K145</f>
        <v>1159600</v>
      </c>
      <c r="C141" s="237">
        <f>'Open Int.'!R145</f>
        <v>66.311726</v>
      </c>
      <c r="D141" s="161">
        <f t="shared" si="4"/>
        <v>0.04338608082038155</v>
      </c>
      <c r="E141" s="243">
        <f>'Open Int.'!B145/'Open Int.'!K145</f>
        <v>0.9924111762676785</v>
      </c>
      <c r="F141" s="228">
        <f>'Open Int.'!E145/'Open Int.'!K145</f>
        <v>0.0075888237323214905</v>
      </c>
      <c r="G141" s="244">
        <f>'Open Int.'!H145/'Open Int.'!K145</f>
        <v>0</v>
      </c>
      <c r="H141" s="247">
        <v>26727466</v>
      </c>
      <c r="I141" s="231">
        <v>5344800</v>
      </c>
      <c r="J141" s="354">
        <v>2672000</v>
      </c>
      <c r="K141" s="117" t="str">
        <f t="shared" si="5"/>
        <v>Gross Exposure is less then 30%</v>
      </c>
      <c r="M141"/>
      <c r="N141"/>
      <c r="P141" s="96"/>
    </row>
    <row r="142" spans="1:16" s="7" customFormat="1" ht="15">
      <c r="A142" s="201" t="s">
        <v>185</v>
      </c>
      <c r="B142" s="235">
        <f>'Open Int.'!K146</f>
        <v>12777750</v>
      </c>
      <c r="C142" s="237">
        <f>'Open Int.'!R146</f>
        <v>727.82064</v>
      </c>
      <c r="D142" s="161">
        <f t="shared" si="4"/>
        <v>0.15782140151950722</v>
      </c>
      <c r="E142" s="243">
        <f>'Open Int.'!B146/'Open Int.'!K146</f>
        <v>0.7404648705758056</v>
      </c>
      <c r="F142" s="228">
        <f>'Open Int.'!E146/'Open Int.'!K146</f>
        <v>0.1912308505018489</v>
      </c>
      <c r="G142" s="244">
        <f>'Open Int.'!H146/'Open Int.'!K146</f>
        <v>0.06830427892234549</v>
      </c>
      <c r="H142" s="247">
        <v>80963354</v>
      </c>
      <c r="I142" s="231">
        <v>6220800</v>
      </c>
      <c r="J142" s="354">
        <v>3110400</v>
      </c>
      <c r="K142" s="117" t="str">
        <f t="shared" si="5"/>
        <v>Gross Exposure is less then 30%</v>
      </c>
      <c r="M142"/>
      <c r="N142"/>
      <c r="P142" s="96"/>
    </row>
    <row r="143" spans="1:16" s="7" customFormat="1" ht="15">
      <c r="A143" s="201" t="s">
        <v>206</v>
      </c>
      <c r="B143" s="235">
        <f>'Open Int.'!K147</f>
        <v>1522950</v>
      </c>
      <c r="C143" s="237">
        <f>'Open Int.'!R147</f>
        <v>118.759641</v>
      </c>
      <c r="D143" s="161">
        <f t="shared" si="4"/>
        <v>0.1910398011816256</v>
      </c>
      <c r="E143" s="243">
        <f>'Open Int.'!B147/'Open Int.'!K147</f>
        <v>0.9953051643192489</v>
      </c>
      <c r="F143" s="228">
        <f>'Open Int.'!E147/'Open Int.'!K147</f>
        <v>0.004694835680751174</v>
      </c>
      <c r="G143" s="244">
        <f>'Open Int.'!H147/'Open Int.'!K147</f>
        <v>0</v>
      </c>
      <c r="H143" s="247">
        <v>7971899</v>
      </c>
      <c r="I143" s="231">
        <v>1594175</v>
      </c>
      <c r="J143" s="354">
        <v>796950</v>
      </c>
      <c r="K143" s="117" t="str">
        <f t="shared" si="5"/>
        <v>Gross Exposure is less then 30%</v>
      </c>
      <c r="M143"/>
      <c r="N143"/>
      <c r="P143" s="96"/>
    </row>
    <row r="144" spans="1:16" s="7" customFormat="1" ht="15">
      <c r="A144" s="201" t="s">
        <v>118</v>
      </c>
      <c r="B144" s="235">
        <f>'Open Int.'!K148</f>
        <v>3556750</v>
      </c>
      <c r="C144" s="237">
        <f>'Open Int.'!R148</f>
        <v>445.50072125</v>
      </c>
      <c r="D144" s="161">
        <f t="shared" si="4"/>
        <v>0.11107948144066192</v>
      </c>
      <c r="E144" s="243">
        <f>'Open Int.'!B148/'Open Int.'!K148</f>
        <v>0.929992268222394</v>
      </c>
      <c r="F144" s="228">
        <f>'Open Int.'!E148/'Open Int.'!K148</f>
        <v>0.05602024319955015</v>
      </c>
      <c r="G144" s="244">
        <f>'Open Int.'!H148/'Open Int.'!K148</f>
        <v>0.013987488578055809</v>
      </c>
      <c r="H144" s="247">
        <v>32019865</v>
      </c>
      <c r="I144" s="231">
        <v>2454750</v>
      </c>
      <c r="J144" s="354">
        <v>1227250</v>
      </c>
      <c r="K144" s="117" t="str">
        <f t="shared" si="5"/>
        <v>Gross Exposure is less then 30%</v>
      </c>
      <c r="M144"/>
      <c r="N144"/>
      <c r="P144" s="96"/>
    </row>
    <row r="145" spans="1:16" s="7" customFormat="1" ht="15">
      <c r="A145" s="201" t="s">
        <v>231</v>
      </c>
      <c r="B145" s="235">
        <f>'Open Int.'!K149</f>
        <v>1026086</v>
      </c>
      <c r="C145" s="237">
        <f>'Open Int.'!R149</f>
        <v>102.38286108</v>
      </c>
      <c r="D145" s="161">
        <f t="shared" si="4"/>
        <v>0.24619562465943995</v>
      </c>
      <c r="E145" s="243">
        <f>'Open Int.'!B149/'Open Int.'!K149</f>
        <v>0.9975908452118049</v>
      </c>
      <c r="F145" s="228">
        <f>'Open Int.'!E149/'Open Int.'!K149</f>
        <v>0.0024091547881951417</v>
      </c>
      <c r="G145" s="244">
        <f>'Open Int.'!H149/'Open Int.'!K149</f>
        <v>0</v>
      </c>
      <c r="H145" s="247">
        <v>4167767</v>
      </c>
      <c r="I145" s="231">
        <v>833508</v>
      </c>
      <c r="J145" s="354">
        <v>581154</v>
      </c>
      <c r="K145" s="117" t="str">
        <f t="shared" si="5"/>
        <v>Gross Exposure is less then 30%</v>
      </c>
      <c r="M145"/>
      <c r="N145"/>
      <c r="P145" s="96"/>
    </row>
    <row r="146" spans="1:16" s="7" customFormat="1" ht="15">
      <c r="A146" s="201" t="s">
        <v>300</v>
      </c>
      <c r="B146" s="235">
        <f>'Open Int.'!K150</f>
        <v>3226300</v>
      </c>
      <c r="C146" s="237">
        <f>'Open Int.'!R150</f>
        <v>16.9542065</v>
      </c>
      <c r="D146" s="161">
        <f t="shared" si="4"/>
        <v>0.20478741602497236</v>
      </c>
      <c r="E146" s="243">
        <f>'Open Int.'!B150/'Open Int.'!K150</f>
        <v>0.9689737470167065</v>
      </c>
      <c r="F146" s="228">
        <f>'Open Int.'!E150/'Open Int.'!K150</f>
        <v>0.031026252983293555</v>
      </c>
      <c r="G146" s="244">
        <f>'Open Int.'!H150/'Open Int.'!K150</f>
        <v>0</v>
      </c>
      <c r="H146" s="231">
        <v>15754386</v>
      </c>
      <c r="I146" s="231">
        <v>3149300</v>
      </c>
      <c r="J146" s="231">
        <v>3149300</v>
      </c>
      <c r="K146" s="117" t="str">
        <f t="shared" si="5"/>
        <v>Gross Exposure is less then 30%</v>
      </c>
      <c r="M146"/>
      <c r="N146"/>
      <c r="P146" s="96"/>
    </row>
    <row r="147" spans="1:16" s="7" customFormat="1" ht="15">
      <c r="A147" s="201" t="s">
        <v>301</v>
      </c>
      <c r="B147" s="235">
        <f>'Open Int.'!K151</f>
        <v>106370550</v>
      </c>
      <c r="C147" s="237">
        <f>'Open Int.'!R151</f>
        <v>298.9012455</v>
      </c>
      <c r="D147" s="161">
        <f t="shared" si="4"/>
        <v>1.0136566876047266</v>
      </c>
      <c r="E147" s="243">
        <f>'Open Int.'!B151/'Open Int.'!K151</f>
        <v>0.7045878770016701</v>
      </c>
      <c r="F147" s="228">
        <f>'Open Int.'!E151/'Open Int.'!K151</f>
        <v>0.2432458984183122</v>
      </c>
      <c r="G147" s="244">
        <f>'Open Int.'!H151/'Open Int.'!K151</f>
        <v>0.052166224580017684</v>
      </c>
      <c r="H147" s="231">
        <v>104937452</v>
      </c>
      <c r="I147" s="231">
        <v>20983600</v>
      </c>
      <c r="J147" s="231">
        <v>20983600</v>
      </c>
      <c r="K147" s="117" t="str">
        <f t="shared" si="5"/>
        <v>Gross exposure has crossed 80%,Margin double</v>
      </c>
      <c r="M147"/>
      <c r="N147"/>
      <c r="P147" s="96"/>
    </row>
    <row r="148" spans="1:16" s="7" customFormat="1" ht="15">
      <c r="A148" s="201" t="s">
        <v>173</v>
      </c>
      <c r="B148" s="235">
        <f>'Open Int.'!K152</f>
        <v>8439950</v>
      </c>
      <c r="C148" s="237">
        <f>'Open Int.'!R152</f>
        <v>53.0872855</v>
      </c>
      <c r="D148" s="161">
        <f t="shared" si="4"/>
        <v>0.41153000790737165</v>
      </c>
      <c r="E148" s="243">
        <f>'Open Int.'!B152/'Open Int.'!K152</f>
        <v>0.9084236281020622</v>
      </c>
      <c r="F148" s="228">
        <f>'Open Int.'!E152/'Open Int.'!K152</f>
        <v>0.08633344984271234</v>
      </c>
      <c r="G148" s="244">
        <f>'Open Int.'!H152/'Open Int.'!K152</f>
        <v>0.005242922055225445</v>
      </c>
      <c r="H148" s="231">
        <v>20508711</v>
      </c>
      <c r="I148" s="231">
        <v>4100500</v>
      </c>
      <c r="J148" s="231">
        <v>4100500</v>
      </c>
      <c r="K148" s="117" t="str">
        <f t="shared" si="5"/>
        <v>Gross exposure is building up andcrpsses 40% mark</v>
      </c>
      <c r="M148"/>
      <c r="N148"/>
      <c r="P148" s="96"/>
    </row>
    <row r="149" spans="1:16" s="7" customFormat="1" ht="15">
      <c r="A149" s="201" t="s">
        <v>302</v>
      </c>
      <c r="B149" s="235">
        <f>'Open Int.'!K153</f>
        <v>770600</v>
      </c>
      <c r="C149" s="237">
        <f>'Open Int.'!R153</f>
        <v>61.659559</v>
      </c>
      <c r="D149" s="161">
        <f t="shared" si="4"/>
        <v>0.06535822984876262</v>
      </c>
      <c r="E149" s="243">
        <f>'Open Int.'!B153/'Open Int.'!K153</f>
        <v>1</v>
      </c>
      <c r="F149" s="228">
        <f>'Open Int.'!E153/'Open Int.'!K153</f>
        <v>0</v>
      </c>
      <c r="G149" s="244">
        <f>'Open Int.'!H153/'Open Int.'!K153</f>
        <v>0</v>
      </c>
      <c r="H149" s="231">
        <v>11790405</v>
      </c>
      <c r="I149" s="231">
        <v>2358000</v>
      </c>
      <c r="J149" s="231">
        <v>1179000</v>
      </c>
      <c r="K149" s="117" t="str">
        <f t="shared" si="5"/>
        <v>Gross Exposure is less then 30%</v>
      </c>
      <c r="M149"/>
      <c r="N149"/>
      <c r="P149" s="96"/>
    </row>
    <row r="150" spans="1:16" s="7" customFormat="1" ht="15">
      <c r="A150" s="201" t="s">
        <v>82</v>
      </c>
      <c r="B150" s="235">
        <f>'Open Int.'!K154</f>
        <v>8498700</v>
      </c>
      <c r="C150" s="237">
        <f>'Open Int.'!R154</f>
        <v>96.290271</v>
      </c>
      <c r="D150" s="161">
        <f t="shared" si="4"/>
        <v>0.18876108918926482</v>
      </c>
      <c r="E150" s="243">
        <f>'Open Int.'!B154/'Open Int.'!K154</f>
        <v>0.9836916234247591</v>
      </c>
      <c r="F150" s="228">
        <f>'Open Int.'!E154/'Open Int.'!K154</f>
        <v>0.015319990116135409</v>
      </c>
      <c r="G150" s="244">
        <f>'Open Int.'!H154/'Open Int.'!K154</f>
        <v>0.0009883864591055103</v>
      </c>
      <c r="H150" s="247">
        <v>45023580</v>
      </c>
      <c r="I150" s="231">
        <v>9000600</v>
      </c>
      <c r="J150" s="354">
        <v>4498200</v>
      </c>
      <c r="K150" s="117" t="str">
        <f t="shared" si="5"/>
        <v>Gross Exposure is less then 30%</v>
      </c>
      <c r="M150"/>
      <c r="N150"/>
      <c r="P150" s="96"/>
    </row>
    <row r="151" spans="1:16" s="7" customFormat="1" ht="15">
      <c r="A151" s="201" t="s">
        <v>153</v>
      </c>
      <c r="B151" s="235">
        <f>'Open Int.'!K155</f>
        <v>1782000</v>
      </c>
      <c r="C151" s="237">
        <f>'Open Int.'!R155</f>
        <v>92.74419000000002</v>
      </c>
      <c r="D151" s="161">
        <f t="shared" si="4"/>
        <v>0.06115263450491074</v>
      </c>
      <c r="E151" s="243">
        <f>'Open Int.'!B155/'Open Int.'!K155</f>
        <v>0.9936868686868687</v>
      </c>
      <c r="F151" s="228">
        <f>'Open Int.'!E155/'Open Int.'!K155</f>
        <v>0.006060606060606061</v>
      </c>
      <c r="G151" s="244">
        <f>'Open Int.'!H155/'Open Int.'!K155</f>
        <v>0.0002525252525252525</v>
      </c>
      <c r="H151" s="247">
        <v>29140200</v>
      </c>
      <c r="I151" s="231">
        <v>5827500</v>
      </c>
      <c r="J151" s="354">
        <v>2913300</v>
      </c>
      <c r="K151" s="117" t="str">
        <f t="shared" si="5"/>
        <v>Gross Exposure is less then 30%</v>
      </c>
      <c r="M151"/>
      <c r="N151"/>
      <c r="P151" s="96"/>
    </row>
    <row r="152" spans="1:16" s="7" customFormat="1" ht="15">
      <c r="A152" s="201" t="s">
        <v>154</v>
      </c>
      <c r="B152" s="235">
        <f>'Open Int.'!K156</f>
        <v>6920700</v>
      </c>
      <c r="C152" s="237">
        <f>'Open Int.'!R156</f>
        <v>33.4615845</v>
      </c>
      <c r="D152" s="161">
        <f t="shared" si="4"/>
        <v>0.1730175</v>
      </c>
      <c r="E152" s="243">
        <f>'Open Int.'!B156/'Open Int.'!K156</f>
        <v>0.9531405782652044</v>
      </c>
      <c r="F152" s="228">
        <f>'Open Int.'!E156/'Open Int.'!K156</f>
        <v>0.045862412761714856</v>
      </c>
      <c r="G152" s="244">
        <f>'Open Int.'!H156/'Open Int.'!K156</f>
        <v>0.0009970089730807576</v>
      </c>
      <c r="H152" s="247">
        <v>40000000</v>
      </c>
      <c r="I152" s="231">
        <v>7997100</v>
      </c>
      <c r="J152" s="354">
        <v>7997100</v>
      </c>
      <c r="K152" s="117" t="str">
        <f t="shared" si="5"/>
        <v>Gross Exposure is less then 30%</v>
      </c>
      <c r="M152"/>
      <c r="N152"/>
      <c r="P152" s="96"/>
    </row>
    <row r="153" spans="1:16" s="7" customFormat="1" ht="15">
      <c r="A153" s="201" t="s">
        <v>303</v>
      </c>
      <c r="B153" s="235">
        <f>'Open Int.'!K157</f>
        <v>6120000</v>
      </c>
      <c r="C153" s="237">
        <f>'Open Int.'!R157</f>
        <v>57.0078</v>
      </c>
      <c r="D153" s="161">
        <f t="shared" si="4"/>
        <v>0.1273719593378756</v>
      </c>
      <c r="E153" s="243">
        <f>'Open Int.'!B157/'Open Int.'!K157</f>
        <v>0.9694117647058823</v>
      </c>
      <c r="F153" s="228">
        <f>'Open Int.'!E157/'Open Int.'!K157</f>
        <v>0.03058823529411765</v>
      </c>
      <c r="G153" s="244">
        <f>'Open Int.'!H157/'Open Int.'!K157</f>
        <v>0</v>
      </c>
      <c r="H153" s="247">
        <v>48048252</v>
      </c>
      <c r="I153" s="231">
        <v>9608400</v>
      </c>
      <c r="J153" s="231">
        <v>4804200</v>
      </c>
      <c r="K153" s="117" t="str">
        <f t="shared" si="5"/>
        <v>Gross Exposure is less then 30%</v>
      </c>
      <c r="M153"/>
      <c r="N153"/>
      <c r="P153" s="96"/>
    </row>
    <row r="154" spans="1:16" s="7" customFormat="1" ht="15">
      <c r="A154" s="201" t="s">
        <v>155</v>
      </c>
      <c r="B154" s="235">
        <f>'Open Int.'!K158</f>
        <v>1492575</v>
      </c>
      <c r="C154" s="237">
        <f>'Open Int.'!R158</f>
        <v>67.397224125</v>
      </c>
      <c r="D154" s="161">
        <f t="shared" si="4"/>
        <v>0.1476406284219004</v>
      </c>
      <c r="E154" s="243">
        <f>'Open Int.'!B158/'Open Int.'!K158</f>
        <v>0.9915582131551178</v>
      </c>
      <c r="F154" s="228">
        <f>'Open Int.'!E158/'Open Int.'!K158</f>
        <v>0.008441786844882167</v>
      </c>
      <c r="G154" s="244">
        <f>'Open Int.'!H158/'Open Int.'!K158</f>
        <v>0</v>
      </c>
      <c r="H154" s="247">
        <v>10109514</v>
      </c>
      <c r="I154" s="231">
        <v>2021775</v>
      </c>
      <c r="J154" s="354">
        <v>1176000</v>
      </c>
      <c r="K154" s="117" t="str">
        <f t="shared" si="5"/>
        <v>Gross Exposure is less then 30%</v>
      </c>
      <c r="M154"/>
      <c r="N154"/>
      <c r="P154" s="96"/>
    </row>
    <row r="155" spans="1:16" s="7" customFormat="1" ht="15">
      <c r="A155" s="201" t="s">
        <v>38</v>
      </c>
      <c r="B155" s="235">
        <f>'Open Int.'!K159</f>
        <v>5058600</v>
      </c>
      <c r="C155" s="237">
        <f>'Open Int.'!R159</f>
        <v>276.098388</v>
      </c>
      <c r="D155" s="161">
        <f t="shared" si="4"/>
        <v>0.10056175906622325</v>
      </c>
      <c r="E155" s="243">
        <f>'Open Int.'!B159/'Open Int.'!K159</f>
        <v>0.9849365437077452</v>
      </c>
      <c r="F155" s="228">
        <f>'Open Int.'!E159/'Open Int.'!K159</f>
        <v>0.01197959909856482</v>
      </c>
      <c r="G155" s="244">
        <f>'Open Int.'!H159/'Open Int.'!K159</f>
        <v>0.0030838571936899536</v>
      </c>
      <c r="H155" s="247">
        <v>50303416</v>
      </c>
      <c r="I155" s="231">
        <v>4951200</v>
      </c>
      <c r="J155" s="354">
        <v>2475600</v>
      </c>
      <c r="K155" s="117" t="str">
        <f t="shared" si="5"/>
        <v>Gross Exposure is less then 30%</v>
      </c>
      <c r="M155"/>
      <c r="N155"/>
      <c r="P155" s="96"/>
    </row>
    <row r="156" spans="1:16" s="7" customFormat="1" ht="15">
      <c r="A156" s="201" t="s">
        <v>156</v>
      </c>
      <c r="B156" s="235">
        <f>'Open Int.'!K160</f>
        <v>546600</v>
      </c>
      <c r="C156" s="237">
        <f>'Open Int.'!R160</f>
        <v>21.833937</v>
      </c>
      <c r="D156" s="161">
        <f t="shared" si="4"/>
        <v>0.09748667717748782</v>
      </c>
      <c r="E156" s="243">
        <f>'Open Int.'!B160/'Open Int.'!K160</f>
        <v>0.995609220636663</v>
      </c>
      <c r="F156" s="228">
        <f>'Open Int.'!E160/'Open Int.'!K160</f>
        <v>0.0043907793633369925</v>
      </c>
      <c r="G156" s="244">
        <f>'Open Int.'!H160/'Open Int.'!K160</f>
        <v>0</v>
      </c>
      <c r="H156" s="247">
        <v>5606920</v>
      </c>
      <c r="I156" s="231">
        <v>1120800</v>
      </c>
      <c r="J156" s="354">
        <v>1120800</v>
      </c>
      <c r="K156" s="117" t="str">
        <f t="shared" si="5"/>
        <v>Gross Exposure is less then 30%</v>
      </c>
      <c r="M156"/>
      <c r="N156"/>
      <c r="P156" s="96"/>
    </row>
    <row r="157" spans="1:16" s="7" customFormat="1" ht="15">
      <c r="A157" s="201" t="s">
        <v>395</v>
      </c>
      <c r="B157" s="235">
        <f>'Open Int.'!K161</f>
        <v>2073400</v>
      </c>
      <c r="C157" s="237">
        <f>'Open Int.'!R161</f>
        <v>58.532082</v>
      </c>
      <c r="D157" s="161">
        <f t="shared" si="4"/>
        <v>0.04412485738534959</v>
      </c>
      <c r="E157" s="243">
        <f>'Open Int.'!B161/'Open Int.'!K161</f>
        <v>0.9993247805536799</v>
      </c>
      <c r="F157" s="228">
        <f>'Open Int.'!E161/'Open Int.'!K161</f>
        <v>0.00033760972316002703</v>
      </c>
      <c r="G157" s="244">
        <f>'Open Int.'!H161/'Open Int.'!K161</f>
        <v>0.00033760972316002703</v>
      </c>
      <c r="H157" s="247">
        <v>46989387</v>
      </c>
      <c r="I157" s="231">
        <v>9397500</v>
      </c>
      <c r="J157" s="354">
        <v>4698400</v>
      </c>
      <c r="K157" s="117" t="str">
        <f t="shared" si="5"/>
        <v>Gross Exposure is less then 30%</v>
      </c>
      <c r="M157"/>
      <c r="N157"/>
      <c r="P157"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1"/>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J222" sqref="J222"/>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2" t="s">
        <v>236</v>
      </c>
      <c r="B1" s="393"/>
      <c r="C1" s="393"/>
      <c r="D1" s="393"/>
      <c r="E1" s="393"/>
      <c r="F1" s="393"/>
      <c r="G1" s="393"/>
      <c r="H1" s="393"/>
      <c r="I1" s="393"/>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5682.45</v>
      </c>
      <c r="D4" s="319">
        <v>494.86</v>
      </c>
      <c r="E4" s="209">
        <f>D4*B4</f>
        <v>24743</v>
      </c>
      <c r="F4" s="210">
        <f>D4/C4*100</f>
        <v>8.70856760728207</v>
      </c>
      <c r="G4" s="276">
        <f>(B4*C4)*H4%+E4</f>
        <v>33266.675</v>
      </c>
      <c r="H4" s="274">
        <v>3</v>
      </c>
      <c r="I4" s="212">
        <f>G4/B4</f>
        <v>665.3335000000001</v>
      </c>
      <c r="J4" s="213">
        <f>I4/C4</f>
        <v>0.11708567607282072</v>
      </c>
      <c r="K4" s="215">
        <f>M4/16</f>
        <v>2.1006168125</v>
      </c>
      <c r="L4" s="216">
        <f>K4*SQRT(30)</f>
        <v>11.505552128808501</v>
      </c>
      <c r="M4" s="217">
        <v>33.609869</v>
      </c>
      <c r="N4" s="89"/>
    </row>
    <row r="5" spans="1:14" s="8" customFormat="1" ht="15">
      <c r="A5" s="193" t="s">
        <v>74</v>
      </c>
      <c r="B5" s="179">
        <v>50</v>
      </c>
      <c r="C5" s="284">
        <f>Volume!J5</f>
        <v>5286.45</v>
      </c>
      <c r="D5" s="318">
        <v>377.5</v>
      </c>
      <c r="E5" s="206">
        <f aca="true" t="shared" si="0" ref="E5:E66">D5*B5</f>
        <v>18875</v>
      </c>
      <c r="F5" s="211">
        <f aca="true" t="shared" si="1" ref="F5:F66">D5/C5*100</f>
        <v>7.1408979560953005</v>
      </c>
      <c r="G5" s="277">
        <f aca="true" t="shared" si="2" ref="G5:G66">(B5*C5)*H5%+E5</f>
        <v>26804.675</v>
      </c>
      <c r="H5" s="275">
        <v>3</v>
      </c>
      <c r="I5" s="207">
        <f aca="true" t="shared" si="3" ref="I5:I66">G5/B5</f>
        <v>536.0935</v>
      </c>
      <c r="J5" s="214">
        <f aca="true" t="shared" si="4" ref="J5:J66">I5/C5</f>
        <v>0.101408979560953</v>
      </c>
      <c r="K5" s="218">
        <f aca="true" t="shared" si="5" ref="K5:K66">M5/16</f>
        <v>1.7012060625</v>
      </c>
      <c r="L5" s="208">
        <f aca="true" t="shared" si="6" ref="L5:L68">K5*SQRT(30)</f>
        <v>9.317889353957936</v>
      </c>
      <c r="M5" s="219">
        <v>27.219297</v>
      </c>
      <c r="N5" s="89"/>
    </row>
    <row r="6" spans="1:14" s="8" customFormat="1" ht="15">
      <c r="A6" s="193" t="s">
        <v>9</v>
      </c>
      <c r="B6" s="179">
        <v>50</v>
      </c>
      <c r="C6" s="284">
        <f>Volume!J6</f>
        <v>4076.65</v>
      </c>
      <c r="D6" s="318">
        <v>287.72</v>
      </c>
      <c r="E6" s="206">
        <f t="shared" si="0"/>
        <v>14386.000000000002</v>
      </c>
      <c r="F6" s="211">
        <f t="shared" si="1"/>
        <v>7.05775575533833</v>
      </c>
      <c r="G6" s="277">
        <f t="shared" si="2"/>
        <v>20500.975000000002</v>
      </c>
      <c r="H6" s="275">
        <v>3</v>
      </c>
      <c r="I6" s="207">
        <f t="shared" si="3"/>
        <v>410.01950000000005</v>
      </c>
      <c r="J6" s="214">
        <f t="shared" si="4"/>
        <v>0.10057755755338331</v>
      </c>
      <c r="K6" s="218">
        <f t="shared" si="5"/>
        <v>1.4623196875</v>
      </c>
      <c r="L6" s="208">
        <f t="shared" si="6"/>
        <v>8.009454791276553</v>
      </c>
      <c r="M6" s="219">
        <v>23.397115</v>
      </c>
      <c r="N6" s="89"/>
    </row>
    <row r="7" spans="1:13" s="7" customFormat="1" ht="15">
      <c r="A7" s="193" t="s">
        <v>279</v>
      </c>
      <c r="B7" s="179">
        <v>200</v>
      </c>
      <c r="C7" s="284">
        <f>Volume!J7</f>
        <v>2310.15</v>
      </c>
      <c r="D7" s="318">
        <v>284.01</v>
      </c>
      <c r="E7" s="206">
        <f t="shared" si="0"/>
        <v>56802</v>
      </c>
      <c r="F7" s="211">
        <f t="shared" si="1"/>
        <v>12.294006882669956</v>
      </c>
      <c r="G7" s="277">
        <f t="shared" si="2"/>
        <v>79903.5</v>
      </c>
      <c r="H7" s="275">
        <v>5</v>
      </c>
      <c r="I7" s="207">
        <f t="shared" si="3"/>
        <v>399.5175</v>
      </c>
      <c r="J7" s="214">
        <f t="shared" si="4"/>
        <v>0.17294006882669954</v>
      </c>
      <c r="K7" s="218">
        <f t="shared" si="5"/>
        <v>5.406509625</v>
      </c>
      <c r="L7" s="208">
        <f t="shared" si="6"/>
        <v>29.612672789812965</v>
      </c>
      <c r="M7" s="219">
        <v>86.504154</v>
      </c>
    </row>
    <row r="8" spans="1:13" s="8" customFormat="1" ht="15">
      <c r="A8" s="193" t="s">
        <v>134</v>
      </c>
      <c r="B8" s="179">
        <v>100</v>
      </c>
      <c r="C8" s="284">
        <f>Volume!J8</f>
        <v>4230.95</v>
      </c>
      <c r="D8" s="318">
        <v>451.18</v>
      </c>
      <c r="E8" s="206">
        <f t="shared" si="0"/>
        <v>45118</v>
      </c>
      <c r="F8" s="211">
        <f t="shared" si="1"/>
        <v>10.663798910410192</v>
      </c>
      <c r="G8" s="277">
        <f t="shared" si="2"/>
        <v>66272.75</v>
      </c>
      <c r="H8" s="275">
        <v>5</v>
      </c>
      <c r="I8" s="207">
        <f t="shared" si="3"/>
        <v>662.7275</v>
      </c>
      <c r="J8" s="214">
        <f t="shared" si="4"/>
        <v>0.15663798910410193</v>
      </c>
      <c r="K8" s="218">
        <f t="shared" si="5"/>
        <v>2.754658625</v>
      </c>
      <c r="L8" s="208">
        <f t="shared" si="6"/>
        <v>15.087886671386642</v>
      </c>
      <c r="M8" s="219">
        <v>44.074538</v>
      </c>
    </row>
    <row r="9" spans="1:13" s="7" customFormat="1" ht="15">
      <c r="A9" s="193" t="s">
        <v>0</v>
      </c>
      <c r="B9" s="179">
        <v>375</v>
      </c>
      <c r="C9" s="284">
        <f>Volume!J9</f>
        <v>850.55</v>
      </c>
      <c r="D9" s="318">
        <v>94.22</v>
      </c>
      <c r="E9" s="206">
        <f t="shared" si="0"/>
        <v>35332.5</v>
      </c>
      <c r="F9" s="211">
        <f t="shared" si="1"/>
        <v>11.077538063605903</v>
      </c>
      <c r="G9" s="277">
        <f t="shared" si="2"/>
        <v>51280.3125</v>
      </c>
      <c r="H9" s="275">
        <v>5</v>
      </c>
      <c r="I9" s="207">
        <f t="shared" si="3"/>
        <v>136.7475</v>
      </c>
      <c r="J9" s="214">
        <f t="shared" si="4"/>
        <v>0.16077538063605903</v>
      </c>
      <c r="K9" s="218">
        <f t="shared" si="5"/>
        <v>2.6665694375</v>
      </c>
      <c r="L9" s="208">
        <f t="shared" si="6"/>
        <v>14.605402320726123</v>
      </c>
      <c r="M9" s="219">
        <v>42.665111</v>
      </c>
    </row>
    <row r="10" spans="1:13" s="7" customFormat="1" ht="15">
      <c r="A10" s="193" t="s">
        <v>135</v>
      </c>
      <c r="B10" s="179">
        <v>2450</v>
      </c>
      <c r="C10" s="284">
        <f>Volume!J10</f>
        <v>79.85</v>
      </c>
      <c r="D10" s="188">
        <v>8.69</v>
      </c>
      <c r="E10" s="206">
        <f t="shared" si="0"/>
        <v>21290.5</v>
      </c>
      <c r="F10" s="211">
        <f t="shared" si="1"/>
        <v>10.882905447714466</v>
      </c>
      <c r="G10" s="277">
        <f t="shared" si="2"/>
        <v>31072.125</v>
      </c>
      <c r="H10" s="275">
        <v>5</v>
      </c>
      <c r="I10" s="207">
        <f t="shared" si="3"/>
        <v>12.6825</v>
      </c>
      <c r="J10" s="214">
        <f t="shared" si="4"/>
        <v>0.15882905447714465</v>
      </c>
      <c r="K10" s="218">
        <f t="shared" si="5"/>
        <v>1.6139039375</v>
      </c>
      <c r="L10" s="208">
        <f t="shared" si="6"/>
        <v>8.839715922151578</v>
      </c>
      <c r="M10" s="203">
        <v>25.822463</v>
      </c>
    </row>
    <row r="11" spans="1:13" s="8" customFormat="1" ht="15">
      <c r="A11" s="193" t="s">
        <v>174</v>
      </c>
      <c r="B11" s="179">
        <v>3350</v>
      </c>
      <c r="C11" s="284">
        <f>Volume!J11</f>
        <v>63.5</v>
      </c>
      <c r="D11" s="318">
        <v>8.48</v>
      </c>
      <c r="E11" s="206">
        <f t="shared" si="0"/>
        <v>28408</v>
      </c>
      <c r="F11" s="211">
        <f t="shared" si="1"/>
        <v>13.354330708661418</v>
      </c>
      <c r="G11" s="277">
        <f t="shared" si="2"/>
        <v>39044.25</v>
      </c>
      <c r="H11" s="275">
        <v>5</v>
      </c>
      <c r="I11" s="207">
        <f t="shared" si="3"/>
        <v>11.655</v>
      </c>
      <c r="J11" s="214">
        <f t="shared" si="4"/>
        <v>0.18354330708661418</v>
      </c>
      <c r="K11" s="218">
        <f t="shared" si="5"/>
        <v>2.2741505</v>
      </c>
      <c r="L11" s="208">
        <f t="shared" si="6"/>
        <v>12.456035280116524</v>
      </c>
      <c r="M11" s="219">
        <v>36.386408</v>
      </c>
    </row>
    <row r="12" spans="1:13" s="8" customFormat="1" ht="15">
      <c r="A12" s="193" t="s">
        <v>280</v>
      </c>
      <c r="B12" s="179">
        <v>600</v>
      </c>
      <c r="C12" s="284">
        <f>Volume!J12</f>
        <v>385.65</v>
      </c>
      <c r="D12" s="318">
        <v>41.55</v>
      </c>
      <c r="E12" s="206">
        <f t="shared" si="0"/>
        <v>24930</v>
      </c>
      <c r="F12" s="211">
        <f t="shared" si="1"/>
        <v>10.774017891870868</v>
      </c>
      <c r="G12" s="277">
        <f t="shared" si="2"/>
        <v>36499.5</v>
      </c>
      <c r="H12" s="275">
        <v>5</v>
      </c>
      <c r="I12" s="207">
        <f t="shared" si="3"/>
        <v>60.8325</v>
      </c>
      <c r="J12" s="214">
        <f t="shared" si="4"/>
        <v>0.1577401789187087</v>
      </c>
      <c r="K12" s="218">
        <f t="shared" si="5"/>
        <v>2.3385470625</v>
      </c>
      <c r="L12" s="208">
        <f t="shared" si="6"/>
        <v>12.808749779186936</v>
      </c>
      <c r="M12" s="219">
        <v>37.416753</v>
      </c>
    </row>
    <row r="13" spans="1:13" s="7" customFormat="1" ht="15">
      <c r="A13" s="193" t="s">
        <v>75</v>
      </c>
      <c r="B13" s="179">
        <v>2300</v>
      </c>
      <c r="C13" s="284">
        <f>Volume!J13</f>
        <v>86.8</v>
      </c>
      <c r="D13" s="318">
        <v>9.7</v>
      </c>
      <c r="E13" s="206">
        <f t="shared" si="0"/>
        <v>22310</v>
      </c>
      <c r="F13" s="211">
        <f t="shared" si="1"/>
        <v>11.175115207373272</v>
      </c>
      <c r="G13" s="277">
        <f t="shared" si="2"/>
        <v>32292</v>
      </c>
      <c r="H13" s="275">
        <v>5</v>
      </c>
      <c r="I13" s="207">
        <f t="shared" si="3"/>
        <v>14.04</v>
      </c>
      <c r="J13" s="214">
        <f t="shared" si="4"/>
        <v>0.16175115207373272</v>
      </c>
      <c r="K13" s="218">
        <f t="shared" si="5"/>
        <v>2.9656429375</v>
      </c>
      <c r="L13" s="208">
        <f t="shared" si="6"/>
        <v>16.243495343746336</v>
      </c>
      <c r="M13" s="219">
        <v>47.450287</v>
      </c>
    </row>
    <row r="14" spans="1:13" s="7" customFormat="1" ht="15">
      <c r="A14" s="193" t="s">
        <v>88</v>
      </c>
      <c r="B14" s="179">
        <v>4300</v>
      </c>
      <c r="C14" s="284">
        <f>Volume!J14</f>
        <v>45.25</v>
      </c>
      <c r="D14" s="318">
        <v>5.05</v>
      </c>
      <c r="E14" s="206">
        <f t="shared" si="0"/>
        <v>21715</v>
      </c>
      <c r="F14" s="211">
        <f t="shared" si="1"/>
        <v>11.160220994475138</v>
      </c>
      <c r="G14" s="277">
        <f t="shared" si="2"/>
        <v>31443.75</v>
      </c>
      <c r="H14" s="275">
        <v>5</v>
      </c>
      <c r="I14" s="207">
        <f t="shared" si="3"/>
        <v>7.3125</v>
      </c>
      <c r="J14" s="214">
        <f t="shared" si="4"/>
        <v>0.16160220994475138</v>
      </c>
      <c r="K14" s="218">
        <f t="shared" si="5"/>
        <v>2.6470684375</v>
      </c>
      <c r="L14" s="208">
        <f t="shared" si="6"/>
        <v>14.498590944787042</v>
      </c>
      <c r="M14" s="203">
        <v>42.353095</v>
      </c>
    </row>
    <row r="15" spans="1:13" s="8" customFormat="1" ht="15">
      <c r="A15" s="193" t="s">
        <v>136</v>
      </c>
      <c r="B15" s="179">
        <v>4775</v>
      </c>
      <c r="C15" s="284">
        <f>Volume!J15</f>
        <v>37.25</v>
      </c>
      <c r="D15" s="318">
        <v>4.04</v>
      </c>
      <c r="E15" s="206">
        <f t="shared" si="0"/>
        <v>19291</v>
      </c>
      <c r="F15" s="211">
        <f t="shared" si="1"/>
        <v>10.845637583892618</v>
      </c>
      <c r="G15" s="277">
        <f t="shared" si="2"/>
        <v>28184.4375</v>
      </c>
      <c r="H15" s="275">
        <v>5</v>
      </c>
      <c r="I15" s="207">
        <f t="shared" si="3"/>
        <v>5.9025</v>
      </c>
      <c r="J15" s="214">
        <f t="shared" si="4"/>
        <v>0.15845637583892616</v>
      </c>
      <c r="K15" s="218">
        <f t="shared" si="5"/>
        <v>2.7903561875</v>
      </c>
      <c r="L15" s="208">
        <f t="shared" si="6"/>
        <v>15.28341027367865</v>
      </c>
      <c r="M15" s="219">
        <v>44.645699</v>
      </c>
    </row>
    <row r="16" spans="1:13" s="8" customFormat="1" ht="15">
      <c r="A16" s="193" t="s">
        <v>157</v>
      </c>
      <c r="B16" s="179">
        <v>350</v>
      </c>
      <c r="C16" s="284">
        <f>Volume!J16</f>
        <v>689.4</v>
      </c>
      <c r="D16" s="318">
        <v>74.2</v>
      </c>
      <c r="E16" s="206">
        <f t="shared" si="0"/>
        <v>25970</v>
      </c>
      <c r="F16" s="211">
        <f t="shared" si="1"/>
        <v>10.76298230345228</v>
      </c>
      <c r="G16" s="277">
        <f t="shared" si="2"/>
        <v>38034.5</v>
      </c>
      <c r="H16" s="275">
        <v>5</v>
      </c>
      <c r="I16" s="207">
        <f t="shared" si="3"/>
        <v>108.67</v>
      </c>
      <c r="J16" s="214">
        <f t="shared" si="4"/>
        <v>0.15762982303452278</v>
      </c>
      <c r="K16" s="218">
        <f t="shared" si="5"/>
        <v>2.38428275</v>
      </c>
      <c r="L16" s="208">
        <f t="shared" si="6"/>
        <v>13.059254456454507</v>
      </c>
      <c r="M16" s="219">
        <v>38.148524</v>
      </c>
    </row>
    <row r="17" spans="1:13" s="8" customFormat="1" ht="15">
      <c r="A17" s="193" t="s">
        <v>193</v>
      </c>
      <c r="B17" s="179">
        <v>100</v>
      </c>
      <c r="C17" s="284">
        <f>Volume!J17</f>
        <v>2720.6</v>
      </c>
      <c r="D17" s="318">
        <v>280.94</v>
      </c>
      <c r="E17" s="206">
        <f t="shared" si="0"/>
        <v>28094</v>
      </c>
      <c r="F17" s="211">
        <f t="shared" si="1"/>
        <v>10.326398588546644</v>
      </c>
      <c r="G17" s="277">
        <f t="shared" si="2"/>
        <v>42023.472</v>
      </c>
      <c r="H17" s="275">
        <v>5.12</v>
      </c>
      <c r="I17" s="207">
        <f t="shared" si="3"/>
        <v>420.23472000000004</v>
      </c>
      <c r="J17" s="214">
        <f t="shared" si="4"/>
        <v>0.15446398588546645</v>
      </c>
      <c r="K17" s="218">
        <f t="shared" si="5"/>
        <v>2.262520625</v>
      </c>
      <c r="L17" s="208">
        <f t="shared" si="6"/>
        <v>12.39233583133187</v>
      </c>
      <c r="M17" s="219">
        <v>36.20033</v>
      </c>
    </row>
    <row r="18" spans="1:13" s="8" customFormat="1" ht="15">
      <c r="A18" s="193" t="s">
        <v>281</v>
      </c>
      <c r="B18" s="179">
        <v>1900</v>
      </c>
      <c r="C18" s="284">
        <f>Volume!J18</f>
        <v>169.3</v>
      </c>
      <c r="D18" s="318">
        <v>23.72</v>
      </c>
      <c r="E18" s="206">
        <f t="shared" si="0"/>
        <v>45068</v>
      </c>
      <c r="F18" s="211">
        <f t="shared" si="1"/>
        <v>14.010632014176016</v>
      </c>
      <c r="G18" s="277">
        <f t="shared" si="2"/>
        <v>61151.5</v>
      </c>
      <c r="H18" s="275">
        <v>5</v>
      </c>
      <c r="I18" s="207">
        <f t="shared" si="3"/>
        <v>32.185</v>
      </c>
      <c r="J18" s="214">
        <f t="shared" si="4"/>
        <v>0.19010632014176018</v>
      </c>
      <c r="K18" s="218">
        <f t="shared" si="5"/>
        <v>3.857308375</v>
      </c>
      <c r="L18" s="208">
        <f t="shared" si="6"/>
        <v>21.127348082410965</v>
      </c>
      <c r="M18" s="219">
        <v>61.716934</v>
      </c>
    </row>
    <row r="19" spans="1:13" s="8" customFormat="1" ht="15">
      <c r="A19" s="193" t="s">
        <v>282</v>
      </c>
      <c r="B19" s="179">
        <v>4800</v>
      </c>
      <c r="C19" s="284">
        <f>Volume!J19</f>
        <v>68.9</v>
      </c>
      <c r="D19" s="318">
        <v>8.18</v>
      </c>
      <c r="E19" s="206">
        <f t="shared" si="0"/>
        <v>39264</v>
      </c>
      <c r="F19" s="211">
        <f t="shared" si="1"/>
        <v>11.872278664731493</v>
      </c>
      <c r="G19" s="277">
        <f t="shared" si="2"/>
        <v>55800</v>
      </c>
      <c r="H19" s="275">
        <v>5</v>
      </c>
      <c r="I19" s="207">
        <f t="shared" si="3"/>
        <v>11.625</v>
      </c>
      <c r="J19" s="214">
        <f t="shared" si="4"/>
        <v>0.16872278664731494</v>
      </c>
      <c r="K19" s="218">
        <f t="shared" si="5"/>
        <v>2.7959531875</v>
      </c>
      <c r="L19" s="208">
        <f t="shared" si="6"/>
        <v>15.314066305222212</v>
      </c>
      <c r="M19" s="219">
        <v>44.735251</v>
      </c>
    </row>
    <row r="20" spans="1:13" s="8" customFormat="1" ht="15">
      <c r="A20" s="193" t="s">
        <v>76</v>
      </c>
      <c r="B20" s="179">
        <v>1400</v>
      </c>
      <c r="C20" s="284">
        <f>Volume!J20</f>
        <v>258.55</v>
      </c>
      <c r="D20" s="318">
        <v>35.04</v>
      </c>
      <c r="E20" s="206">
        <f t="shared" si="0"/>
        <v>49056</v>
      </c>
      <c r="F20" s="211">
        <f t="shared" si="1"/>
        <v>13.552504351189324</v>
      </c>
      <c r="G20" s="277">
        <f t="shared" si="2"/>
        <v>67154.5</v>
      </c>
      <c r="H20" s="275">
        <v>5</v>
      </c>
      <c r="I20" s="207">
        <f t="shared" si="3"/>
        <v>47.9675</v>
      </c>
      <c r="J20" s="214">
        <f t="shared" si="4"/>
        <v>0.18552504351189325</v>
      </c>
      <c r="K20" s="218">
        <f t="shared" si="5"/>
        <v>3.4516355</v>
      </c>
      <c r="L20" s="208">
        <f t="shared" si="6"/>
        <v>18.90538623635623</v>
      </c>
      <c r="M20" s="219">
        <v>55.226168</v>
      </c>
    </row>
    <row r="21" spans="1:13" s="8" customFormat="1" ht="15">
      <c r="A21" s="193" t="s">
        <v>77</v>
      </c>
      <c r="B21" s="179">
        <v>1900</v>
      </c>
      <c r="C21" s="284">
        <f>Volume!J21</f>
        <v>195.9</v>
      </c>
      <c r="D21" s="318">
        <v>30.78</v>
      </c>
      <c r="E21" s="206">
        <f t="shared" si="0"/>
        <v>58482</v>
      </c>
      <c r="F21" s="211">
        <f t="shared" si="1"/>
        <v>15.712098009188361</v>
      </c>
      <c r="G21" s="277">
        <f t="shared" si="2"/>
        <v>77092.5</v>
      </c>
      <c r="H21" s="275">
        <v>5</v>
      </c>
      <c r="I21" s="207">
        <f t="shared" si="3"/>
        <v>40.575</v>
      </c>
      <c r="J21" s="214">
        <f t="shared" si="4"/>
        <v>0.20712098009188362</v>
      </c>
      <c r="K21" s="218">
        <f t="shared" si="5"/>
        <v>4.030830625</v>
      </c>
      <c r="L21" s="208">
        <f t="shared" si="6"/>
        <v>22.07776858795147</v>
      </c>
      <c r="M21" s="219">
        <v>64.49329</v>
      </c>
    </row>
    <row r="22" spans="1:13" s="7" customFormat="1" ht="15">
      <c r="A22" s="193" t="s">
        <v>283</v>
      </c>
      <c r="B22" s="179">
        <v>1050</v>
      </c>
      <c r="C22" s="284">
        <f>Volume!J22</f>
        <v>159.1</v>
      </c>
      <c r="D22" s="318">
        <v>21.41</v>
      </c>
      <c r="E22" s="206">
        <f t="shared" si="0"/>
        <v>22480.5</v>
      </c>
      <c r="F22" s="211">
        <f t="shared" si="1"/>
        <v>13.456945317410435</v>
      </c>
      <c r="G22" s="277">
        <f t="shared" si="2"/>
        <v>30833.25</v>
      </c>
      <c r="H22" s="275">
        <v>5</v>
      </c>
      <c r="I22" s="207">
        <f t="shared" si="3"/>
        <v>29.365</v>
      </c>
      <c r="J22" s="214">
        <f t="shared" si="4"/>
        <v>0.18456945317410434</v>
      </c>
      <c r="K22" s="218">
        <f t="shared" si="5"/>
        <v>2.9283209375</v>
      </c>
      <c r="L22" s="208">
        <f t="shared" si="6"/>
        <v>16.039074330834257</v>
      </c>
      <c r="M22" s="203">
        <v>46.853135</v>
      </c>
    </row>
    <row r="23" spans="1:13" s="7" customFormat="1" ht="15">
      <c r="A23" s="193" t="s">
        <v>34</v>
      </c>
      <c r="B23" s="179">
        <v>275</v>
      </c>
      <c r="C23" s="284">
        <f>Volume!J23</f>
        <v>1652.35</v>
      </c>
      <c r="D23" s="318">
        <v>194.81</v>
      </c>
      <c r="E23" s="206">
        <f t="shared" si="0"/>
        <v>53572.75</v>
      </c>
      <c r="F23" s="211">
        <f t="shared" si="1"/>
        <v>11.789875026477443</v>
      </c>
      <c r="G23" s="277">
        <f t="shared" si="2"/>
        <v>76292.5625</v>
      </c>
      <c r="H23" s="275">
        <v>5</v>
      </c>
      <c r="I23" s="207">
        <f t="shared" si="3"/>
        <v>277.4275</v>
      </c>
      <c r="J23" s="214">
        <f t="shared" si="4"/>
        <v>0.16789875026477444</v>
      </c>
      <c r="K23" s="218">
        <f t="shared" si="5"/>
        <v>2.98494325</v>
      </c>
      <c r="L23" s="208">
        <f t="shared" si="6"/>
        <v>16.349207508977827</v>
      </c>
      <c r="M23" s="203">
        <v>47.759092</v>
      </c>
    </row>
    <row r="24" spans="1:13" s="8" customFormat="1" ht="15">
      <c r="A24" s="193" t="s">
        <v>284</v>
      </c>
      <c r="B24" s="179">
        <v>250</v>
      </c>
      <c r="C24" s="284">
        <f>Volume!J24</f>
        <v>957.6</v>
      </c>
      <c r="D24" s="318">
        <v>103.42</v>
      </c>
      <c r="E24" s="206">
        <f t="shared" si="0"/>
        <v>25855</v>
      </c>
      <c r="F24" s="211">
        <f t="shared" si="1"/>
        <v>10.799916457811195</v>
      </c>
      <c r="G24" s="277">
        <f t="shared" si="2"/>
        <v>37825</v>
      </c>
      <c r="H24" s="275">
        <v>5</v>
      </c>
      <c r="I24" s="207">
        <f t="shared" si="3"/>
        <v>151.3</v>
      </c>
      <c r="J24" s="214">
        <f t="shared" si="4"/>
        <v>0.15799916457811194</v>
      </c>
      <c r="K24" s="218">
        <f t="shared" si="5"/>
        <v>3.0054939375</v>
      </c>
      <c r="L24" s="208">
        <f t="shared" si="6"/>
        <v>16.461768260137717</v>
      </c>
      <c r="M24" s="219">
        <v>48.087903</v>
      </c>
    </row>
    <row r="25" spans="1:13" s="8" customFormat="1" ht="15">
      <c r="A25" s="193" t="s">
        <v>137</v>
      </c>
      <c r="B25" s="179">
        <v>1000</v>
      </c>
      <c r="C25" s="284">
        <f>Volume!J25</f>
        <v>345.75</v>
      </c>
      <c r="D25" s="318">
        <v>37.1</v>
      </c>
      <c r="E25" s="206">
        <f t="shared" si="0"/>
        <v>37100</v>
      </c>
      <c r="F25" s="211">
        <f t="shared" si="1"/>
        <v>10.730296456977586</v>
      </c>
      <c r="G25" s="277">
        <f t="shared" si="2"/>
        <v>54387.5</v>
      </c>
      <c r="H25" s="275">
        <v>5</v>
      </c>
      <c r="I25" s="207">
        <f t="shared" si="3"/>
        <v>54.3875</v>
      </c>
      <c r="J25" s="214">
        <f t="shared" si="4"/>
        <v>0.15730296456977585</v>
      </c>
      <c r="K25" s="218">
        <f t="shared" si="5"/>
        <v>2.5117254375</v>
      </c>
      <c r="L25" s="208">
        <f t="shared" si="6"/>
        <v>13.757286803782822</v>
      </c>
      <c r="M25" s="219">
        <v>40.187607</v>
      </c>
    </row>
    <row r="26" spans="1:13" s="8" customFormat="1" ht="15">
      <c r="A26" s="193" t="s">
        <v>232</v>
      </c>
      <c r="B26" s="179">
        <v>500</v>
      </c>
      <c r="C26" s="284">
        <f>Volume!J26</f>
        <v>813.95</v>
      </c>
      <c r="D26" s="318">
        <v>90.67</v>
      </c>
      <c r="E26" s="206">
        <f t="shared" si="0"/>
        <v>45335</v>
      </c>
      <c r="F26" s="211">
        <f t="shared" si="1"/>
        <v>11.139504883592357</v>
      </c>
      <c r="G26" s="277">
        <f t="shared" si="2"/>
        <v>65683.75</v>
      </c>
      <c r="H26" s="275">
        <v>5</v>
      </c>
      <c r="I26" s="207">
        <f t="shared" si="3"/>
        <v>131.3675</v>
      </c>
      <c r="J26" s="214">
        <f t="shared" si="4"/>
        <v>0.1613950488359236</v>
      </c>
      <c r="K26" s="218">
        <f t="shared" si="5"/>
        <v>1.9979265625</v>
      </c>
      <c r="L26" s="208">
        <f t="shared" si="6"/>
        <v>10.943094465200051</v>
      </c>
      <c r="M26" s="219">
        <v>31.966825</v>
      </c>
    </row>
    <row r="27" spans="1:13" s="8" customFormat="1" ht="15">
      <c r="A27" s="193" t="s">
        <v>1</v>
      </c>
      <c r="B27" s="179">
        <v>150</v>
      </c>
      <c r="C27" s="284">
        <f>Volume!J27</f>
        <v>2437.05</v>
      </c>
      <c r="D27" s="318">
        <v>261.53</v>
      </c>
      <c r="E27" s="206">
        <f t="shared" si="0"/>
        <v>39229.49999999999</v>
      </c>
      <c r="F27" s="211">
        <f t="shared" si="1"/>
        <v>10.731417082127981</v>
      </c>
      <c r="G27" s="277">
        <f t="shared" si="2"/>
        <v>57507.37499999999</v>
      </c>
      <c r="H27" s="275">
        <v>5</v>
      </c>
      <c r="I27" s="207">
        <f t="shared" si="3"/>
        <v>383.38249999999994</v>
      </c>
      <c r="J27" s="214">
        <f t="shared" si="4"/>
        <v>0.1573141708212798</v>
      </c>
      <c r="K27" s="218">
        <f t="shared" si="5"/>
        <v>1.931505625</v>
      </c>
      <c r="L27" s="208">
        <f t="shared" si="6"/>
        <v>10.579292007606144</v>
      </c>
      <c r="M27" s="219">
        <v>30.90409</v>
      </c>
    </row>
    <row r="28" spans="1:13" s="8" customFormat="1" ht="15">
      <c r="A28" s="193" t="s">
        <v>158</v>
      </c>
      <c r="B28" s="179">
        <v>1900</v>
      </c>
      <c r="C28" s="284">
        <f>Volume!J28</f>
        <v>115.05</v>
      </c>
      <c r="D28" s="318">
        <v>12.43</v>
      </c>
      <c r="E28" s="206">
        <f t="shared" si="0"/>
        <v>23617</v>
      </c>
      <c r="F28" s="211">
        <f t="shared" si="1"/>
        <v>10.803998261625381</v>
      </c>
      <c r="G28" s="277">
        <f t="shared" si="2"/>
        <v>34656.0475</v>
      </c>
      <c r="H28" s="275">
        <v>5.05</v>
      </c>
      <c r="I28" s="207">
        <f t="shared" si="3"/>
        <v>18.240025</v>
      </c>
      <c r="J28" s="214">
        <f t="shared" si="4"/>
        <v>0.1585399826162538</v>
      </c>
      <c r="K28" s="218">
        <f t="shared" si="5"/>
        <v>2.1079460625</v>
      </c>
      <c r="L28" s="208">
        <f t="shared" si="6"/>
        <v>11.545696084354446</v>
      </c>
      <c r="M28" s="219">
        <v>33.727137</v>
      </c>
    </row>
    <row r="29" spans="1:13" s="8" customFormat="1" ht="15">
      <c r="A29" s="193" t="s">
        <v>285</v>
      </c>
      <c r="B29" s="179">
        <v>300</v>
      </c>
      <c r="C29" s="284">
        <f>Volume!J29</f>
        <v>559.7</v>
      </c>
      <c r="D29" s="318">
        <v>78.35</v>
      </c>
      <c r="E29" s="206">
        <f t="shared" si="0"/>
        <v>23505</v>
      </c>
      <c r="F29" s="211">
        <f t="shared" si="1"/>
        <v>13.998570662855098</v>
      </c>
      <c r="G29" s="277">
        <f t="shared" si="2"/>
        <v>31900.5</v>
      </c>
      <c r="H29" s="275">
        <v>5</v>
      </c>
      <c r="I29" s="207">
        <f t="shared" si="3"/>
        <v>106.335</v>
      </c>
      <c r="J29" s="214">
        <f t="shared" si="4"/>
        <v>0.189985706628551</v>
      </c>
      <c r="K29" s="218">
        <f t="shared" si="5"/>
        <v>3.85269975</v>
      </c>
      <c r="L29" s="208">
        <f t="shared" si="6"/>
        <v>21.102105603695144</v>
      </c>
      <c r="M29" s="219">
        <v>61.643196</v>
      </c>
    </row>
    <row r="30" spans="1:13" s="8" customFormat="1" ht="15">
      <c r="A30" s="193" t="s">
        <v>159</v>
      </c>
      <c r="B30" s="179">
        <v>4500</v>
      </c>
      <c r="C30" s="284">
        <f>Volume!J30</f>
        <v>48.75</v>
      </c>
      <c r="D30" s="318">
        <v>5.36</v>
      </c>
      <c r="E30" s="206">
        <f t="shared" si="0"/>
        <v>24120</v>
      </c>
      <c r="F30" s="211">
        <f t="shared" si="1"/>
        <v>10.994871794871795</v>
      </c>
      <c r="G30" s="277">
        <f t="shared" si="2"/>
        <v>35088.75</v>
      </c>
      <c r="H30" s="275">
        <v>5</v>
      </c>
      <c r="I30" s="207">
        <f t="shared" si="3"/>
        <v>7.7975</v>
      </c>
      <c r="J30" s="214">
        <f t="shared" si="4"/>
        <v>0.15994871794871796</v>
      </c>
      <c r="K30" s="218">
        <f t="shared" si="5"/>
        <v>2.803160125</v>
      </c>
      <c r="L30" s="208">
        <f t="shared" si="6"/>
        <v>15.35354032761501</v>
      </c>
      <c r="M30" s="219">
        <v>44.850562</v>
      </c>
    </row>
    <row r="31" spans="1:13" s="8" customFormat="1" ht="15">
      <c r="A31" s="193" t="s">
        <v>2</v>
      </c>
      <c r="B31" s="179">
        <v>1100</v>
      </c>
      <c r="C31" s="284">
        <f>Volume!J31</f>
        <v>357.7</v>
      </c>
      <c r="D31" s="318">
        <v>44.55</v>
      </c>
      <c r="E31" s="206">
        <f t="shared" si="0"/>
        <v>49005</v>
      </c>
      <c r="F31" s="211">
        <f t="shared" si="1"/>
        <v>12.454570869443668</v>
      </c>
      <c r="G31" s="277">
        <f t="shared" si="2"/>
        <v>68678.5</v>
      </c>
      <c r="H31" s="275">
        <v>5</v>
      </c>
      <c r="I31" s="207">
        <f t="shared" si="3"/>
        <v>62.435</v>
      </c>
      <c r="J31" s="214">
        <f t="shared" si="4"/>
        <v>0.1745457086944367</v>
      </c>
      <c r="K31" s="218">
        <f t="shared" si="5"/>
        <v>2.023759375</v>
      </c>
      <c r="L31" s="208">
        <f t="shared" si="6"/>
        <v>11.084586606500565</v>
      </c>
      <c r="M31" s="219">
        <v>32.38015</v>
      </c>
    </row>
    <row r="32" spans="1:13" s="8" customFormat="1" ht="15">
      <c r="A32" s="193" t="s">
        <v>391</v>
      </c>
      <c r="B32" s="179">
        <v>2500</v>
      </c>
      <c r="C32" s="284">
        <f>Volume!J32</f>
        <v>133.5</v>
      </c>
      <c r="D32" s="318">
        <v>14.15</v>
      </c>
      <c r="E32" s="206">
        <f t="shared" si="0"/>
        <v>35375</v>
      </c>
      <c r="F32" s="211">
        <f t="shared" si="1"/>
        <v>10.599250936329588</v>
      </c>
      <c r="G32" s="277">
        <f t="shared" si="2"/>
        <v>52062.5</v>
      </c>
      <c r="H32" s="275">
        <v>5</v>
      </c>
      <c r="I32" s="207">
        <f t="shared" si="3"/>
        <v>20.825</v>
      </c>
      <c r="J32" s="214">
        <f t="shared" si="4"/>
        <v>0.15599250936329587</v>
      </c>
      <c r="K32" s="218">
        <f t="shared" si="5"/>
        <v>1.8096494375</v>
      </c>
      <c r="L32" s="208">
        <f t="shared" si="6"/>
        <v>9.911858180952853</v>
      </c>
      <c r="M32" s="219">
        <v>28.954391</v>
      </c>
    </row>
    <row r="33" spans="1:13" s="8" customFormat="1" ht="15">
      <c r="A33" s="193" t="s">
        <v>78</v>
      </c>
      <c r="B33" s="179">
        <v>1600</v>
      </c>
      <c r="C33" s="284">
        <f>Volume!J33</f>
        <v>218.75</v>
      </c>
      <c r="D33" s="318">
        <v>32</v>
      </c>
      <c r="E33" s="206">
        <f t="shared" si="0"/>
        <v>51200</v>
      </c>
      <c r="F33" s="211">
        <f t="shared" si="1"/>
        <v>14.62857142857143</v>
      </c>
      <c r="G33" s="277">
        <f t="shared" si="2"/>
        <v>68700</v>
      </c>
      <c r="H33" s="275">
        <v>5</v>
      </c>
      <c r="I33" s="207">
        <f t="shared" si="3"/>
        <v>42.9375</v>
      </c>
      <c r="J33" s="214">
        <f t="shared" si="4"/>
        <v>0.19628571428571429</v>
      </c>
      <c r="K33" s="218">
        <f t="shared" si="5"/>
        <v>3.51753775</v>
      </c>
      <c r="L33" s="208">
        <f t="shared" si="6"/>
        <v>19.266347725509675</v>
      </c>
      <c r="M33" s="219">
        <v>56.280604</v>
      </c>
    </row>
    <row r="34" spans="1:13" s="8" customFormat="1" ht="15">
      <c r="A34" s="193" t="s">
        <v>138</v>
      </c>
      <c r="B34" s="179">
        <v>425</v>
      </c>
      <c r="C34" s="284">
        <f>Volume!J34</f>
        <v>571.4</v>
      </c>
      <c r="D34" s="318">
        <v>93.34</v>
      </c>
      <c r="E34" s="206">
        <f t="shared" si="0"/>
        <v>39669.5</v>
      </c>
      <c r="F34" s="211">
        <f t="shared" si="1"/>
        <v>16.335316765838293</v>
      </c>
      <c r="G34" s="277">
        <f t="shared" si="2"/>
        <v>51811.75</v>
      </c>
      <c r="H34" s="275">
        <v>5</v>
      </c>
      <c r="I34" s="207">
        <f t="shared" si="3"/>
        <v>121.91</v>
      </c>
      <c r="J34" s="214">
        <f t="shared" si="4"/>
        <v>0.21335316765838291</v>
      </c>
      <c r="K34" s="218">
        <f t="shared" si="5"/>
        <v>3.678509</v>
      </c>
      <c r="L34" s="208">
        <f t="shared" si="6"/>
        <v>20.14802357285771</v>
      </c>
      <c r="M34" s="219">
        <v>58.856144</v>
      </c>
    </row>
    <row r="35" spans="1:13" s="8" customFormat="1" ht="15">
      <c r="A35" s="193" t="s">
        <v>160</v>
      </c>
      <c r="B35" s="179">
        <v>550</v>
      </c>
      <c r="C35" s="284">
        <f>Volume!J35</f>
        <v>377.55</v>
      </c>
      <c r="D35" s="318">
        <v>50.09</v>
      </c>
      <c r="E35" s="206">
        <f t="shared" si="0"/>
        <v>27549.500000000004</v>
      </c>
      <c r="F35" s="211">
        <f t="shared" si="1"/>
        <v>13.267116938153887</v>
      </c>
      <c r="G35" s="277">
        <f t="shared" si="2"/>
        <v>37932.125</v>
      </c>
      <c r="H35" s="275">
        <v>5</v>
      </c>
      <c r="I35" s="207">
        <f t="shared" si="3"/>
        <v>68.9675</v>
      </c>
      <c r="J35" s="214">
        <f t="shared" si="4"/>
        <v>0.18267116938153888</v>
      </c>
      <c r="K35" s="218">
        <f t="shared" si="5"/>
        <v>2.7257803125</v>
      </c>
      <c r="L35" s="208">
        <f t="shared" si="6"/>
        <v>14.92971363959731</v>
      </c>
      <c r="M35" s="219">
        <v>43.612485</v>
      </c>
    </row>
    <row r="36" spans="1:13" s="8" customFormat="1" ht="15">
      <c r="A36" s="193" t="s">
        <v>161</v>
      </c>
      <c r="B36" s="179">
        <v>6900</v>
      </c>
      <c r="C36" s="284">
        <f>Volume!J36</f>
        <v>33.8</v>
      </c>
      <c r="D36" s="318">
        <v>3.84</v>
      </c>
      <c r="E36" s="206">
        <f t="shared" si="0"/>
        <v>26496</v>
      </c>
      <c r="F36" s="211">
        <f t="shared" si="1"/>
        <v>11.360946745562131</v>
      </c>
      <c r="G36" s="277">
        <f t="shared" si="2"/>
        <v>38157</v>
      </c>
      <c r="H36" s="275">
        <v>5</v>
      </c>
      <c r="I36" s="207">
        <f t="shared" si="3"/>
        <v>5.53</v>
      </c>
      <c r="J36" s="214">
        <f t="shared" si="4"/>
        <v>0.16360946745562133</v>
      </c>
      <c r="K36" s="218">
        <f t="shared" si="5"/>
        <v>2.302460875</v>
      </c>
      <c r="L36" s="208">
        <f t="shared" si="6"/>
        <v>12.611097590105826</v>
      </c>
      <c r="M36" s="219">
        <v>36.839374</v>
      </c>
    </row>
    <row r="37" spans="1:13" s="8" customFormat="1" ht="15">
      <c r="A37" s="193" t="s">
        <v>392</v>
      </c>
      <c r="B37" s="179">
        <v>1800</v>
      </c>
      <c r="C37" s="284">
        <f>Volume!J37</f>
        <v>216</v>
      </c>
      <c r="D37" s="318">
        <v>23.35</v>
      </c>
      <c r="E37" s="206">
        <f t="shared" si="0"/>
        <v>42030</v>
      </c>
      <c r="F37" s="211">
        <f t="shared" si="1"/>
        <v>10.810185185185185</v>
      </c>
      <c r="G37" s="277">
        <f t="shared" si="2"/>
        <v>61470</v>
      </c>
      <c r="H37" s="275">
        <v>5</v>
      </c>
      <c r="I37" s="207">
        <f t="shared" si="3"/>
        <v>34.15</v>
      </c>
      <c r="J37" s="214">
        <f t="shared" si="4"/>
        <v>0.15810185185185185</v>
      </c>
      <c r="K37" s="218">
        <f t="shared" si="5"/>
        <v>2.734375</v>
      </c>
      <c r="L37" s="208">
        <f t="shared" si="6"/>
        <v>14.976788681781887</v>
      </c>
      <c r="M37" s="219">
        <v>43.75</v>
      </c>
    </row>
    <row r="38" spans="1:13" s="8" customFormat="1" ht="15">
      <c r="A38" s="193" t="s">
        <v>3</v>
      </c>
      <c r="B38" s="179">
        <v>1250</v>
      </c>
      <c r="C38" s="284">
        <f>Volume!J38</f>
        <v>204.8</v>
      </c>
      <c r="D38" s="318">
        <v>37.63</v>
      </c>
      <c r="E38" s="206">
        <f t="shared" si="0"/>
        <v>47037.5</v>
      </c>
      <c r="F38" s="211">
        <f t="shared" si="1"/>
        <v>18.3740234375</v>
      </c>
      <c r="G38" s="277">
        <f t="shared" si="2"/>
        <v>59837.5</v>
      </c>
      <c r="H38" s="275">
        <v>5</v>
      </c>
      <c r="I38" s="207">
        <f t="shared" si="3"/>
        <v>47.87</v>
      </c>
      <c r="J38" s="214">
        <f t="shared" si="4"/>
        <v>0.23374023437499997</v>
      </c>
      <c r="K38" s="218">
        <f t="shared" si="5"/>
        <v>1.9413674375</v>
      </c>
      <c r="L38" s="208">
        <f t="shared" si="6"/>
        <v>10.633307379247508</v>
      </c>
      <c r="M38" s="219">
        <v>31.061879</v>
      </c>
    </row>
    <row r="39" spans="1:13" s="8" customFormat="1" ht="15">
      <c r="A39" s="193" t="s">
        <v>218</v>
      </c>
      <c r="B39" s="179">
        <v>1050</v>
      </c>
      <c r="C39" s="284">
        <f>Volume!J39</f>
        <v>369.05</v>
      </c>
      <c r="D39" s="318">
        <v>59.94</v>
      </c>
      <c r="E39" s="206">
        <f t="shared" si="0"/>
        <v>62937</v>
      </c>
      <c r="F39" s="211">
        <f t="shared" si="1"/>
        <v>16.24170166644086</v>
      </c>
      <c r="G39" s="277">
        <f t="shared" si="2"/>
        <v>82312.125</v>
      </c>
      <c r="H39" s="275">
        <v>5</v>
      </c>
      <c r="I39" s="207">
        <f t="shared" si="3"/>
        <v>78.3925</v>
      </c>
      <c r="J39" s="214">
        <f t="shared" si="4"/>
        <v>0.2124170166644086</v>
      </c>
      <c r="K39" s="218">
        <f t="shared" si="5"/>
        <v>2.2033485625</v>
      </c>
      <c r="L39" s="208">
        <f t="shared" si="6"/>
        <v>12.068237097278313</v>
      </c>
      <c r="M39" s="219">
        <v>35.253577</v>
      </c>
    </row>
    <row r="40" spans="1:13" s="8" customFormat="1" ht="15">
      <c r="A40" s="193" t="s">
        <v>162</v>
      </c>
      <c r="B40" s="179">
        <v>1200</v>
      </c>
      <c r="C40" s="284">
        <f>Volume!J40</f>
        <v>313.15</v>
      </c>
      <c r="D40" s="318">
        <v>48.24</v>
      </c>
      <c r="E40" s="206">
        <f t="shared" si="0"/>
        <v>57888</v>
      </c>
      <c r="F40" s="211">
        <f t="shared" si="1"/>
        <v>15.404758103145461</v>
      </c>
      <c r="G40" s="277">
        <f t="shared" si="2"/>
        <v>76677</v>
      </c>
      <c r="H40" s="275">
        <v>5</v>
      </c>
      <c r="I40" s="207">
        <f t="shared" si="3"/>
        <v>63.8975</v>
      </c>
      <c r="J40" s="214">
        <f t="shared" si="4"/>
        <v>0.2040475810314546</v>
      </c>
      <c r="K40" s="218">
        <f t="shared" si="5"/>
        <v>3.3854694375</v>
      </c>
      <c r="L40" s="208">
        <f t="shared" si="6"/>
        <v>18.54297978663076</v>
      </c>
      <c r="M40" s="219">
        <v>54.167511</v>
      </c>
    </row>
    <row r="41" spans="1:13" s="8" customFormat="1" ht="15">
      <c r="A41" s="193" t="s">
        <v>286</v>
      </c>
      <c r="B41" s="179">
        <v>1000</v>
      </c>
      <c r="C41" s="284">
        <f>Volume!J41</f>
        <v>211.05</v>
      </c>
      <c r="D41" s="318">
        <v>25.16</v>
      </c>
      <c r="E41" s="206">
        <f t="shared" si="0"/>
        <v>25160</v>
      </c>
      <c r="F41" s="211">
        <f t="shared" si="1"/>
        <v>11.921345652688936</v>
      </c>
      <c r="G41" s="277">
        <f t="shared" si="2"/>
        <v>35712.5</v>
      </c>
      <c r="H41" s="275">
        <v>5</v>
      </c>
      <c r="I41" s="207">
        <f t="shared" si="3"/>
        <v>35.7125</v>
      </c>
      <c r="J41" s="214">
        <f t="shared" si="4"/>
        <v>0.16921345652688935</v>
      </c>
      <c r="K41" s="218">
        <f t="shared" si="5"/>
        <v>3.8871326875</v>
      </c>
      <c r="L41" s="208">
        <f t="shared" si="6"/>
        <v>21.290702569594295</v>
      </c>
      <c r="M41" s="219">
        <v>62.194123</v>
      </c>
    </row>
    <row r="42" spans="1:13" s="8" customFormat="1" ht="15">
      <c r="A42" s="193" t="s">
        <v>183</v>
      </c>
      <c r="B42" s="179">
        <v>950</v>
      </c>
      <c r="C42" s="284">
        <f>Volume!J42</f>
        <v>306.15</v>
      </c>
      <c r="D42" s="318">
        <v>40.9</v>
      </c>
      <c r="E42" s="206">
        <f t="shared" si="0"/>
        <v>38855</v>
      </c>
      <c r="F42" s="211">
        <f t="shared" si="1"/>
        <v>13.359464314878327</v>
      </c>
      <c r="G42" s="277">
        <f t="shared" si="2"/>
        <v>53397.125</v>
      </c>
      <c r="H42" s="275">
        <v>5</v>
      </c>
      <c r="I42" s="207">
        <f t="shared" si="3"/>
        <v>56.2075</v>
      </c>
      <c r="J42" s="214">
        <f t="shared" si="4"/>
        <v>0.1835946431487833</v>
      </c>
      <c r="K42" s="218">
        <f t="shared" si="5"/>
        <v>2.784402875</v>
      </c>
      <c r="L42" s="208">
        <f t="shared" si="6"/>
        <v>15.250802638197374</v>
      </c>
      <c r="M42" s="219">
        <v>44.550446</v>
      </c>
    </row>
    <row r="43" spans="1:13" s="8" customFormat="1" ht="15">
      <c r="A43" s="193" t="s">
        <v>219</v>
      </c>
      <c r="B43" s="179">
        <v>2700</v>
      </c>
      <c r="C43" s="284">
        <f>Volume!J43</f>
        <v>93.1</v>
      </c>
      <c r="D43" s="318">
        <v>10.11</v>
      </c>
      <c r="E43" s="206">
        <f t="shared" si="0"/>
        <v>27297</v>
      </c>
      <c r="F43" s="211">
        <f t="shared" si="1"/>
        <v>10.859291084854995</v>
      </c>
      <c r="G43" s="277">
        <f t="shared" si="2"/>
        <v>39865.5</v>
      </c>
      <c r="H43" s="275">
        <v>5</v>
      </c>
      <c r="I43" s="207">
        <f t="shared" si="3"/>
        <v>14.765</v>
      </c>
      <c r="J43" s="214">
        <f t="shared" si="4"/>
        <v>0.15859291084854996</v>
      </c>
      <c r="K43" s="218">
        <f t="shared" si="5"/>
        <v>1.75628475</v>
      </c>
      <c r="L43" s="208">
        <f t="shared" si="6"/>
        <v>9.619567749773214</v>
      </c>
      <c r="M43" s="219">
        <v>28.100556</v>
      </c>
    </row>
    <row r="44" spans="1:13" s="8" customFormat="1" ht="15">
      <c r="A44" s="193" t="s">
        <v>163</v>
      </c>
      <c r="B44" s="179">
        <v>62</v>
      </c>
      <c r="C44" s="284">
        <f>Volume!J44</f>
        <v>3853.2</v>
      </c>
      <c r="D44" s="318">
        <v>452.23</v>
      </c>
      <c r="E44" s="206">
        <f t="shared" si="0"/>
        <v>28038.260000000002</v>
      </c>
      <c r="F44" s="211">
        <f t="shared" si="1"/>
        <v>11.736478770891727</v>
      </c>
      <c r="G44" s="277">
        <f t="shared" si="2"/>
        <v>39983.18</v>
      </c>
      <c r="H44" s="275">
        <v>5</v>
      </c>
      <c r="I44" s="207">
        <f t="shared" si="3"/>
        <v>644.89</v>
      </c>
      <c r="J44" s="214">
        <f t="shared" si="4"/>
        <v>0.16736478770891727</v>
      </c>
      <c r="K44" s="218">
        <f t="shared" si="5"/>
        <v>3.5696378125</v>
      </c>
      <c r="L44" s="208">
        <f t="shared" si="6"/>
        <v>19.551711520296465</v>
      </c>
      <c r="M44" s="219">
        <v>57.114205</v>
      </c>
    </row>
    <row r="45" spans="1:13" s="8" customFormat="1" ht="15">
      <c r="A45" s="193" t="s">
        <v>194</v>
      </c>
      <c r="B45" s="179">
        <v>400</v>
      </c>
      <c r="C45" s="284">
        <f>Volume!J45</f>
        <v>683.8</v>
      </c>
      <c r="D45" s="318">
        <v>74.3</v>
      </c>
      <c r="E45" s="206">
        <f t="shared" si="0"/>
        <v>29720</v>
      </c>
      <c r="F45" s="211">
        <f t="shared" si="1"/>
        <v>10.865750219362386</v>
      </c>
      <c r="G45" s="277">
        <f t="shared" si="2"/>
        <v>43915.688</v>
      </c>
      <c r="H45" s="275">
        <v>5.19</v>
      </c>
      <c r="I45" s="207">
        <f t="shared" si="3"/>
        <v>109.78922</v>
      </c>
      <c r="J45" s="214">
        <f t="shared" si="4"/>
        <v>0.16055750219362389</v>
      </c>
      <c r="K45" s="218">
        <f t="shared" si="5"/>
        <v>1.9054481875</v>
      </c>
      <c r="L45" s="208">
        <f t="shared" si="6"/>
        <v>10.436569544510833</v>
      </c>
      <c r="M45" s="219">
        <v>30.487171</v>
      </c>
    </row>
    <row r="46" spans="1:13" s="8" customFormat="1" ht="15">
      <c r="A46" s="193" t="s">
        <v>220</v>
      </c>
      <c r="B46" s="179">
        <v>2400</v>
      </c>
      <c r="C46" s="284">
        <f>Volume!J46</f>
        <v>124.2</v>
      </c>
      <c r="D46" s="318">
        <v>16.36</v>
      </c>
      <c r="E46" s="206">
        <f t="shared" si="0"/>
        <v>39264</v>
      </c>
      <c r="F46" s="211">
        <f t="shared" si="1"/>
        <v>13.172302737520129</v>
      </c>
      <c r="G46" s="277">
        <f t="shared" si="2"/>
        <v>54168</v>
      </c>
      <c r="H46" s="275">
        <v>5</v>
      </c>
      <c r="I46" s="207">
        <f t="shared" si="3"/>
        <v>22.57</v>
      </c>
      <c r="J46" s="214">
        <f t="shared" si="4"/>
        <v>0.1817230273752013</v>
      </c>
      <c r="K46" s="218">
        <f t="shared" si="5"/>
        <v>3.3233994375</v>
      </c>
      <c r="L46" s="208">
        <f t="shared" si="6"/>
        <v>18.203008395187304</v>
      </c>
      <c r="M46" s="219">
        <v>53.174391</v>
      </c>
    </row>
    <row r="47" spans="1:13" s="8" customFormat="1" ht="15">
      <c r="A47" s="193" t="s">
        <v>164</v>
      </c>
      <c r="B47" s="179">
        <v>5650</v>
      </c>
      <c r="C47" s="284">
        <f>Volume!J47</f>
        <v>54.45</v>
      </c>
      <c r="D47" s="318">
        <v>5.96</v>
      </c>
      <c r="E47" s="206">
        <f t="shared" si="0"/>
        <v>33674</v>
      </c>
      <c r="F47" s="211">
        <f t="shared" si="1"/>
        <v>10.945821854912763</v>
      </c>
      <c r="G47" s="277">
        <f t="shared" si="2"/>
        <v>49056.125</v>
      </c>
      <c r="H47" s="275">
        <v>5</v>
      </c>
      <c r="I47" s="207">
        <f t="shared" si="3"/>
        <v>8.6825</v>
      </c>
      <c r="J47" s="214">
        <f t="shared" si="4"/>
        <v>0.15945821854912762</v>
      </c>
      <c r="K47" s="218">
        <f t="shared" si="5"/>
        <v>3.87681475</v>
      </c>
      <c r="L47" s="208">
        <f t="shared" si="6"/>
        <v>21.234188898437512</v>
      </c>
      <c r="M47" s="219">
        <v>62.029036</v>
      </c>
    </row>
    <row r="48" spans="1:13" s="8" customFormat="1" ht="15">
      <c r="A48" s="193" t="s">
        <v>165</v>
      </c>
      <c r="B48" s="179">
        <v>1300</v>
      </c>
      <c r="C48" s="284">
        <f>Volume!J48</f>
        <v>262.9</v>
      </c>
      <c r="D48" s="318">
        <v>29.01</v>
      </c>
      <c r="E48" s="206">
        <f t="shared" si="0"/>
        <v>37713</v>
      </c>
      <c r="F48" s="211">
        <f t="shared" si="1"/>
        <v>11.034613921643212</v>
      </c>
      <c r="G48" s="277">
        <f t="shared" si="2"/>
        <v>54801.5</v>
      </c>
      <c r="H48" s="275">
        <v>5</v>
      </c>
      <c r="I48" s="207">
        <f t="shared" si="3"/>
        <v>42.155</v>
      </c>
      <c r="J48" s="214">
        <f t="shared" si="4"/>
        <v>0.16034613921643212</v>
      </c>
      <c r="K48" s="218">
        <f t="shared" si="5"/>
        <v>3.060328625</v>
      </c>
      <c r="L48" s="208">
        <f t="shared" si="6"/>
        <v>16.762110212912685</v>
      </c>
      <c r="M48" s="219">
        <v>48.965258</v>
      </c>
    </row>
    <row r="49" spans="1:13" s="8" customFormat="1" ht="15">
      <c r="A49" s="193" t="s">
        <v>89</v>
      </c>
      <c r="B49" s="179">
        <v>750</v>
      </c>
      <c r="C49" s="284">
        <f>Volume!J49</f>
        <v>278</v>
      </c>
      <c r="D49" s="318">
        <v>36.36</v>
      </c>
      <c r="E49" s="206">
        <f t="shared" si="0"/>
        <v>27270</v>
      </c>
      <c r="F49" s="211">
        <f t="shared" si="1"/>
        <v>13.079136690647482</v>
      </c>
      <c r="G49" s="277">
        <f t="shared" si="2"/>
        <v>37986.9</v>
      </c>
      <c r="H49" s="275">
        <v>5.14</v>
      </c>
      <c r="I49" s="207">
        <f t="shared" si="3"/>
        <v>50.6492</v>
      </c>
      <c r="J49" s="214">
        <f t="shared" si="4"/>
        <v>0.18219136690647483</v>
      </c>
      <c r="K49" s="218">
        <f t="shared" si="5"/>
        <v>2.8160874375</v>
      </c>
      <c r="L49" s="208">
        <f t="shared" si="6"/>
        <v>15.424346134256695</v>
      </c>
      <c r="M49" s="219">
        <v>45.057399</v>
      </c>
    </row>
    <row r="50" spans="1:13" s="8" customFormat="1" ht="15">
      <c r="A50" s="193" t="s">
        <v>287</v>
      </c>
      <c r="B50" s="179">
        <v>2000</v>
      </c>
      <c r="C50" s="284">
        <f>Volume!J50</f>
        <v>186.1</v>
      </c>
      <c r="D50" s="318">
        <v>19.71</v>
      </c>
      <c r="E50" s="206">
        <f t="shared" si="0"/>
        <v>39420</v>
      </c>
      <c r="F50" s="211">
        <f t="shared" si="1"/>
        <v>10.591080064481462</v>
      </c>
      <c r="G50" s="277">
        <f t="shared" si="2"/>
        <v>58030</v>
      </c>
      <c r="H50" s="275">
        <v>5</v>
      </c>
      <c r="I50" s="207">
        <f t="shared" si="3"/>
        <v>29.015</v>
      </c>
      <c r="J50" s="214">
        <f t="shared" si="4"/>
        <v>0.15591080064481463</v>
      </c>
      <c r="K50" s="218">
        <f t="shared" si="5"/>
        <v>3.6678045625</v>
      </c>
      <c r="L50" s="208">
        <f t="shared" si="6"/>
        <v>20.08939295401617</v>
      </c>
      <c r="M50" s="219">
        <v>58.684873</v>
      </c>
    </row>
    <row r="51" spans="1:13" s="8" customFormat="1" ht="15">
      <c r="A51" s="193" t="s">
        <v>271</v>
      </c>
      <c r="B51" s="179">
        <v>1200</v>
      </c>
      <c r="C51" s="284">
        <f>Volume!J51</f>
        <v>260.7</v>
      </c>
      <c r="D51" s="318">
        <v>28.21</v>
      </c>
      <c r="E51" s="206">
        <f t="shared" si="0"/>
        <v>33852</v>
      </c>
      <c r="F51" s="211">
        <f t="shared" si="1"/>
        <v>10.820866896816264</v>
      </c>
      <c r="G51" s="277">
        <f t="shared" si="2"/>
        <v>49494</v>
      </c>
      <c r="H51" s="275">
        <v>5</v>
      </c>
      <c r="I51" s="207">
        <f t="shared" si="3"/>
        <v>41.245</v>
      </c>
      <c r="J51" s="214">
        <f t="shared" si="4"/>
        <v>0.15820866896816263</v>
      </c>
      <c r="K51" s="218">
        <f t="shared" si="5"/>
        <v>3.15631875</v>
      </c>
      <c r="L51" s="208">
        <f t="shared" si="6"/>
        <v>17.28786978051509</v>
      </c>
      <c r="M51" s="219">
        <v>50.5011</v>
      </c>
    </row>
    <row r="52" spans="1:13" s="8" customFormat="1" ht="15">
      <c r="A52" s="193" t="s">
        <v>221</v>
      </c>
      <c r="B52" s="179">
        <v>300</v>
      </c>
      <c r="C52" s="284">
        <f>Volume!J52</f>
        <v>1193.5</v>
      </c>
      <c r="D52" s="318">
        <v>129.5</v>
      </c>
      <c r="E52" s="206">
        <f t="shared" si="0"/>
        <v>38850</v>
      </c>
      <c r="F52" s="211">
        <f t="shared" si="1"/>
        <v>10.850439882697946</v>
      </c>
      <c r="G52" s="277">
        <f t="shared" si="2"/>
        <v>56752.5</v>
      </c>
      <c r="H52" s="275">
        <v>5</v>
      </c>
      <c r="I52" s="207">
        <f t="shared" si="3"/>
        <v>189.175</v>
      </c>
      <c r="J52" s="214">
        <f t="shared" si="4"/>
        <v>0.15850439882697948</v>
      </c>
      <c r="K52" s="218">
        <f t="shared" si="5"/>
        <v>2.0622700625</v>
      </c>
      <c r="L52" s="208">
        <f t="shared" si="6"/>
        <v>11.295518328988388</v>
      </c>
      <c r="M52" s="219">
        <v>32.996321</v>
      </c>
    </row>
    <row r="53" spans="1:13" s="8" customFormat="1" ht="15">
      <c r="A53" s="193" t="s">
        <v>233</v>
      </c>
      <c r="B53" s="179">
        <v>1000</v>
      </c>
      <c r="C53" s="284">
        <f>Volume!J53</f>
        <v>431.2</v>
      </c>
      <c r="D53" s="318">
        <v>67.92</v>
      </c>
      <c r="E53" s="206">
        <f t="shared" si="0"/>
        <v>67920</v>
      </c>
      <c r="F53" s="211">
        <f t="shared" si="1"/>
        <v>15.75139146567718</v>
      </c>
      <c r="G53" s="277">
        <f t="shared" si="2"/>
        <v>89480</v>
      </c>
      <c r="H53" s="275">
        <v>5</v>
      </c>
      <c r="I53" s="207">
        <f t="shared" si="3"/>
        <v>89.48</v>
      </c>
      <c r="J53" s="214">
        <f t="shared" si="4"/>
        <v>0.20751391465677183</v>
      </c>
      <c r="K53" s="218">
        <f t="shared" si="5"/>
        <v>3.8332605</v>
      </c>
      <c r="L53" s="208">
        <f t="shared" si="6"/>
        <v>20.99563244643532</v>
      </c>
      <c r="M53" s="219">
        <v>61.332168</v>
      </c>
    </row>
    <row r="54" spans="1:13" s="8" customFormat="1" ht="15">
      <c r="A54" s="193" t="s">
        <v>166</v>
      </c>
      <c r="B54" s="179">
        <v>2950</v>
      </c>
      <c r="C54" s="284">
        <f>Volume!J54</f>
        <v>101.25</v>
      </c>
      <c r="D54" s="318">
        <v>11.02</v>
      </c>
      <c r="E54" s="206">
        <f t="shared" si="0"/>
        <v>32509</v>
      </c>
      <c r="F54" s="211">
        <f t="shared" si="1"/>
        <v>10.883950617283949</v>
      </c>
      <c r="G54" s="277">
        <f t="shared" si="2"/>
        <v>47443.375</v>
      </c>
      <c r="H54" s="275">
        <v>5</v>
      </c>
      <c r="I54" s="207">
        <f t="shared" si="3"/>
        <v>16.0825</v>
      </c>
      <c r="J54" s="214">
        <f t="shared" si="4"/>
        <v>0.1588395061728395</v>
      </c>
      <c r="K54" s="218">
        <f t="shared" si="5"/>
        <v>2.3028273125</v>
      </c>
      <c r="L54" s="208">
        <f t="shared" si="6"/>
        <v>12.613104650952483</v>
      </c>
      <c r="M54" s="219">
        <v>36.845237</v>
      </c>
    </row>
    <row r="55" spans="1:13" s="8" customFormat="1" ht="15">
      <c r="A55" s="193" t="s">
        <v>222</v>
      </c>
      <c r="B55" s="179">
        <v>88</v>
      </c>
      <c r="C55" s="284">
        <f>Volume!J55</f>
        <v>2425.35</v>
      </c>
      <c r="D55" s="318">
        <v>267.59</v>
      </c>
      <c r="E55" s="206">
        <f t="shared" si="0"/>
        <v>23547.92</v>
      </c>
      <c r="F55" s="211">
        <f t="shared" si="1"/>
        <v>11.03304677675387</v>
      </c>
      <c r="G55" s="277">
        <f t="shared" si="2"/>
        <v>34219.46</v>
      </c>
      <c r="H55" s="275">
        <v>5</v>
      </c>
      <c r="I55" s="207">
        <f t="shared" si="3"/>
        <v>388.8575</v>
      </c>
      <c r="J55" s="214">
        <f t="shared" si="4"/>
        <v>0.16033046776753873</v>
      </c>
      <c r="K55" s="218">
        <f t="shared" si="5"/>
        <v>2.0373401875</v>
      </c>
      <c r="L55" s="208">
        <f t="shared" si="6"/>
        <v>11.158971780055547</v>
      </c>
      <c r="M55" s="219">
        <v>32.597443</v>
      </c>
    </row>
    <row r="56" spans="1:13" s="8" customFormat="1" ht="15">
      <c r="A56" s="193" t="s">
        <v>288</v>
      </c>
      <c r="B56" s="179">
        <v>1500</v>
      </c>
      <c r="C56" s="284">
        <f>Volume!J56</f>
        <v>173.45</v>
      </c>
      <c r="D56" s="318">
        <v>29.26</v>
      </c>
      <c r="E56" s="206">
        <f t="shared" si="0"/>
        <v>43890</v>
      </c>
      <c r="F56" s="211">
        <f t="shared" si="1"/>
        <v>16.869414816950133</v>
      </c>
      <c r="G56" s="277">
        <f t="shared" si="2"/>
        <v>56898.75</v>
      </c>
      <c r="H56" s="275">
        <v>5</v>
      </c>
      <c r="I56" s="207">
        <f t="shared" si="3"/>
        <v>37.9325</v>
      </c>
      <c r="J56" s="214">
        <f t="shared" si="4"/>
        <v>0.2186941481695013</v>
      </c>
      <c r="K56" s="218">
        <f t="shared" si="5"/>
        <v>3.58289025</v>
      </c>
      <c r="L56" s="208">
        <f t="shared" si="6"/>
        <v>19.62429810990324</v>
      </c>
      <c r="M56" s="219">
        <v>57.326244</v>
      </c>
    </row>
    <row r="57" spans="1:13" s="8" customFormat="1" ht="15">
      <c r="A57" s="193" t="s">
        <v>289</v>
      </c>
      <c r="B57" s="179">
        <v>1400</v>
      </c>
      <c r="C57" s="284">
        <f>Volume!J57</f>
        <v>142.55</v>
      </c>
      <c r="D57" s="318">
        <v>22.5</v>
      </c>
      <c r="E57" s="206">
        <f t="shared" si="0"/>
        <v>31500</v>
      </c>
      <c r="F57" s="211">
        <f t="shared" si="1"/>
        <v>15.783935461241668</v>
      </c>
      <c r="G57" s="277">
        <f t="shared" si="2"/>
        <v>41478.5</v>
      </c>
      <c r="H57" s="275">
        <v>5</v>
      </c>
      <c r="I57" s="207">
        <f t="shared" si="3"/>
        <v>29.6275</v>
      </c>
      <c r="J57" s="214">
        <f t="shared" si="4"/>
        <v>0.20783935461241668</v>
      </c>
      <c r="K57" s="218">
        <f t="shared" si="5"/>
        <v>2.8057205</v>
      </c>
      <c r="L57" s="208">
        <f t="shared" si="6"/>
        <v>15.367564079046735</v>
      </c>
      <c r="M57" s="219">
        <v>44.891528</v>
      </c>
    </row>
    <row r="58" spans="1:13" s="8" customFormat="1" ht="15">
      <c r="A58" s="193" t="s">
        <v>195</v>
      </c>
      <c r="B58" s="179">
        <v>2062</v>
      </c>
      <c r="C58" s="284">
        <f>Volume!J58</f>
        <v>119.55</v>
      </c>
      <c r="D58" s="318">
        <v>13.04</v>
      </c>
      <c r="E58" s="206">
        <f t="shared" si="0"/>
        <v>26888.48</v>
      </c>
      <c r="F58" s="211">
        <f t="shared" si="1"/>
        <v>10.907570054370556</v>
      </c>
      <c r="G58" s="277">
        <f t="shared" si="2"/>
        <v>39214.085</v>
      </c>
      <c r="H58" s="275">
        <v>5</v>
      </c>
      <c r="I58" s="207">
        <f t="shared" si="3"/>
        <v>19.0175</v>
      </c>
      <c r="J58" s="214">
        <f t="shared" si="4"/>
        <v>0.15907570054370554</v>
      </c>
      <c r="K58" s="218">
        <f t="shared" si="5"/>
        <v>2.3555141875</v>
      </c>
      <c r="L58" s="208">
        <f t="shared" si="6"/>
        <v>12.901682550172033</v>
      </c>
      <c r="M58" s="219">
        <v>37.688227</v>
      </c>
    </row>
    <row r="59" spans="1:13" s="8" customFormat="1" ht="15">
      <c r="A59" s="193" t="s">
        <v>290</v>
      </c>
      <c r="B59" s="179">
        <v>1400</v>
      </c>
      <c r="C59" s="284">
        <f>Volume!J59</f>
        <v>94.15</v>
      </c>
      <c r="D59" s="318">
        <v>14.94</v>
      </c>
      <c r="E59" s="206">
        <f t="shared" si="0"/>
        <v>20916</v>
      </c>
      <c r="F59" s="211">
        <f t="shared" si="1"/>
        <v>15.868295273499733</v>
      </c>
      <c r="G59" s="277">
        <f t="shared" si="2"/>
        <v>27506.5</v>
      </c>
      <c r="H59" s="275">
        <v>5</v>
      </c>
      <c r="I59" s="207">
        <f t="shared" si="3"/>
        <v>19.6475</v>
      </c>
      <c r="J59" s="214">
        <f t="shared" si="4"/>
        <v>0.20868295273499735</v>
      </c>
      <c r="K59" s="218">
        <f t="shared" si="5"/>
        <v>3.7203594375</v>
      </c>
      <c r="L59" s="208">
        <f t="shared" si="6"/>
        <v>20.37724785945981</v>
      </c>
      <c r="M59" s="219">
        <v>59.525751</v>
      </c>
    </row>
    <row r="60" spans="1:13" s="8" customFormat="1" ht="15">
      <c r="A60" s="193" t="s">
        <v>197</v>
      </c>
      <c r="B60" s="179">
        <v>650</v>
      </c>
      <c r="C60" s="284">
        <f>Volume!J60</f>
        <v>330.75</v>
      </c>
      <c r="D60" s="318">
        <v>41.92</v>
      </c>
      <c r="E60" s="206">
        <f t="shared" si="0"/>
        <v>27248</v>
      </c>
      <c r="F60" s="211">
        <f t="shared" si="1"/>
        <v>12.674225245653817</v>
      </c>
      <c r="G60" s="277">
        <f t="shared" si="2"/>
        <v>37997.375</v>
      </c>
      <c r="H60" s="275">
        <v>5</v>
      </c>
      <c r="I60" s="207">
        <f t="shared" si="3"/>
        <v>58.4575</v>
      </c>
      <c r="J60" s="214">
        <f t="shared" si="4"/>
        <v>0.17674225245653818</v>
      </c>
      <c r="K60" s="218">
        <f t="shared" si="5"/>
        <v>2.3277544375</v>
      </c>
      <c r="L60" s="208">
        <f t="shared" si="6"/>
        <v>12.749636137514994</v>
      </c>
      <c r="M60" s="219">
        <v>37.244071</v>
      </c>
    </row>
    <row r="61" spans="1:13" s="8" customFormat="1" ht="15">
      <c r="A61" s="193" t="s">
        <v>4</v>
      </c>
      <c r="B61" s="179">
        <v>150</v>
      </c>
      <c r="C61" s="284">
        <f>Volume!J61</f>
        <v>1654.65</v>
      </c>
      <c r="D61" s="318">
        <v>214.54</v>
      </c>
      <c r="E61" s="206">
        <f t="shared" si="0"/>
        <v>32181</v>
      </c>
      <c r="F61" s="211">
        <f t="shared" si="1"/>
        <v>12.96588402381168</v>
      </c>
      <c r="G61" s="277">
        <f t="shared" si="2"/>
        <v>44590.875</v>
      </c>
      <c r="H61" s="275">
        <v>5</v>
      </c>
      <c r="I61" s="207">
        <f t="shared" si="3"/>
        <v>297.2725</v>
      </c>
      <c r="J61" s="214">
        <f t="shared" si="4"/>
        <v>0.1796588402381168</v>
      </c>
      <c r="K61" s="218">
        <f t="shared" si="5"/>
        <v>1.7617470625</v>
      </c>
      <c r="L61" s="208">
        <f t="shared" si="6"/>
        <v>9.649486067497138</v>
      </c>
      <c r="M61" s="219">
        <v>28.187953</v>
      </c>
    </row>
    <row r="62" spans="1:13" s="8" customFormat="1" ht="15">
      <c r="A62" s="193" t="s">
        <v>79</v>
      </c>
      <c r="B62" s="179">
        <v>200</v>
      </c>
      <c r="C62" s="284">
        <f>Volume!J62</f>
        <v>992.6</v>
      </c>
      <c r="D62" s="318">
        <v>108.98</v>
      </c>
      <c r="E62" s="206">
        <f t="shared" si="0"/>
        <v>21796</v>
      </c>
      <c r="F62" s="211">
        <f t="shared" si="1"/>
        <v>10.979246423534153</v>
      </c>
      <c r="G62" s="277">
        <f t="shared" si="2"/>
        <v>31722</v>
      </c>
      <c r="H62" s="275">
        <v>5</v>
      </c>
      <c r="I62" s="207">
        <f t="shared" si="3"/>
        <v>158.61</v>
      </c>
      <c r="J62" s="214">
        <f t="shared" si="4"/>
        <v>0.15979246423534155</v>
      </c>
      <c r="K62" s="218">
        <f t="shared" si="5"/>
        <v>2.22627875</v>
      </c>
      <c r="L62" s="208">
        <f t="shared" si="6"/>
        <v>12.193830906694044</v>
      </c>
      <c r="M62" s="219">
        <v>35.62046</v>
      </c>
    </row>
    <row r="63" spans="1:13" s="8" customFormat="1" ht="15">
      <c r="A63" s="193" t="s">
        <v>196</v>
      </c>
      <c r="B63" s="179">
        <v>400</v>
      </c>
      <c r="C63" s="284">
        <f>Volume!J63</f>
        <v>704.8</v>
      </c>
      <c r="D63" s="318">
        <v>81.25</v>
      </c>
      <c r="E63" s="206">
        <f t="shared" si="0"/>
        <v>32500</v>
      </c>
      <c r="F63" s="211">
        <f t="shared" si="1"/>
        <v>11.528093076049945</v>
      </c>
      <c r="G63" s="277">
        <f t="shared" si="2"/>
        <v>46596</v>
      </c>
      <c r="H63" s="275">
        <v>5</v>
      </c>
      <c r="I63" s="207">
        <f t="shared" si="3"/>
        <v>116.49</v>
      </c>
      <c r="J63" s="214">
        <f t="shared" si="4"/>
        <v>0.16528093076049943</v>
      </c>
      <c r="K63" s="218">
        <f t="shared" si="5"/>
        <v>2.1254700625</v>
      </c>
      <c r="L63" s="208">
        <f t="shared" si="6"/>
        <v>11.641678985331652</v>
      </c>
      <c r="M63" s="219">
        <v>34.007521</v>
      </c>
    </row>
    <row r="64" spans="1:13" s="8" customFormat="1" ht="15">
      <c r="A64" s="193" t="s">
        <v>5</v>
      </c>
      <c r="B64" s="179">
        <v>1595</v>
      </c>
      <c r="C64" s="284">
        <f>Volume!J64</f>
        <v>144.55</v>
      </c>
      <c r="D64" s="318">
        <v>15.87</v>
      </c>
      <c r="E64" s="206">
        <f t="shared" si="0"/>
        <v>25312.649999999998</v>
      </c>
      <c r="F64" s="211">
        <f t="shared" si="1"/>
        <v>10.978900034590106</v>
      </c>
      <c r="G64" s="277">
        <f t="shared" si="2"/>
        <v>36840.5125</v>
      </c>
      <c r="H64" s="275">
        <v>5</v>
      </c>
      <c r="I64" s="207">
        <f t="shared" si="3"/>
        <v>23.097499999999997</v>
      </c>
      <c r="J64" s="214">
        <f t="shared" si="4"/>
        <v>0.15978900034590104</v>
      </c>
      <c r="K64" s="218">
        <f t="shared" si="5"/>
        <v>2.23026625</v>
      </c>
      <c r="L64" s="208">
        <f t="shared" si="6"/>
        <v>12.215671343674563</v>
      </c>
      <c r="M64" s="219">
        <v>35.68426</v>
      </c>
    </row>
    <row r="65" spans="1:13" s="8" customFormat="1" ht="15">
      <c r="A65" s="193" t="s">
        <v>198</v>
      </c>
      <c r="B65" s="179">
        <v>1000</v>
      </c>
      <c r="C65" s="284">
        <f>Volume!J65</f>
        <v>185.7</v>
      </c>
      <c r="D65" s="318">
        <v>20.52</v>
      </c>
      <c r="E65" s="206">
        <f t="shared" si="0"/>
        <v>20520</v>
      </c>
      <c r="F65" s="211">
        <f t="shared" si="1"/>
        <v>11.050080775444265</v>
      </c>
      <c r="G65" s="277">
        <f t="shared" si="2"/>
        <v>29805</v>
      </c>
      <c r="H65" s="275">
        <v>5</v>
      </c>
      <c r="I65" s="207">
        <f t="shared" si="3"/>
        <v>29.805</v>
      </c>
      <c r="J65" s="214">
        <f t="shared" si="4"/>
        <v>0.16050080775444267</v>
      </c>
      <c r="K65" s="218">
        <f t="shared" si="5"/>
        <v>1.8298765</v>
      </c>
      <c r="L65" s="208">
        <f t="shared" si="6"/>
        <v>10.02264636498602</v>
      </c>
      <c r="M65" s="219">
        <v>29.278024</v>
      </c>
    </row>
    <row r="66" spans="1:13" s="8" customFormat="1" ht="15">
      <c r="A66" s="193" t="s">
        <v>199</v>
      </c>
      <c r="B66" s="179">
        <v>1300</v>
      </c>
      <c r="C66" s="284">
        <f>Volume!J66</f>
        <v>286.75</v>
      </c>
      <c r="D66" s="318">
        <v>32.14</v>
      </c>
      <c r="E66" s="206">
        <f t="shared" si="0"/>
        <v>41782</v>
      </c>
      <c r="F66" s="211">
        <f t="shared" si="1"/>
        <v>11.208369659982562</v>
      </c>
      <c r="G66" s="277">
        <f t="shared" si="2"/>
        <v>60420.75</v>
      </c>
      <c r="H66" s="275">
        <v>5</v>
      </c>
      <c r="I66" s="207">
        <f t="shared" si="3"/>
        <v>46.4775</v>
      </c>
      <c r="J66" s="214">
        <f t="shared" si="4"/>
        <v>0.16208369659982563</v>
      </c>
      <c r="K66" s="218">
        <f t="shared" si="5"/>
        <v>2.786359875</v>
      </c>
      <c r="L66" s="208">
        <f t="shared" si="6"/>
        <v>15.26152156864775</v>
      </c>
      <c r="M66" s="219">
        <v>44.581758</v>
      </c>
    </row>
    <row r="67" spans="1:13" s="8" customFormat="1" ht="15">
      <c r="A67" s="193" t="s">
        <v>405</v>
      </c>
      <c r="B67" s="179">
        <v>250</v>
      </c>
      <c r="C67" s="284">
        <f>Volume!J67</f>
        <v>590.5</v>
      </c>
      <c r="D67" s="318">
        <v>129.55</v>
      </c>
      <c r="E67" s="206">
        <f aca="true" t="shared" si="7" ref="E67:E130">D67*B67</f>
        <v>32387.500000000004</v>
      </c>
      <c r="F67" s="211">
        <f aca="true" t="shared" si="8" ref="F67:F130">D67/C67*100</f>
        <v>21.939034716342086</v>
      </c>
      <c r="G67" s="277">
        <f aca="true" t="shared" si="9" ref="G67:G130">(B67*C67)*H67%+E67</f>
        <v>32387.500000000004</v>
      </c>
      <c r="H67" s="275"/>
      <c r="I67" s="207">
        <f aca="true" t="shared" si="10" ref="I67:I130">G67/B67</f>
        <v>129.55</v>
      </c>
      <c r="J67" s="214">
        <f aca="true" t="shared" si="11" ref="J67:J130">I67/C67</f>
        <v>0.21939034716342085</v>
      </c>
      <c r="K67" s="218">
        <f aca="true" t="shared" si="12" ref="K67:K130">M67/16</f>
        <v>3.968125</v>
      </c>
      <c r="L67" s="208">
        <f t="shared" si="6"/>
        <v>21.734315735001875</v>
      </c>
      <c r="M67" s="219">
        <v>63.49</v>
      </c>
    </row>
    <row r="68" spans="1:13" s="8" customFormat="1" ht="15">
      <c r="A68" s="193" t="s">
        <v>43</v>
      </c>
      <c r="B68" s="179">
        <v>150</v>
      </c>
      <c r="C68" s="284">
        <f>Volume!J68</f>
        <v>2359.95</v>
      </c>
      <c r="D68" s="318">
        <v>257.85</v>
      </c>
      <c r="E68" s="206">
        <f t="shared" si="7"/>
        <v>38677.5</v>
      </c>
      <c r="F68" s="211">
        <f t="shared" si="8"/>
        <v>10.926078942350475</v>
      </c>
      <c r="G68" s="277">
        <f t="shared" si="9"/>
        <v>56377.125</v>
      </c>
      <c r="H68" s="275">
        <v>5</v>
      </c>
      <c r="I68" s="207">
        <f t="shared" si="10"/>
        <v>375.8475</v>
      </c>
      <c r="J68" s="214">
        <f t="shared" si="11"/>
        <v>0.15926078942350474</v>
      </c>
      <c r="K68" s="218">
        <f t="shared" si="12"/>
        <v>4.464366125</v>
      </c>
      <c r="L68" s="208">
        <f t="shared" si="6"/>
        <v>24.45234031624428</v>
      </c>
      <c r="M68" s="219">
        <v>71.429858</v>
      </c>
    </row>
    <row r="69" spans="1:13" s="8" customFormat="1" ht="15">
      <c r="A69" s="193" t="s">
        <v>200</v>
      </c>
      <c r="B69" s="179">
        <v>350</v>
      </c>
      <c r="C69" s="284">
        <f>Volume!J69</f>
        <v>848.45</v>
      </c>
      <c r="D69" s="318">
        <v>102.04</v>
      </c>
      <c r="E69" s="206">
        <f t="shared" si="7"/>
        <v>35714</v>
      </c>
      <c r="F69" s="211">
        <f t="shared" si="8"/>
        <v>12.026636808297484</v>
      </c>
      <c r="G69" s="277">
        <f t="shared" si="9"/>
        <v>50561.875</v>
      </c>
      <c r="H69" s="275">
        <v>5</v>
      </c>
      <c r="I69" s="207">
        <f t="shared" si="10"/>
        <v>144.4625</v>
      </c>
      <c r="J69" s="214">
        <f t="shared" si="11"/>
        <v>0.17026636808297482</v>
      </c>
      <c r="K69" s="218">
        <f t="shared" si="12"/>
        <v>2.2001055625</v>
      </c>
      <c r="L69" s="208">
        <f aca="true" t="shared" si="13" ref="L69:L132">K69*SQRT(30)</f>
        <v>12.050474454738422</v>
      </c>
      <c r="M69" s="219">
        <v>35.201689</v>
      </c>
    </row>
    <row r="70" spans="1:13" s="8" customFormat="1" ht="15">
      <c r="A70" s="193" t="s">
        <v>141</v>
      </c>
      <c r="B70" s="179">
        <v>2400</v>
      </c>
      <c r="C70" s="284">
        <f>Volume!J70</f>
        <v>94.45</v>
      </c>
      <c r="D70" s="318">
        <v>14.43</v>
      </c>
      <c r="E70" s="206">
        <f t="shared" si="7"/>
        <v>34632</v>
      </c>
      <c r="F70" s="211">
        <f t="shared" si="8"/>
        <v>15.277924827951297</v>
      </c>
      <c r="G70" s="277">
        <f t="shared" si="9"/>
        <v>46034.004</v>
      </c>
      <c r="H70" s="275">
        <v>5.03</v>
      </c>
      <c r="I70" s="207">
        <f t="shared" si="10"/>
        <v>19.180835000000002</v>
      </c>
      <c r="J70" s="214">
        <f t="shared" si="11"/>
        <v>0.20307924827951299</v>
      </c>
      <c r="K70" s="218">
        <f t="shared" si="12"/>
        <v>2.9210525625</v>
      </c>
      <c r="L70" s="208">
        <f t="shared" si="13"/>
        <v>15.999263801395191</v>
      </c>
      <c r="M70" s="219">
        <v>46.736841</v>
      </c>
    </row>
    <row r="71" spans="1:13" s="8" customFormat="1" ht="15">
      <c r="A71" s="193" t="s">
        <v>398</v>
      </c>
      <c r="B71" s="179">
        <v>2700</v>
      </c>
      <c r="C71" s="284">
        <f>Volume!J71</f>
        <v>113.5</v>
      </c>
      <c r="D71" s="318">
        <v>14.04</v>
      </c>
      <c r="E71" s="206">
        <f t="shared" si="7"/>
        <v>37908</v>
      </c>
      <c r="F71" s="211">
        <f t="shared" si="8"/>
        <v>12.370044052863435</v>
      </c>
      <c r="G71" s="277">
        <f t="shared" si="9"/>
        <v>53230.5</v>
      </c>
      <c r="H71" s="275">
        <v>5</v>
      </c>
      <c r="I71" s="207">
        <f t="shared" si="10"/>
        <v>19.715</v>
      </c>
      <c r="J71" s="214">
        <f t="shared" si="11"/>
        <v>0.17370044052863437</v>
      </c>
      <c r="K71" s="218">
        <f t="shared" si="12"/>
        <v>2.395625</v>
      </c>
      <c r="L71" s="208">
        <f t="shared" si="13"/>
        <v>13.121378518233135</v>
      </c>
      <c r="M71" s="219">
        <v>38.33</v>
      </c>
    </row>
    <row r="72" spans="1:13" s="8" customFormat="1" ht="15">
      <c r="A72" s="193" t="s">
        <v>184</v>
      </c>
      <c r="B72" s="179">
        <v>2950</v>
      </c>
      <c r="C72" s="284">
        <f>Volume!J72</f>
        <v>106.85</v>
      </c>
      <c r="D72" s="318">
        <v>15.85</v>
      </c>
      <c r="E72" s="206">
        <f t="shared" si="7"/>
        <v>46757.5</v>
      </c>
      <c r="F72" s="211">
        <f t="shared" si="8"/>
        <v>14.83387927000468</v>
      </c>
      <c r="G72" s="277">
        <f t="shared" si="9"/>
        <v>62517.875</v>
      </c>
      <c r="H72" s="275">
        <v>5</v>
      </c>
      <c r="I72" s="207">
        <f t="shared" si="10"/>
        <v>21.1925</v>
      </c>
      <c r="J72" s="214">
        <f t="shared" si="11"/>
        <v>0.19833879270004678</v>
      </c>
      <c r="K72" s="218">
        <f t="shared" si="12"/>
        <v>2.7331500625</v>
      </c>
      <c r="L72" s="208">
        <f t="shared" si="13"/>
        <v>14.970079422779046</v>
      </c>
      <c r="M72" s="219">
        <v>43.730401</v>
      </c>
    </row>
    <row r="73" spans="1:13" s="8" customFormat="1" ht="15">
      <c r="A73" s="193" t="s">
        <v>175</v>
      </c>
      <c r="B73" s="179">
        <v>7875</v>
      </c>
      <c r="C73" s="284">
        <f>Volume!J73</f>
        <v>47.05</v>
      </c>
      <c r="D73" s="318">
        <v>10.18</v>
      </c>
      <c r="E73" s="206">
        <f t="shared" si="7"/>
        <v>80167.5</v>
      </c>
      <c r="F73" s="211">
        <f t="shared" si="8"/>
        <v>21.636556854410202</v>
      </c>
      <c r="G73" s="277">
        <f t="shared" si="9"/>
        <v>98693.4375</v>
      </c>
      <c r="H73" s="275">
        <v>5</v>
      </c>
      <c r="I73" s="207">
        <f t="shared" si="10"/>
        <v>12.5325</v>
      </c>
      <c r="J73" s="214">
        <f t="shared" si="11"/>
        <v>0.26636556854410204</v>
      </c>
      <c r="K73" s="218">
        <f t="shared" si="12"/>
        <v>5.377921625</v>
      </c>
      <c r="L73" s="208">
        <f t="shared" si="13"/>
        <v>29.456089865073388</v>
      </c>
      <c r="M73" s="219">
        <v>86.046746</v>
      </c>
    </row>
    <row r="74" spans="1:13" s="8" customFormat="1" ht="15">
      <c r="A74" s="193" t="s">
        <v>142</v>
      </c>
      <c r="B74" s="179">
        <v>1750</v>
      </c>
      <c r="C74" s="284">
        <f>Volume!J74</f>
        <v>137.15</v>
      </c>
      <c r="D74" s="318">
        <v>14.66</v>
      </c>
      <c r="E74" s="206">
        <f t="shared" si="7"/>
        <v>25655</v>
      </c>
      <c r="F74" s="211">
        <f t="shared" si="8"/>
        <v>10.68902661319723</v>
      </c>
      <c r="G74" s="277">
        <f t="shared" si="9"/>
        <v>37655.625</v>
      </c>
      <c r="H74" s="275">
        <v>5</v>
      </c>
      <c r="I74" s="207">
        <f t="shared" si="10"/>
        <v>21.5175</v>
      </c>
      <c r="J74" s="214">
        <f t="shared" si="11"/>
        <v>0.15689026613197227</v>
      </c>
      <c r="K74" s="218">
        <f t="shared" si="12"/>
        <v>2.415574125</v>
      </c>
      <c r="L74" s="208">
        <f t="shared" si="13"/>
        <v>13.230644375883038</v>
      </c>
      <c r="M74" s="219">
        <v>38.649186</v>
      </c>
    </row>
    <row r="75" spans="1:13" s="8" customFormat="1" ht="15">
      <c r="A75" s="193" t="s">
        <v>176</v>
      </c>
      <c r="B75" s="179">
        <v>1450</v>
      </c>
      <c r="C75" s="284">
        <f>Volume!J75</f>
        <v>183.5</v>
      </c>
      <c r="D75" s="318">
        <v>25.45</v>
      </c>
      <c r="E75" s="206">
        <f t="shared" si="7"/>
        <v>36902.5</v>
      </c>
      <c r="F75" s="211">
        <f t="shared" si="8"/>
        <v>13.869209809264305</v>
      </c>
      <c r="G75" s="277">
        <f t="shared" si="9"/>
        <v>51190.7275</v>
      </c>
      <c r="H75" s="275">
        <v>5.37</v>
      </c>
      <c r="I75" s="207">
        <f t="shared" si="10"/>
        <v>35.30395</v>
      </c>
      <c r="J75" s="214">
        <f t="shared" si="11"/>
        <v>0.19239209809264304</v>
      </c>
      <c r="K75" s="218">
        <f t="shared" si="12"/>
        <v>3.5445255625</v>
      </c>
      <c r="L75" s="208">
        <f t="shared" si="13"/>
        <v>19.414166062349377</v>
      </c>
      <c r="M75" s="219">
        <v>56.712409</v>
      </c>
    </row>
    <row r="76" spans="1:13" s="8" customFormat="1" ht="15">
      <c r="A76" s="193" t="s">
        <v>397</v>
      </c>
      <c r="B76" s="179">
        <v>2200</v>
      </c>
      <c r="C76" s="284">
        <f>Volume!J76</f>
        <v>125.85</v>
      </c>
      <c r="D76" s="318">
        <v>26.21</v>
      </c>
      <c r="E76" s="206">
        <f t="shared" si="7"/>
        <v>57662</v>
      </c>
      <c r="F76" s="211">
        <f t="shared" si="8"/>
        <v>20.826380611839493</v>
      </c>
      <c r="G76" s="277">
        <f t="shared" si="9"/>
        <v>71505.5</v>
      </c>
      <c r="H76" s="275">
        <v>5</v>
      </c>
      <c r="I76" s="207">
        <f t="shared" si="10"/>
        <v>32.5025</v>
      </c>
      <c r="J76" s="214">
        <f t="shared" si="11"/>
        <v>0.2582638061183949</v>
      </c>
      <c r="K76" s="218">
        <f t="shared" si="12"/>
        <v>3.386875</v>
      </c>
      <c r="L76" s="208">
        <f t="shared" si="13"/>
        <v>18.550678369503093</v>
      </c>
      <c r="M76" s="219">
        <v>54.19</v>
      </c>
    </row>
    <row r="77" spans="1:13" s="8" customFormat="1" ht="15">
      <c r="A77" s="193" t="s">
        <v>167</v>
      </c>
      <c r="B77" s="179">
        <v>3850</v>
      </c>
      <c r="C77" s="284">
        <f>Volume!J77</f>
        <v>45.95</v>
      </c>
      <c r="D77" s="318">
        <v>7.37</v>
      </c>
      <c r="E77" s="206">
        <f t="shared" si="7"/>
        <v>28374.5</v>
      </c>
      <c r="F77" s="211">
        <f t="shared" si="8"/>
        <v>16.03917301414581</v>
      </c>
      <c r="G77" s="277">
        <f t="shared" si="9"/>
        <v>37219.875</v>
      </c>
      <c r="H77" s="275">
        <v>5</v>
      </c>
      <c r="I77" s="207">
        <f t="shared" si="10"/>
        <v>9.6675</v>
      </c>
      <c r="J77" s="214">
        <f t="shared" si="11"/>
        <v>0.2103917301414581</v>
      </c>
      <c r="K77" s="218">
        <f t="shared" si="12"/>
        <v>5.949306125</v>
      </c>
      <c r="L77" s="208">
        <f t="shared" si="13"/>
        <v>32.58569166166149</v>
      </c>
      <c r="M77" s="219">
        <v>95.188898</v>
      </c>
    </row>
    <row r="78" spans="1:13" s="8" customFormat="1" ht="15">
      <c r="A78" s="193" t="s">
        <v>201</v>
      </c>
      <c r="B78" s="179">
        <v>100</v>
      </c>
      <c r="C78" s="284">
        <f>Volume!J78</f>
        <v>2000.6</v>
      </c>
      <c r="D78" s="318">
        <v>212.2</v>
      </c>
      <c r="E78" s="206">
        <f t="shared" si="7"/>
        <v>21220</v>
      </c>
      <c r="F78" s="211">
        <f t="shared" si="8"/>
        <v>10.606817954613616</v>
      </c>
      <c r="G78" s="277">
        <f t="shared" si="9"/>
        <v>31223</v>
      </c>
      <c r="H78" s="275">
        <v>5</v>
      </c>
      <c r="I78" s="207">
        <f t="shared" si="10"/>
        <v>312.23</v>
      </c>
      <c r="J78" s="214">
        <f t="shared" si="11"/>
        <v>0.15606817954613617</v>
      </c>
      <c r="K78" s="218">
        <f t="shared" si="12"/>
        <v>1.705001625</v>
      </c>
      <c r="L78" s="208">
        <f t="shared" si="13"/>
        <v>9.338678505954642</v>
      </c>
      <c r="M78" s="219">
        <v>27.280026</v>
      </c>
    </row>
    <row r="79" spans="1:13" s="8" customFormat="1" ht="15">
      <c r="A79" s="193" t="s">
        <v>143</v>
      </c>
      <c r="B79" s="179">
        <v>2950</v>
      </c>
      <c r="C79" s="284">
        <f>Volume!J79</f>
        <v>113.7</v>
      </c>
      <c r="D79" s="318">
        <v>13.94</v>
      </c>
      <c r="E79" s="206">
        <f t="shared" si="7"/>
        <v>41123</v>
      </c>
      <c r="F79" s="211">
        <f t="shared" si="8"/>
        <v>12.260334212840808</v>
      </c>
      <c r="G79" s="277">
        <f t="shared" si="9"/>
        <v>57893.75</v>
      </c>
      <c r="H79" s="275">
        <v>5</v>
      </c>
      <c r="I79" s="207">
        <f t="shared" si="10"/>
        <v>19.625</v>
      </c>
      <c r="J79" s="214">
        <f t="shared" si="11"/>
        <v>0.17260334212840808</v>
      </c>
      <c r="K79" s="218">
        <f t="shared" si="12"/>
        <v>3.3683841875</v>
      </c>
      <c r="L79" s="208">
        <f t="shared" si="13"/>
        <v>18.449400018374607</v>
      </c>
      <c r="M79" s="219">
        <v>53.894147</v>
      </c>
    </row>
    <row r="80" spans="1:13" s="8" customFormat="1" ht="15">
      <c r="A80" s="193" t="s">
        <v>90</v>
      </c>
      <c r="B80" s="179">
        <v>600</v>
      </c>
      <c r="C80" s="284">
        <f>Volume!J80</f>
        <v>456.05</v>
      </c>
      <c r="D80" s="318">
        <v>49.54</v>
      </c>
      <c r="E80" s="206">
        <f t="shared" si="7"/>
        <v>29724</v>
      </c>
      <c r="F80" s="211">
        <f t="shared" si="8"/>
        <v>10.862843986404998</v>
      </c>
      <c r="G80" s="277">
        <f t="shared" si="9"/>
        <v>43405.5</v>
      </c>
      <c r="H80" s="275">
        <v>5</v>
      </c>
      <c r="I80" s="207">
        <f t="shared" si="10"/>
        <v>72.3425</v>
      </c>
      <c r="J80" s="214">
        <f t="shared" si="11"/>
        <v>0.15862843986404998</v>
      </c>
      <c r="K80" s="218">
        <f t="shared" si="12"/>
        <v>2.717332125</v>
      </c>
      <c r="L80" s="208">
        <f t="shared" si="13"/>
        <v>14.883441010959478</v>
      </c>
      <c r="M80" s="219">
        <v>43.477314</v>
      </c>
    </row>
    <row r="81" spans="1:13" s="8" customFormat="1" ht="15">
      <c r="A81" s="193" t="s">
        <v>35</v>
      </c>
      <c r="B81" s="179">
        <v>1100</v>
      </c>
      <c r="C81" s="284">
        <f>Volume!J81</f>
        <v>315.45</v>
      </c>
      <c r="D81" s="318">
        <v>33.66</v>
      </c>
      <c r="E81" s="206">
        <f t="shared" si="7"/>
        <v>37025.99999999999</v>
      </c>
      <c r="F81" s="211">
        <f t="shared" si="8"/>
        <v>10.670470756062766</v>
      </c>
      <c r="G81" s="277">
        <f t="shared" si="9"/>
        <v>54375.74999999999</v>
      </c>
      <c r="H81" s="275">
        <v>5</v>
      </c>
      <c r="I81" s="207">
        <f t="shared" si="10"/>
        <v>49.43249999999999</v>
      </c>
      <c r="J81" s="214">
        <f t="shared" si="11"/>
        <v>0.15670470756062765</v>
      </c>
      <c r="K81" s="218">
        <f t="shared" si="12"/>
        <v>2.1980665</v>
      </c>
      <c r="L81" s="208">
        <f t="shared" si="13"/>
        <v>12.039306049464292</v>
      </c>
      <c r="M81" s="219">
        <v>35.169064</v>
      </c>
    </row>
    <row r="82" spans="1:13" s="8" customFormat="1" ht="15">
      <c r="A82" s="193" t="s">
        <v>6</v>
      </c>
      <c r="B82" s="179">
        <v>2250</v>
      </c>
      <c r="C82" s="284">
        <f>Volume!J82</f>
        <v>162.15</v>
      </c>
      <c r="D82" s="318">
        <v>17.69</v>
      </c>
      <c r="E82" s="206">
        <f t="shared" si="7"/>
        <v>39802.5</v>
      </c>
      <c r="F82" s="211">
        <f t="shared" si="8"/>
        <v>10.909651557200124</v>
      </c>
      <c r="G82" s="277">
        <f t="shared" si="9"/>
        <v>58044.375</v>
      </c>
      <c r="H82" s="275">
        <v>5</v>
      </c>
      <c r="I82" s="207">
        <f t="shared" si="10"/>
        <v>25.7975</v>
      </c>
      <c r="J82" s="214">
        <f t="shared" si="11"/>
        <v>0.15909651557200122</v>
      </c>
      <c r="K82" s="218">
        <f t="shared" si="12"/>
        <v>2.0523466875</v>
      </c>
      <c r="L82" s="208">
        <f t="shared" si="13"/>
        <v>11.24116576564756</v>
      </c>
      <c r="M82" s="219">
        <v>32.837547</v>
      </c>
    </row>
    <row r="83" spans="1:13" s="8" customFormat="1" ht="15">
      <c r="A83" s="193" t="s">
        <v>177</v>
      </c>
      <c r="B83" s="179">
        <v>500</v>
      </c>
      <c r="C83" s="284">
        <f>Volume!J83</f>
        <v>308.1</v>
      </c>
      <c r="D83" s="318">
        <v>56.48</v>
      </c>
      <c r="E83" s="206">
        <f t="shared" si="7"/>
        <v>28240</v>
      </c>
      <c r="F83" s="211">
        <f t="shared" si="8"/>
        <v>18.331710483609214</v>
      </c>
      <c r="G83" s="277">
        <f t="shared" si="9"/>
        <v>35942.5</v>
      </c>
      <c r="H83" s="275">
        <v>5</v>
      </c>
      <c r="I83" s="207">
        <f t="shared" si="10"/>
        <v>71.885</v>
      </c>
      <c r="J83" s="214">
        <f t="shared" si="11"/>
        <v>0.23331710483609217</v>
      </c>
      <c r="K83" s="218">
        <f t="shared" si="12"/>
        <v>3.12957075</v>
      </c>
      <c r="L83" s="208">
        <f t="shared" si="13"/>
        <v>17.14136495083361</v>
      </c>
      <c r="M83" s="219">
        <v>50.073132</v>
      </c>
    </row>
    <row r="84" spans="1:13" s="8" customFormat="1" ht="15">
      <c r="A84" s="193" t="s">
        <v>168</v>
      </c>
      <c r="B84" s="179">
        <v>300</v>
      </c>
      <c r="C84" s="284">
        <f>Volume!J84</f>
        <v>675.4</v>
      </c>
      <c r="D84" s="318">
        <v>84.35</v>
      </c>
      <c r="E84" s="206">
        <f t="shared" si="7"/>
        <v>25305</v>
      </c>
      <c r="F84" s="211">
        <f t="shared" si="8"/>
        <v>12.488895469351496</v>
      </c>
      <c r="G84" s="277">
        <f t="shared" si="9"/>
        <v>35436</v>
      </c>
      <c r="H84" s="275">
        <v>5</v>
      </c>
      <c r="I84" s="207">
        <f t="shared" si="10"/>
        <v>118.12</v>
      </c>
      <c r="J84" s="214">
        <f t="shared" si="11"/>
        <v>0.17488895469351495</v>
      </c>
      <c r="K84" s="218">
        <f t="shared" si="12"/>
        <v>3.2207673125</v>
      </c>
      <c r="L84" s="208">
        <f t="shared" si="13"/>
        <v>17.640869095315406</v>
      </c>
      <c r="M84" s="219">
        <v>51.532277</v>
      </c>
    </row>
    <row r="85" spans="1:13" s="8" customFormat="1" ht="15">
      <c r="A85" s="193" t="s">
        <v>132</v>
      </c>
      <c r="B85" s="179">
        <v>400</v>
      </c>
      <c r="C85" s="284">
        <f>Volume!J85</f>
        <v>707.9</v>
      </c>
      <c r="D85" s="318">
        <v>96.64</v>
      </c>
      <c r="E85" s="206">
        <f t="shared" si="7"/>
        <v>38656</v>
      </c>
      <c r="F85" s="211">
        <f t="shared" si="8"/>
        <v>13.651645712671282</v>
      </c>
      <c r="G85" s="277">
        <f t="shared" si="9"/>
        <v>52814</v>
      </c>
      <c r="H85" s="275">
        <v>5</v>
      </c>
      <c r="I85" s="207">
        <f t="shared" si="10"/>
        <v>132.035</v>
      </c>
      <c r="J85" s="214">
        <f t="shared" si="11"/>
        <v>0.1865164571267128</v>
      </c>
      <c r="K85" s="218">
        <f t="shared" si="12"/>
        <v>2.7598474375</v>
      </c>
      <c r="L85" s="208">
        <f t="shared" si="13"/>
        <v>15.11630696791579</v>
      </c>
      <c r="M85" s="219">
        <v>44.157559</v>
      </c>
    </row>
    <row r="86" spans="1:13" s="8" customFormat="1" ht="15">
      <c r="A86" s="193" t="s">
        <v>144</v>
      </c>
      <c r="B86" s="179">
        <v>125</v>
      </c>
      <c r="C86" s="284">
        <f>Volume!J86</f>
        <v>3030.2</v>
      </c>
      <c r="D86" s="318">
        <v>356.13</v>
      </c>
      <c r="E86" s="206">
        <f t="shared" si="7"/>
        <v>44516.25</v>
      </c>
      <c r="F86" s="211">
        <f t="shared" si="8"/>
        <v>11.75268959144611</v>
      </c>
      <c r="G86" s="277">
        <f t="shared" si="9"/>
        <v>63455</v>
      </c>
      <c r="H86" s="275">
        <v>5</v>
      </c>
      <c r="I86" s="207">
        <f t="shared" si="10"/>
        <v>507.64</v>
      </c>
      <c r="J86" s="214">
        <f t="shared" si="11"/>
        <v>0.1675268959144611</v>
      </c>
      <c r="K86" s="218">
        <f t="shared" si="12"/>
        <v>2.3703136875</v>
      </c>
      <c r="L86" s="208">
        <f t="shared" si="13"/>
        <v>12.982742750070011</v>
      </c>
      <c r="M86" s="219">
        <v>37.925019</v>
      </c>
    </row>
    <row r="87" spans="1:13" s="8" customFormat="1" ht="15">
      <c r="A87" s="193" t="s">
        <v>291</v>
      </c>
      <c r="B87" s="179">
        <v>300</v>
      </c>
      <c r="C87" s="284">
        <f>Volume!J87</f>
        <v>610</v>
      </c>
      <c r="D87" s="318">
        <v>71.22</v>
      </c>
      <c r="E87" s="206">
        <f t="shared" si="7"/>
        <v>21366</v>
      </c>
      <c r="F87" s="211">
        <f t="shared" si="8"/>
        <v>11.675409836065574</v>
      </c>
      <c r="G87" s="277">
        <f t="shared" si="9"/>
        <v>30516</v>
      </c>
      <c r="H87" s="275">
        <v>5</v>
      </c>
      <c r="I87" s="207">
        <f t="shared" si="10"/>
        <v>101.72</v>
      </c>
      <c r="J87" s="214">
        <f t="shared" si="11"/>
        <v>0.16675409836065574</v>
      </c>
      <c r="K87" s="218">
        <f t="shared" si="12"/>
        <v>3.211991625</v>
      </c>
      <c r="L87" s="208">
        <f t="shared" si="13"/>
        <v>17.592802675301744</v>
      </c>
      <c r="M87" s="219">
        <v>51.391866</v>
      </c>
    </row>
    <row r="88" spans="1:13" s="8" customFormat="1" ht="15">
      <c r="A88" s="193" t="s">
        <v>133</v>
      </c>
      <c r="B88" s="179">
        <v>6250</v>
      </c>
      <c r="C88" s="284">
        <f>Volume!J88</f>
        <v>33.9</v>
      </c>
      <c r="D88" s="318">
        <v>3.94</v>
      </c>
      <c r="E88" s="206">
        <f t="shared" si="7"/>
        <v>24625</v>
      </c>
      <c r="F88" s="211">
        <f t="shared" si="8"/>
        <v>11.622418879056047</v>
      </c>
      <c r="G88" s="277">
        <f t="shared" si="9"/>
        <v>35218.75</v>
      </c>
      <c r="H88" s="275">
        <v>5</v>
      </c>
      <c r="I88" s="207">
        <f t="shared" si="10"/>
        <v>5.635</v>
      </c>
      <c r="J88" s="214">
        <f t="shared" si="11"/>
        <v>0.16622418879056047</v>
      </c>
      <c r="K88" s="218">
        <f t="shared" si="12"/>
        <v>2.590064625</v>
      </c>
      <c r="L88" s="208">
        <f t="shared" si="13"/>
        <v>14.186368205086591</v>
      </c>
      <c r="M88" s="219">
        <v>41.441034</v>
      </c>
    </row>
    <row r="89" spans="1:13" s="8" customFormat="1" ht="15">
      <c r="A89" s="193" t="s">
        <v>169</v>
      </c>
      <c r="B89" s="179">
        <v>2000</v>
      </c>
      <c r="C89" s="284">
        <f>Volume!J89</f>
        <v>149.95</v>
      </c>
      <c r="D89" s="318">
        <v>21.7</v>
      </c>
      <c r="E89" s="206">
        <f t="shared" si="7"/>
        <v>43400</v>
      </c>
      <c r="F89" s="211">
        <f t="shared" si="8"/>
        <v>14.47149049683228</v>
      </c>
      <c r="G89" s="277">
        <f t="shared" si="9"/>
        <v>58395</v>
      </c>
      <c r="H89" s="275">
        <v>5</v>
      </c>
      <c r="I89" s="207">
        <f t="shared" si="10"/>
        <v>29.1975</v>
      </c>
      <c r="J89" s="214">
        <f t="shared" si="11"/>
        <v>0.1947149049683228</v>
      </c>
      <c r="K89" s="218">
        <f t="shared" si="12"/>
        <v>2.516205375</v>
      </c>
      <c r="L89" s="208">
        <f t="shared" si="13"/>
        <v>13.781824432032456</v>
      </c>
      <c r="M89" s="219">
        <v>40.259286</v>
      </c>
    </row>
    <row r="90" spans="1:13" s="8" customFormat="1" ht="15">
      <c r="A90" s="193" t="s">
        <v>292</v>
      </c>
      <c r="B90" s="179">
        <v>550</v>
      </c>
      <c r="C90" s="284">
        <f>Volume!J90</f>
        <v>599.7</v>
      </c>
      <c r="D90" s="318">
        <v>78.47</v>
      </c>
      <c r="E90" s="206">
        <f t="shared" si="7"/>
        <v>43158.5</v>
      </c>
      <c r="F90" s="211">
        <f t="shared" si="8"/>
        <v>13.084875771218943</v>
      </c>
      <c r="G90" s="277">
        <f t="shared" si="9"/>
        <v>59650.25</v>
      </c>
      <c r="H90" s="275">
        <v>5</v>
      </c>
      <c r="I90" s="207">
        <f t="shared" si="10"/>
        <v>108.455</v>
      </c>
      <c r="J90" s="214">
        <f t="shared" si="11"/>
        <v>0.18084875771218942</v>
      </c>
      <c r="K90" s="218">
        <f t="shared" si="12"/>
        <v>3.1670299375</v>
      </c>
      <c r="L90" s="208">
        <f t="shared" si="13"/>
        <v>17.346537370629264</v>
      </c>
      <c r="M90" s="219">
        <v>50.672479</v>
      </c>
    </row>
    <row r="91" spans="1:13" s="8" customFormat="1" ht="15">
      <c r="A91" s="193" t="s">
        <v>293</v>
      </c>
      <c r="B91" s="179">
        <v>550</v>
      </c>
      <c r="C91" s="284">
        <f>Volume!J91</f>
        <v>531.45</v>
      </c>
      <c r="D91" s="318">
        <v>59.53</v>
      </c>
      <c r="E91" s="206">
        <f t="shared" si="7"/>
        <v>32741.5</v>
      </c>
      <c r="F91" s="211">
        <f t="shared" si="8"/>
        <v>11.20143004986358</v>
      </c>
      <c r="G91" s="277">
        <f t="shared" si="9"/>
        <v>47356.375</v>
      </c>
      <c r="H91" s="275">
        <v>5</v>
      </c>
      <c r="I91" s="207">
        <f t="shared" si="10"/>
        <v>86.1025</v>
      </c>
      <c r="J91" s="214">
        <f t="shared" si="11"/>
        <v>0.1620143004986358</v>
      </c>
      <c r="K91" s="218">
        <f t="shared" si="12"/>
        <v>2.4742461875</v>
      </c>
      <c r="L91" s="208">
        <f t="shared" si="13"/>
        <v>13.552004497149067</v>
      </c>
      <c r="M91" s="219">
        <v>39.587939</v>
      </c>
    </row>
    <row r="92" spans="1:13" s="8" customFormat="1" ht="15">
      <c r="A92" s="193" t="s">
        <v>178</v>
      </c>
      <c r="B92" s="179">
        <v>1250</v>
      </c>
      <c r="C92" s="284">
        <f>Volume!J92</f>
        <v>172</v>
      </c>
      <c r="D92" s="318">
        <v>18.5</v>
      </c>
      <c r="E92" s="206">
        <f t="shared" si="7"/>
        <v>23125</v>
      </c>
      <c r="F92" s="211">
        <f t="shared" si="8"/>
        <v>10.755813953488373</v>
      </c>
      <c r="G92" s="277">
        <f t="shared" si="9"/>
        <v>33875</v>
      </c>
      <c r="H92" s="275">
        <v>5</v>
      </c>
      <c r="I92" s="207">
        <f t="shared" si="10"/>
        <v>27.1</v>
      </c>
      <c r="J92" s="214">
        <f t="shared" si="11"/>
        <v>0.15755813953488373</v>
      </c>
      <c r="K92" s="218">
        <f t="shared" si="12"/>
        <v>4.1667584375</v>
      </c>
      <c r="L92" s="208">
        <f t="shared" si="13"/>
        <v>22.8222758789373</v>
      </c>
      <c r="M92" s="219">
        <v>66.668135</v>
      </c>
    </row>
    <row r="93" spans="1:13" s="8" customFormat="1" ht="15">
      <c r="A93" s="193" t="s">
        <v>145</v>
      </c>
      <c r="B93" s="179">
        <v>1700</v>
      </c>
      <c r="C93" s="284">
        <f>Volume!J93</f>
        <v>153.85</v>
      </c>
      <c r="D93" s="318">
        <v>16.48</v>
      </c>
      <c r="E93" s="206">
        <f t="shared" si="7"/>
        <v>28016</v>
      </c>
      <c r="F93" s="211">
        <f t="shared" si="8"/>
        <v>10.711732206694833</v>
      </c>
      <c r="G93" s="277">
        <f t="shared" si="9"/>
        <v>44179.481</v>
      </c>
      <c r="H93" s="275">
        <v>6.18</v>
      </c>
      <c r="I93" s="207">
        <f t="shared" si="10"/>
        <v>25.98793</v>
      </c>
      <c r="J93" s="214">
        <f t="shared" si="11"/>
        <v>0.16891732206694832</v>
      </c>
      <c r="K93" s="218">
        <f t="shared" si="12"/>
        <v>1.834402375</v>
      </c>
      <c r="L93" s="208">
        <f t="shared" si="13"/>
        <v>10.047435603285509</v>
      </c>
      <c r="M93" s="219">
        <v>29.350438</v>
      </c>
    </row>
    <row r="94" spans="1:13" s="8" customFormat="1" ht="15">
      <c r="A94" s="193" t="s">
        <v>272</v>
      </c>
      <c r="B94" s="179">
        <v>850</v>
      </c>
      <c r="C94" s="284">
        <f>Volume!J94</f>
        <v>157.3</v>
      </c>
      <c r="D94" s="318">
        <v>25.03</v>
      </c>
      <c r="E94" s="206">
        <f t="shared" si="7"/>
        <v>21275.5</v>
      </c>
      <c r="F94" s="211">
        <f t="shared" si="8"/>
        <v>15.912269548633184</v>
      </c>
      <c r="G94" s="277">
        <f t="shared" si="9"/>
        <v>27960.75</v>
      </c>
      <c r="H94" s="275">
        <v>5</v>
      </c>
      <c r="I94" s="207">
        <f t="shared" si="10"/>
        <v>32.895</v>
      </c>
      <c r="J94" s="214">
        <f t="shared" si="11"/>
        <v>0.20912269548633186</v>
      </c>
      <c r="K94" s="218">
        <f t="shared" si="12"/>
        <v>3.50082375</v>
      </c>
      <c r="L94" s="208">
        <f t="shared" si="13"/>
        <v>19.17480137724826</v>
      </c>
      <c r="M94" s="219">
        <v>56.01318</v>
      </c>
    </row>
    <row r="95" spans="1:13" s="8" customFormat="1" ht="15">
      <c r="A95" s="193" t="s">
        <v>210</v>
      </c>
      <c r="B95" s="179">
        <v>200</v>
      </c>
      <c r="C95" s="284">
        <f>Volume!J95</f>
        <v>1688</v>
      </c>
      <c r="D95" s="318">
        <v>182.07</v>
      </c>
      <c r="E95" s="206">
        <f t="shared" si="7"/>
        <v>36414</v>
      </c>
      <c r="F95" s="211">
        <f t="shared" si="8"/>
        <v>10.786137440758294</v>
      </c>
      <c r="G95" s="277">
        <f t="shared" si="9"/>
        <v>53294</v>
      </c>
      <c r="H95" s="275">
        <v>5</v>
      </c>
      <c r="I95" s="207">
        <f t="shared" si="10"/>
        <v>266.47</v>
      </c>
      <c r="J95" s="214">
        <f t="shared" si="11"/>
        <v>0.15786137440758297</v>
      </c>
      <c r="K95" s="218">
        <f t="shared" si="12"/>
        <v>1.819710875</v>
      </c>
      <c r="L95" s="208">
        <f t="shared" si="13"/>
        <v>9.966966943749636</v>
      </c>
      <c r="M95" s="219">
        <v>29.115374</v>
      </c>
    </row>
    <row r="96" spans="1:13" s="8" customFormat="1" ht="15">
      <c r="A96" s="193" t="s">
        <v>294</v>
      </c>
      <c r="B96" s="179">
        <v>350</v>
      </c>
      <c r="C96" s="284">
        <f>Volume!J96</f>
        <v>705.35</v>
      </c>
      <c r="D96" s="318">
        <v>76.83</v>
      </c>
      <c r="E96" s="206">
        <f t="shared" si="7"/>
        <v>26890.5</v>
      </c>
      <c r="F96" s="211">
        <f t="shared" si="8"/>
        <v>10.892464733820088</v>
      </c>
      <c r="G96" s="277">
        <f t="shared" si="9"/>
        <v>39234.125</v>
      </c>
      <c r="H96" s="275">
        <v>5</v>
      </c>
      <c r="I96" s="207">
        <f t="shared" si="10"/>
        <v>112.0975</v>
      </c>
      <c r="J96" s="214">
        <f t="shared" si="11"/>
        <v>0.1589246473382009</v>
      </c>
      <c r="K96" s="218">
        <f t="shared" si="12"/>
        <v>1.9198255625</v>
      </c>
      <c r="L96" s="208">
        <f t="shared" si="13"/>
        <v>10.515317670562942</v>
      </c>
      <c r="M96" s="219">
        <v>30.717209</v>
      </c>
    </row>
    <row r="97" spans="1:13" s="8" customFormat="1" ht="15">
      <c r="A97" s="193" t="s">
        <v>7</v>
      </c>
      <c r="B97" s="179">
        <v>312</v>
      </c>
      <c r="C97" s="284">
        <f>Volume!J97</f>
        <v>720.3</v>
      </c>
      <c r="D97" s="318">
        <v>80.47</v>
      </c>
      <c r="E97" s="206">
        <f t="shared" si="7"/>
        <v>25106.64</v>
      </c>
      <c r="F97" s="211">
        <f t="shared" si="8"/>
        <v>11.171733999722338</v>
      </c>
      <c r="G97" s="277">
        <f t="shared" si="9"/>
        <v>36343.32</v>
      </c>
      <c r="H97" s="275">
        <v>5</v>
      </c>
      <c r="I97" s="207">
        <f t="shared" si="10"/>
        <v>116.485</v>
      </c>
      <c r="J97" s="214">
        <f t="shared" si="11"/>
        <v>0.16171733999722337</v>
      </c>
      <c r="K97" s="218">
        <f t="shared" si="12"/>
        <v>2.7548575</v>
      </c>
      <c r="L97" s="208">
        <f t="shared" si="13"/>
        <v>15.088975954622882</v>
      </c>
      <c r="M97" s="219">
        <v>44.07772</v>
      </c>
    </row>
    <row r="98" spans="1:13" s="8" customFormat="1" ht="15">
      <c r="A98" s="193" t="s">
        <v>170</v>
      </c>
      <c r="B98" s="179">
        <v>600</v>
      </c>
      <c r="C98" s="284">
        <f>Volume!J98</f>
        <v>566.3</v>
      </c>
      <c r="D98" s="318">
        <v>61.66</v>
      </c>
      <c r="E98" s="206">
        <f t="shared" si="7"/>
        <v>36996</v>
      </c>
      <c r="F98" s="211">
        <f t="shared" si="8"/>
        <v>10.88822179057037</v>
      </c>
      <c r="G98" s="277">
        <f t="shared" si="9"/>
        <v>53985</v>
      </c>
      <c r="H98" s="275">
        <v>5</v>
      </c>
      <c r="I98" s="207">
        <f t="shared" si="10"/>
        <v>89.975</v>
      </c>
      <c r="J98" s="214">
        <f t="shared" si="11"/>
        <v>0.1588822179057037</v>
      </c>
      <c r="K98" s="218">
        <f t="shared" si="12"/>
        <v>2.6387093125</v>
      </c>
      <c r="L98" s="208">
        <f t="shared" si="13"/>
        <v>14.452806131551986</v>
      </c>
      <c r="M98" s="219">
        <v>42.219349</v>
      </c>
    </row>
    <row r="99" spans="1:13" s="8" customFormat="1" ht="15">
      <c r="A99" s="193" t="s">
        <v>223</v>
      </c>
      <c r="B99" s="179">
        <v>400</v>
      </c>
      <c r="C99" s="284">
        <f>Volume!J99</f>
        <v>795.5</v>
      </c>
      <c r="D99" s="318">
        <v>85.63</v>
      </c>
      <c r="E99" s="206">
        <f t="shared" si="7"/>
        <v>34252</v>
      </c>
      <c r="F99" s="211">
        <f t="shared" si="8"/>
        <v>10.764299182903834</v>
      </c>
      <c r="G99" s="277">
        <f t="shared" si="9"/>
        <v>50162</v>
      </c>
      <c r="H99" s="275">
        <v>5</v>
      </c>
      <c r="I99" s="207">
        <f t="shared" si="10"/>
        <v>125.405</v>
      </c>
      <c r="J99" s="214">
        <f t="shared" si="11"/>
        <v>0.15764299182903835</v>
      </c>
      <c r="K99" s="218">
        <f t="shared" si="12"/>
        <v>2.312487875</v>
      </c>
      <c r="L99" s="208">
        <f t="shared" si="13"/>
        <v>12.66601773094687</v>
      </c>
      <c r="M99" s="219">
        <v>36.999806</v>
      </c>
    </row>
    <row r="100" spans="1:13" s="8" customFormat="1" ht="15">
      <c r="A100" s="193" t="s">
        <v>207</v>
      </c>
      <c r="B100" s="179">
        <v>1250</v>
      </c>
      <c r="C100" s="284">
        <f>Volume!J100</f>
        <v>200.4</v>
      </c>
      <c r="D100" s="318">
        <v>21.13</v>
      </c>
      <c r="E100" s="206">
        <f t="shared" si="7"/>
        <v>26412.5</v>
      </c>
      <c r="F100" s="211">
        <f t="shared" si="8"/>
        <v>10.543912175648702</v>
      </c>
      <c r="G100" s="277">
        <f t="shared" si="9"/>
        <v>38937.5</v>
      </c>
      <c r="H100" s="275">
        <v>5</v>
      </c>
      <c r="I100" s="207">
        <f t="shared" si="10"/>
        <v>31.15</v>
      </c>
      <c r="J100" s="214">
        <f t="shared" si="11"/>
        <v>0.15543912175648703</v>
      </c>
      <c r="K100" s="218">
        <f t="shared" si="12"/>
        <v>3.1526863125</v>
      </c>
      <c r="L100" s="208">
        <f t="shared" si="13"/>
        <v>17.267974100940314</v>
      </c>
      <c r="M100" s="219">
        <v>50.442981</v>
      </c>
    </row>
    <row r="101" spans="1:13" s="7" customFormat="1" ht="15">
      <c r="A101" s="193" t="s">
        <v>295</v>
      </c>
      <c r="B101" s="179">
        <v>250</v>
      </c>
      <c r="C101" s="284">
        <f>Volume!J101</f>
        <v>871.05</v>
      </c>
      <c r="D101" s="318">
        <v>94.12</v>
      </c>
      <c r="E101" s="206">
        <f t="shared" si="7"/>
        <v>23530</v>
      </c>
      <c r="F101" s="211">
        <f t="shared" si="8"/>
        <v>10.805349865105333</v>
      </c>
      <c r="G101" s="277">
        <f t="shared" si="9"/>
        <v>34418.125</v>
      </c>
      <c r="H101" s="275">
        <v>5</v>
      </c>
      <c r="I101" s="207">
        <f t="shared" si="10"/>
        <v>137.6725</v>
      </c>
      <c r="J101" s="214">
        <f t="shared" si="11"/>
        <v>0.15805349865105334</v>
      </c>
      <c r="K101" s="218">
        <f t="shared" si="12"/>
        <v>2.348426625</v>
      </c>
      <c r="L101" s="208">
        <f t="shared" si="13"/>
        <v>12.862862371582258</v>
      </c>
      <c r="M101" s="219">
        <v>37.574826</v>
      </c>
    </row>
    <row r="102" spans="1:13" s="7" customFormat="1" ht="15">
      <c r="A102" s="193" t="s">
        <v>277</v>
      </c>
      <c r="B102" s="179">
        <v>800</v>
      </c>
      <c r="C102" s="284">
        <f>Volume!J102</f>
        <v>319.25</v>
      </c>
      <c r="D102" s="318">
        <v>45.03</v>
      </c>
      <c r="E102" s="206">
        <f t="shared" si="7"/>
        <v>36024</v>
      </c>
      <c r="F102" s="211">
        <f t="shared" si="8"/>
        <v>14.104933437744716</v>
      </c>
      <c r="G102" s="277">
        <f t="shared" si="9"/>
        <v>48794</v>
      </c>
      <c r="H102" s="275">
        <v>5</v>
      </c>
      <c r="I102" s="207">
        <f t="shared" si="10"/>
        <v>60.9925</v>
      </c>
      <c r="J102" s="214">
        <f t="shared" si="11"/>
        <v>0.19104933437744714</v>
      </c>
      <c r="K102" s="218">
        <f t="shared" si="12"/>
        <v>4.251761</v>
      </c>
      <c r="L102" s="208">
        <f t="shared" si="13"/>
        <v>23.287854088207226</v>
      </c>
      <c r="M102" s="203">
        <v>68.028176</v>
      </c>
    </row>
    <row r="103" spans="1:13" s="7" customFormat="1" ht="15">
      <c r="A103" s="193" t="s">
        <v>146</v>
      </c>
      <c r="B103" s="179">
        <v>8900</v>
      </c>
      <c r="C103" s="284">
        <f>Volume!J103</f>
        <v>41.6</v>
      </c>
      <c r="D103" s="318">
        <v>4.45</v>
      </c>
      <c r="E103" s="206">
        <f t="shared" si="7"/>
        <v>39605</v>
      </c>
      <c r="F103" s="211">
        <f t="shared" si="8"/>
        <v>10.697115384615383</v>
      </c>
      <c r="G103" s="277">
        <f t="shared" si="9"/>
        <v>58117</v>
      </c>
      <c r="H103" s="275">
        <v>5</v>
      </c>
      <c r="I103" s="207">
        <f t="shared" si="10"/>
        <v>6.53</v>
      </c>
      <c r="J103" s="214">
        <f t="shared" si="11"/>
        <v>0.15697115384615384</v>
      </c>
      <c r="K103" s="218">
        <f t="shared" si="12"/>
        <v>2.374969</v>
      </c>
      <c r="L103" s="208">
        <f t="shared" si="13"/>
        <v>13.008240946754869</v>
      </c>
      <c r="M103" s="203">
        <v>37.999504</v>
      </c>
    </row>
    <row r="104" spans="1:13" s="8" customFormat="1" ht="15">
      <c r="A104" s="193" t="s">
        <v>8</v>
      </c>
      <c r="B104" s="179">
        <v>1600</v>
      </c>
      <c r="C104" s="284">
        <f>Volume!J104</f>
        <v>152.05</v>
      </c>
      <c r="D104" s="318">
        <v>16.38</v>
      </c>
      <c r="E104" s="206">
        <f t="shared" si="7"/>
        <v>26208</v>
      </c>
      <c r="F104" s="211">
        <f t="shared" si="8"/>
        <v>10.772772114436039</v>
      </c>
      <c r="G104" s="277">
        <f t="shared" si="9"/>
        <v>38372</v>
      </c>
      <c r="H104" s="275">
        <v>5</v>
      </c>
      <c r="I104" s="207">
        <f t="shared" si="10"/>
        <v>23.9825</v>
      </c>
      <c r="J104" s="214">
        <f t="shared" si="11"/>
        <v>0.1577277211443604</v>
      </c>
      <c r="K104" s="218">
        <f t="shared" si="12"/>
        <v>3.08584175</v>
      </c>
      <c r="L104" s="208">
        <f t="shared" si="13"/>
        <v>16.901851353662174</v>
      </c>
      <c r="M104" s="219">
        <v>49.373468</v>
      </c>
    </row>
    <row r="105" spans="1:13" s="7" customFormat="1" ht="15">
      <c r="A105" s="193" t="s">
        <v>296</v>
      </c>
      <c r="B105" s="179">
        <v>1000</v>
      </c>
      <c r="C105" s="284">
        <f>Volume!J105</f>
        <v>163.55</v>
      </c>
      <c r="D105" s="318">
        <v>26.74</v>
      </c>
      <c r="E105" s="206">
        <f t="shared" si="7"/>
        <v>26740</v>
      </c>
      <c r="F105" s="211">
        <f t="shared" si="8"/>
        <v>16.349740140629777</v>
      </c>
      <c r="G105" s="277">
        <f t="shared" si="9"/>
        <v>34917.5</v>
      </c>
      <c r="H105" s="275">
        <v>5</v>
      </c>
      <c r="I105" s="207">
        <f t="shared" si="10"/>
        <v>34.9175</v>
      </c>
      <c r="J105" s="214">
        <f t="shared" si="11"/>
        <v>0.21349740140629772</v>
      </c>
      <c r="K105" s="218">
        <f t="shared" si="12"/>
        <v>3.7245764375</v>
      </c>
      <c r="L105" s="208">
        <f t="shared" si="13"/>
        <v>20.400345319709807</v>
      </c>
      <c r="M105" s="219">
        <v>59.593223</v>
      </c>
    </row>
    <row r="106" spans="1:13" s="7" customFormat="1" ht="15">
      <c r="A106" s="193" t="s">
        <v>179</v>
      </c>
      <c r="B106" s="179">
        <v>14000</v>
      </c>
      <c r="C106" s="284">
        <f>Volume!J106</f>
        <v>20.75</v>
      </c>
      <c r="D106" s="318">
        <v>4.54</v>
      </c>
      <c r="E106" s="206">
        <f t="shared" si="7"/>
        <v>63560</v>
      </c>
      <c r="F106" s="211">
        <f t="shared" si="8"/>
        <v>21.879518072289155</v>
      </c>
      <c r="G106" s="277">
        <f t="shared" si="9"/>
        <v>78085</v>
      </c>
      <c r="H106" s="275">
        <v>5</v>
      </c>
      <c r="I106" s="207">
        <f t="shared" si="10"/>
        <v>5.5775</v>
      </c>
      <c r="J106" s="214">
        <f t="shared" si="11"/>
        <v>0.26879518072289155</v>
      </c>
      <c r="K106" s="218">
        <f t="shared" si="12"/>
        <v>4.830423125</v>
      </c>
      <c r="L106" s="208">
        <f t="shared" si="13"/>
        <v>26.45731707857097</v>
      </c>
      <c r="M106" s="203">
        <v>77.28677</v>
      </c>
    </row>
    <row r="107" spans="1:13" s="7" customFormat="1" ht="15">
      <c r="A107" s="193" t="s">
        <v>202</v>
      </c>
      <c r="B107" s="179">
        <v>1150</v>
      </c>
      <c r="C107" s="284">
        <f>Volume!J107</f>
        <v>256.65</v>
      </c>
      <c r="D107" s="318">
        <v>31.92</v>
      </c>
      <c r="E107" s="206">
        <f t="shared" si="7"/>
        <v>36708</v>
      </c>
      <c r="F107" s="211">
        <f t="shared" si="8"/>
        <v>12.437171244886033</v>
      </c>
      <c r="G107" s="277">
        <f t="shared" si="9"/>
        <v>51465.375</v>
      </c>
      <c r="H107" s="275">
        <v>5</v>
      </c>
      <c r="I107" s="207">
        <f t="shared" si="10"/>
        <v>44.7525</v>
      </c>
      <c r="J107" s="214">
        <f t="shared" si="11"/>
        <v>0.17437171244886032</v>
      </c>
      <c r="K107" s="218">
        <f t="shared" si="12"/>
        <v>2.0171535</v>
      </c>
      <c r="L107" s="208">
        <f t="shared" si="13"/>
        <v>11.04840473900497</v>
      </c>
      <c r="M107" s="219">
        <v>32.274456</v>
      </c>
    </row>
    <row r="108" spans="1:13" s="7" customFormat="1" ht="15">
      <c r="A108" s="193" t="s">
        <v>171</v>
      </c>
      <c r="B108" s="179">
        <v>1100</v>
      </c>
      <c r="C108" s="284">
        <f>Volume!J108</f>
        <v>379.85</v>
      </c>
      <c r="D108" s="318">
        <v>50.98</v>
      </c>
      <c r="E108" s="206">
        <f t="shared" si="7"/>
        <v>56078</v>
      </c>
      <c r="F108" s="211">
        <f t="shared" si="8"/>
        <v>13.421087271291299</v>
      </c>
      <c r="G108" s="277">
        <f t="shared" si="9"/>
        <v>76969.75</v>
      </c>
      <c r="H108" s="275">
        <v>5</v>
      </c>
      <c r="I108" s="207">
        <f t="shared" si="10"/>
        <v>69.9725</v>
      </c>
      <c r="J108" s="214">
        <f t="shared" si="11"/>
        <v>0.18421087271291298</v>
      </c>
      <c r="K108" s="218">
        <f t="shared" si="12"/>
        <v>5.126053</v>
      </c>
      <c r="L108" s="208">
        <f t="shared" si="13"/>
        <v>28.076548590670292</v>
      </c>
      <c r="M108" s="219">
        <v>82.016848</v>
      </c>
    </row>
    <row r="109" spans="1:13" s="7" customFormat="1" ht="15">
      <c r="A109" s="193" t="s">
        <v>147</v>
      </c>
      <c r="B109" s="179">
        <v>5900</v>
      </c>
      <c r="C109" s="284">
        <f>Volume!J109</f>
        <v>62.9</v>
      </c>
      <c r="D109" s="318">
        <v>8.58</v>
      </c>
      <c r="E109" s="206">
        <f t="shared" si="7"/>
        <v>50622</v>
      </c>
      <c r="F109" s="211">
        <f t="shared" si="8"/>
        <v>13.640699523052465</v>
      </c>
      <c r="G109" s="277">
        <f t="shared" si="9"/>
        <v>69177.5</v>
      </c>
      <c r="H109" s="275">
        <v>5</v>
      </c>
      <c r="I109" s="207">
        <f t="shared" si="10"/>
        <v>11.725</v>
      </c>
      <c r="J109" s="214">
        <f t="shared" si="11"/>
        <v>0.18640699523052465</v>
      </c>
      <c r="K109" s="218">
        <f t="shared" si="12"/>
        <v>2.434076625</v>
      </c>
      <c r="L109" s="208">
        <f t="shared" si="13"/>
        <v>13.331986742085432</v>
      </c>
      <c r="M109" s="203">
        <v>38.945226</v>
      </c>
    </row>
    <row r="110" spans="1:13" s="8" customFormat="1" ht="15">
      <c r="A110" s="193" t="s">
        <v>148</v>
      </c>
      <c r="B110" s="179">
        <v>1045</v>
      </c>
      <c r="C110" s="284">
        <f>Volume!J110</f>
        <v>269.2</v>
      </c>
      <c r="D110" s="318">
        <v>31.54</v>
      </c>
      <c r="E110" s="206">
        <f t="shared" si="7"/>
        <v>32959.299999999996</v>
      </c>
      <c r="F110" s="211">
        <f t="shared" si="8"/>
        <v>11.716196136701337</v>
      </c>
      <c r="G110" s="277">
        <f t="shared" si="9"/>
        <v>47025</v>
      </c>
      <c r="H110" s="275">
        <v>5</v>
      </c>
      <c r="I110" s="207">
        <f t="shared" si="10"/>
        <v>45</v>
      </c>
      <c r="J110" s="214">
        <f t="shared" si="11"/>
        <v>0.1671619613670134</v>
      </c>
      <c r="K110" s="218">
        <f t="shared" si="12"/>
        <v>2.707522625</v>
      </c>
      <c r="L110" s="208">
        <f t="shared" si="13"/>
        <v>14.82971216668101</v>
      </c>
      <c r="M110" s="219">
        <v>43.320362</v>
      </c>
    </row>
    <row r="111" spans="1:13" s="7" customFormat="1" ht="15">
      <c r="A111" s="193" t="s">
        <v>122</v>
      </c>
      <c r="B111" s="179">
        <v>1625</v>
      </c>
      <c r="C111" s="284">
        <f>Volume!J111</f>
        <v>154.9</v>
      </c>
      <c r="D111" s="188">
        <v>16.28</v>
      </c>
      <c r="E111" s="206">
        <f t="shared" si="7"/>
        <v>26455.000000000004</v>
      </c>
      <c r="F111" s="211">
        <f t="shared" si="8"/>
        <v>10.510006455777923</v>
      </c>
      <c r="G111" s="277">
        <f t="shared" si="9"/>
        <v>39040.625</v>
      </c>
      <c r="H111" s="275">
        <v>5</v>
      </c>
      <c r="I111" s="207">
        <f t="shared" si="10"/>
        <v>24.025</v>
      </c>
      <c r="J111" s="214">
        <f t="shared" si="11"/>
        <v>0.1551000645577792</v>
      </c>
      <c r="K111" s="218">
        <f t="shared" si="12"/>
        <v>2.459864</v>
      </c>
      <c r="L111" s="208">
        <f t="shared" si="13"/>
        <v>13.47323001194888</v>
      </c>
      <c r="M111" s="203">
        <v>39.357824</v>
      </c>
    </row>
    <row r="112" spans="1:13" s="7" customFormat="1" ht="15">
      <c r="A112" s="193" t="s">
        <v>36</v>
      </c>
      <c r="B112" s="179">
        <v>225</v>
      </c>
      <c r="C112" s="284">
        <f>Volume!J112</f>
        <v>883.1</v>
      </c>
      <c r="D112" s="318">
        <v>106.59</v>
      </c>
      <c r="E112" s="206">
        <f t="shared" si="7"/>
        <v>23982.75</v>
      </c>
      <c r="F112" s="211">
        <f t="shared" si="8"/>
        <v>12.069980749631979</v>
      </c>
      <c r="G112" s="277">
        <f t="shared" si="9"/>
        <v>33917.625</v>
      </c>
      <c r="H112" s="275">
        <v>5</v>
      </c>
      <c r="I112" s="207">
        <f t="shared" si="10"/>
        <v>150.745</v>
      </c>
      <c r="J112" s="214">
        <f t="shared" si="11"/>
        <v>0.17069980749631977</v>
      </c>
      <c r="K112" s="218">
        <f t="shared" si="12"/>
        <v>2.0521785</v>
      </c>
      <c r="L112" s="208">
        <f t="shared" si="13"/>
        <v>11.240244564771157</v>
      </c>
      <c r="M112" s="203">
        <v>32.834856</v>
      </c>
    </row>
    <row r="113" spans="1:13" s="7" customFormat="1" ht="15">
      <c r="A113" s="193" t="s">
        <v>172</v>
      </c>
      <c r="B113" s="179">
        <v>1050</v>
      </c>
      <c r="C113" s="284">
        <f>Volume!J113</f>
        <v>262.05</v>
      </c>
      <c r="D113" s="318">
        <v>30.72</v>
      </c>
      <c r="E113" s="206">
        <f t="shared" si="7"/>
        <v>32256</v>
      </c>
      <c r="F113" s="211">
        <f t="shared" si="8"/>
        <v>11.722953634802517</v>
      </c>
      <c r="G113" s="277">
        <f t="shared" si="9"/>
        <v>46013.625</v>
      </c>
      <c r="H113" s="275">
        <v>5</v>
      </c>
      <c r="I113" s="207">
        <f t="shared" si="10"/>
        <v>43.8225</v>
      </c>
      <c r="J113" s="214">
        <f t="shared" si="11"/>
        <v>0.16722953634802518</v>
      </c>
      <c r="K113" s="218">
        <f t="shared" si="12"/>
        <v>1.997347125</v>
      </c>
      <c r="L113" s="208">
        <f t="shared" si="13"/>
        <v>10.939920755305907</v>
      </c>
      <c r="M113" s="203">
        <v>31.957554</v>
      </c>
    </row>
    <row r="114" spans="1:13" s="8" customFormat="1" ht="15">
      <c r="A114" s="193" t="s">
        <v>80</v>
      </c>
      <c r="B114" s="179">
        <v>1200</v>
      </c>
      <c r="C114" s="284">
        <f>Volume!J114</f>
        <v>192.05</v>
      </c>
      <c r="D114" s="318">
        <v>32.69</v>
      </c>
      <c r="E114" s="206">
        <f t="shared" si="7"/>
        <v>39228</v>
      </c>
      <c r="F114" s="211">
        <f t="shared" si="8"/>
        <v>17.02160895600104</v>
      </c>
      <c r="G114" s="277">
        <f t="shared" si="9"/>
        <v>53447.382</v>
      </c>
      <c r="H114" s="275">
        <v>6.17</v>
      </c>
      <c r="I114" s="207">
        <f t="shared" si="10"/>
        <v>44.539485</v>
      </c>
      <c r="J114" s="214">
        <f t="shared" si="11"/>
        <v>0.2319160895600104</v>
      </c>
      <c r="K114" s="218">
        <f t="shared" si="12"/>
        <v>2.7736788125</v>
      </c>
      <c r="L114" s="208">
        <f t="shared" si="13"/>
        <v>15.192064528803922</v>
      </c>
      <c r="M114" s="219">
        <v>44.378861</v>
      </c>
    </row>
    <row r="115" spans="1:13" s="8" customFormat="1" ht="15">
      <c r="A115" s="193" t="s">
        <v>274</v>
      </c>
      <c r="B115" s="179">
        <v>700</v>
      </c>
      <c r="C115" s="284">
        <f>Volume!J115</f>
        <v>311.65</v>
      </c>
      <c r="D115" s="318">
        <v>57.69</v>
      </c>
      <c r="E115" s="206">
        <f t="shared" si="7"/>
        <v>40383</v>
      </c>
      <c r="F115" s="211">
        <f t="shared" si="8"/>
        <v>18.511150328894594</v>
      </c>
      <c r="G115" s="277">
        <f t="shared" si="9"/>
        <v>51290.75</v>
      </c>
      <c r="H115" s="275">
        <v>5</v>
      </c>
      <c r="I115" s="207">
        <f t="shared" si="10"/>
        <v>73.2725</v>
      </c>
      <c r="J115" s="214">
        <f t="shared" si="11"/>
        <v>0.23511150328894592</v>
      </c>
      <c r="K115" s="218">
        <f t="shared" si="12"/>
        <v>4.01060875</v>
      </c>
      <c r="L115" s="208">
        <f t="shared" si="13"/>
        <v>21.967008817025974</v>
      </c>
      <c r="M115" s="219">
        <v>64.16974</v>
      </c>
    </row>
    <row r="116" spans="1:13" s="7" customFormat="1" ht="15">
      <c r="A116" s="193" t="s">
        <v>224</v>
      </c>
      <c r="B116" s="179">
        <v>650</v>
      </c>
      <c r="C116" s="284">
        <f>Volume!J116</f>
        <v>468.35</v>
      </c>
      <c r="D116" s="318">
        <v>71.36</v>
      </c>
      <c r="E116" s="206">
        <f t="shared" si="7"/>
        <v>46384</v>
      </c>
      <c r="F116" s="211">
        <f t="shared" si="8"/>
        <v>15.23646845307996</v>
      </c>
      <c r="G116" s="277">
        <f t="shared" si="9"/>
        <v>61605.375</v>
      </c>
      <c r="H116" s="275">
        <v>5</v>
      </c>
      <c r="I116" s="207">
        <f t="shared" si="10"/>
        <v>94.7775</v>
      </c>
      <c r="J116" s="214">
        <f t="shared" si="11"/>
        <v>0.20236468453079962</v>
      </c>
      <c r="K116" s="218">
        <f t="shared" si="12"/>
        <v>1.8793898125</v>
      </c>
      <c r="L116" s="208">
        <f t="shared" si="13"/>
        <v>10.293841946516546</v>
      </c>
      <c r="M116" s="219">
        <v>30.070237</v>
      </c>
    </row>
    <row r="117" spans="1:13" s="7" customFormat="1" ht="15">
      <c r="A117" s="193" t="s">
        <v>393</v>
      </c>
      <c r="B117" s="179">
        <v>2400</v>
      </c>
      <c r="C117" s="284">
        <f>Volume!J117</f>
        <v>137.3</v>
      </c>
      <c r="D117" s="318">
        <v>20.59</v>
      </c>
      <c r="E117" s="206">
        <f t="shared" si="7"/>
        <v>49416</v>
      </c>
      <c r="F117" s="211">
        <f t="shared" si="8"/>
        <v>14.996358339402766</v>
      </c>
      <c r="G117" s="277">
        <f t="shared" si="9"/>
        <v>65892</v>
      </c>
      <c r="H117" s="275">
        <v>5</v>
      </c>
      <c r="I117" s="207">
        <f t="shared" si="10"/>
        <v>27.455</v>
      </c>
      <c r="J117" s="214">
        <f t="shared" si="11"/>
        <v>0.19996358339402764</v>
      </c>
      <c r="K117" s="218">
        <f t="shared" si="12"/>
        <v>1.633125</v>
      </c>
      <c r="L117" s="208">
        <f t="shared" si="13"/>
        <v>8.944994017256244</v>
      </c>
      <c r="M117" s="219">
        <v>26.13</v>
      </c>
    </row>
    <row r="118" spans="1:13" s="7" customFormat="1" ht="15">
      <c r="A118" s="193" t="s">
        <v>81</v>
      </c>
      <c r="B118" s="179">
        <v>600</v>
      </c>
      <c r="C118" s="284">
        <f>Volume!J118</f>
        <v>511.9</v>
      </c>
      <c r="D118" s="318">
        <v>67.86</v>
      </c>
      <c r="E118" s="206">
        <f t="shared" si="7"/>
        <v>40716</v>
      </c>
      <c r="F118" s="211">
        <f t="shared" si="8"/>
        <v>13.256495409259623</v>
      </c>
      <c r="G118" s="277">
        <f t="shared" si="9"/>
        <v>56073</v>
      </c>
      <c r="H118" s="275">
        <v>5</v>
      </c>
      <c r="I118" s="207">
        <f t="shared" si="10"/>
        <v>93.455</v>
      </c>
      <c r="J118" s="214">
        <f t="shared" si="11"/>
        <v>0.1825649540925962</v>
      </c>
      <c r="K118" s="218">
        <f t="shared" si="12"/>
        <v>2.51191575</v>
      </c>
      <c r="L118" s="208">
        <f t="shared" si="13"/>
        <v>13.758329188275075</v>
      </c>
      <c r="M118" s="219">
        <v>40.190652</v>
      </c>
    </row>
    <row r="119" spans="1:13" s="7" customFormat="1" ht="15">
      <c r="A119" s="193" t="s">
        <v>225</v>
      </c>
      <c r="B119" s="179">
        <v>1400</v>
      </c>
      <c r="C119" s="284">
        <f>Volume!J119</f>
        <v>164.85</v>
      </c>
      <c r="D119" s="318">
        <v>26.34</v>
      </c>
      <c r="E119" s="206">
        <f t="shared" si="7"/>
        <v>36876</v>
      </c>
      <c r="F119" s="211">
        <f t="shared" si="8"/>
        <v>15.978161965423112</v>
      </c>
      <c r="G119" s="277">
        <f t="shared" si="9"/>
        <v>48415.5</v>
      </c>
      <c r="H119" s="275">
        <v>5</v>
      </c>
      <c r="I119" s="207">
        <f t="shared" si="10"/>
        <v>34.5825</v>
      </c>
      <c r="J119" s="214">
        <f t="shared" si="11"/>
        <v>0.20978161965423114</v>
      </c>
      <c r="K119" s="218">
        <f t="shared" si="12"/>
        <v>5.248554375</v>
      </c>
      <c r="L119" s="208">
        <f t="shared" si="13"/>
        <v>28.74751625479929</v>
      </c>
      <c r="M119" s="219">
        <v>83.97687</v>
      </c>
    </row>
    <row r="120" spans="1:13" s="8" customFormat="1" ht="15">
      <c r="A120" s="193" t="s">
        <v>297</v>
      </c>
      <c r="B120" s="179">
        <v>1100</v>
      </c>
      <c r="C120" s="284">
        <f>Volume!J120</f>
        <v>469.55</v>
      </c>
      <c r="D120" s="318">
        <v>71.06</v>
      </c>
      <c r="E120" s="206">
        <f t="shared" si="7"/>
        <v>78166</v>
      </c>
      <c r="F120" s="211">
        <f t="shared" si="8"/>
        <v>15.133638590139494</v>
      </c>
      <c r="G120" s="277">
        <f t="shared" si="9"/>
        <v>103991.25</v>
      </c>
      <c r="H120" s="275">
        <v>5</v>
      </c>
      <c r="I120" s="207">
        <f t="shared" si="10"/>
        <v>94.5375</v>
      </c>
      <c r="J120" s="214">
        <f t="shared" si="11"/>
        <v>0.20133638590139494</v>
      </c>
      <c r="K120" s="218">
        <f t="shared" si="12"/>
        <v>3.8582565</v>
      </c>
      <c r="L120" s="208">
        <f t="shared" si="13"/>
        <v>21.13254117690931</v>
      </c>
      <c r="M120" s="219">
        <v>61.732104</v>
      </c>
    </row>
    <row r="121" spans="1:13" s="8" customFormat="1" ht="15">
      <c r="A121" s="193" t="s">
        <v>226</v>
      </c>
      <c r="B121" s="179">
        <v>1500</v>
      </c>
      <c r="C121" s="284">
        <f>Volume!J121</f>
        <v>179.45</v>
      </c>
      <c r="D121" s="318">
        <v>23.63</v>
      </c>
      <c r="E121" s="206">
        <f t="shared" si="7"/>
        <v>35445</v>
      </c>
      <c r="F121" s="211">
        <f t="shared" si="8"/>
        <v>13.168013374198942</v>
      </c>
      <c r="G121" s="277">
        <f t="shared" si="9"/>
        <v>48903.75</v>
      </c>
      <c r="H121" s="275">
        <v>5</v>
      </c>
      <c r="I121" s="207">
        <f t="shared" si="10"/>
        <v>32.6025</v>
      </c>
      <c r="J121" s="214">
        <f t="shared" si="11"/>
        <v>0.1816801337419894</v>
      </c>
      <c r="K121" s="218">
        <f t="shared" si="12"/>
        <v>3.464519875</v>
      </c>
      <c r="L121" s="208">
        <f t="shared" si="13"/>
        <v>18.975956864624784</v>
      </c>
      <c r="M121" s="219">
        <v>55.432318</v>
      </c>
    </row>
    <row r="122" spans="1:13" s="8" customFormat="1" ht="15">
      <c r="A122" s="193" t="s">
        <v>227</v>
      </c>
      <c r="B122" s="179">
        <v>800</v>
      </c>
      <c r="C122" s="284">
        <f>Volume!J122</f>
        <v>390.6</v>
      </c>
      <c r="D122" s="318">
        <v>41.65</v>
      </c>
      <c r="E122" s="206">
        <f t="shared" si="7"/>
        <v>33320</v>
      </c>
      <c r="F122" s="211">
        <f t="shared" si="8"/>
        <v>10.663082437275985</v>
      </c>
      <c r="G122" s="277">
        <f t="shared" si="9"/>
        <v>48944</v>
      </c>
      <c r="H122" s="275">
        <v>5</v>
      </c>
      <c r="I122" s="207">
        <f t="shared" si="10"/>
        <v>61.18</v>
      </c>
      <c r="J122" s="214">
        <f t="shared" si="11"/>
        <v>0.15663082437275985</v>
      </c>
      <c r="K122" s="218">
        <f t="shared" si="12"/>
        <v>1.9583809375</v>
      </c>
      <c r="L122" s="208">
        <f t="shared" si="13"/>
        <v>10.726494156568648</v>
      </c>
      <c r="M122" s="219">
        <v>31.334095</v>
      </c>
    </row>
    <row r="123" spans="1:13" s="8" customFormat="1" ht="15">
      <c r="A123" s="193" t="s">
        <v>234</v>
      </c>
      <c r="B123" s="179">
        <v>700</v>
      </c>
      <c r="C123" s="284">
        <f>Volume!J123</f>
        <v>478.05</v>
      </c>
      <c r="D123" s="318">
        <v>51.35</v>
      </c>
      <c r="E123" s="206">
        <f t="shared" si="7"/>
        <v>35945</v>
      </c>
      <c r="F123" s="211">
        <f t="shared" si="8"/>
        <v>10.741554230729003</v>
      </c>
      <c r="G123" s="277">
        <f t="shared" si="9"/>
        <v>52676.75</v>
      </c>
      <c r="H123" s="275">
        <v>5</v>
      </c>
      <c r="I123" s="207">
        <f t="shared" si="10"/>
        <v>75.2525</v>
      </c>
      <c r="J123" s="214">
        <f t="shared" si="11"/>
        <v>0.15741554230729002</v>
      </c>
      <c r="K123" s="218">
        <f t="shared" si="12"/>
        <v>3.2285920625</v>
      </c>
      <c r="L123" s="208">
        <f t="shared" si="13"/>
        <v>17.683727016133794</v>
      </c>
      <c r="M123" s="219">
        <v>51.657473</v>
      </c>
    </row>
    <row r="124" spans="1:13" s="8" customFormat="1" ht="15">
      <c r="A124" s="193" t="s">
        <v>98</v>
      </c>
      <c r="B124" s="179">
        <v>550</v>
      </c>
      <c r="C124" s="284">
        <f>Volume!J124</f>
        <v>508.95</v>
      </c>
      <c r="D124" s="318">
        <v>55.5</v>
      </c>
      <c r="E124" s="206">
        <f t="shared" si="7"/>
        <v>30525</v>
      </c>
      <c r="F124" s="211">
        <f t="shared" si="8"/>
        <v>10.904804008252285</v>
      </c>
      <c r="G124" s="277">
        <f t="shared" si="9"/>
        <v>44521.125</v>
      </c>
      <c r="H124" s="275">
        <v>5</v>
      </c>
      <c r="I124" s="207">
        <f t="shared" si="10"/>
        <v>80.9475</v>
      </c>
      <c r="J124" s="214">
        <f t="shared" si="11"/>
        <v>0.15904804008252285</v>
      </c>
      <c r="K124" s="218">
        <f t="shared" si="12"/>
        <v>2.1281904375</v>
      </c>
      <c r="L124" s="208">
        <f t="shared" si="13"/>
        <v>11.656579092855383</v>
      </c>
      <c r="M124" s="219">
        <v>34.051047</v>
      </c>
    </row>
    <row r="125" spans="1:13" s="8" customFormat="1" ht="15">
      <c r="A125" s="193" t="s">
        <v>149</v>
      </c>
      <c r="B125" s="179">
        <v>550</v>
      </c>
      <c r="C125" s="284">
        <f>Volume!J125</f>
        <v>789.3</v>
      </c>
      <c r="D125" s="318">
        <v>108.14</v>
      </c>
      <c r="E125" s="206">
        <f t="shared" si="7"/>
        <v>59477</v>
      </c>
      <c r="F125" s="211">
        <f t="shared" si="8"/>
        <v>13.700747497782848</v>
      </c>
      <c r="G125" s="277">
        <f t="shared" si="9"/>
        <v>81182.75</v>
      </c>
      <c r="H125" s="275">
        <v>5</v>
      </c>
      <c r="I125" s="207">
        <f t="shared" si="10"/>
        <v>147.605</v>
      </c>
      <c r="J125" s="214">
        <f t="shared" si="11"/>
        <v>0.18700747497782846</v>
      </c>
      <c r="K125" s="218">
        <f t="shared" si="12"/>
        <v>2.62415325</v>
      </c>
      <c r="L125" s="208">
        <f t="shared" si="13"/>
        <v>14.373079293754936</v>
      </c>
      <c r="M125" s="219">
        <v>41.986452</v>
      </c>
    </row>
    <row r="126" spans="1:13" s="8" customFormat="1" ht="15">
      <c r="A126" s="193" t="s">
        <v>203</v>
      </c>
      <c r="B126" s="179">
        <v>150</v>
      </c>
      <c r="C126" s="284">
        <f>Volume!J126</f>
        <v>1589.1</v>
      </c>
      <c r="D126" s="318">
        <v>170.24</v>
      </c>
      <c r="E126" s="206">
        <f t="shared" si="7"/>
        <v>25536</v>
      </c>
      <c r="F126" s="211">
        <f t="shared" si="8"/>
        <v>10.712982191177398</v>
      </c>
      <c r="G126" s="277">
        <f t="shared" si="9"/>
        <v>37454.25</v>
      </c>
      <c r="H126" s="275">
        <v>5</v>
      </c>
      <c r="I126" s="207">
        <f t="shared" si="10"/>
        <v>249.695</v>
      </c>
      <c r="J126" s="214">
        <f t="shared" si="11"/>
        <v>0.15712982191177396</v>
      </c>
      <c r="K126" s="218">
        <f t="shared" si="12"/>
        <v>1.562628125</v>
      </c>
      <c r="L126" s="208">
        <f t="shared" si="13"/>
        <v>8.558866730545024</v>
      </c>
      <c r="M126" s="219">
        <v>25.00205</v>
      </c>
    </row>
    <row r="127" spans="1:13" s="8" customFormat="1" ht="15">
      <c r="A127" s="193" t="s">
        <v>298</v>
      </c>
      <c r="B127" s="179">
        <v>1000</v>
      </c>
      <c r="C127" s="284">
        <f>Volume!J127</f>
        <v>526.8</v>
      </c>
      <c r="D127" s="318">
        <v>69.65</v>
      </c>
      <c r="E127" s="206">
        <f t="shared" si="7"/>
        <v>69650</v>
      </c>
      <c r="F127" s="211">
        <f t="shared" si="8"/>
        <v>13.221336370539106</v>
      </c>
      <c r="G127" s="277">
        <f t="shared" si="9"/>
        <v>95990</v>
      </c>
      <c r="H127" s="275">
        <v>5</v>
      </c>
      <c r="I127" s="207">
        <f t="shared" si="10"/>
        <v>95.99</v>
      </c>
      <c r="J127" s="214">
        <f t="shared" si="11"/>
        <v>0.18221336370539104</v>
      </c>
      <c r="K127" s="218">
        <f t="shared" si="12"/>
        <v>4.4539804375</v>
      </c>
      <c r="L127" s="208">
        <f t="shared" si="13"/>
        <v>24.39545556305479</v>
      </c>
      <c r="M127" s="219">
        <v>71.263687</v>
      </c>
    </row>
    <row r="128" spans="1:13" s="8" customFormat="1" ht="15">
      <c r="A128" s="193" t="s">
        <v>216</v>
      </c>
      <c r="B128" s="179">
        <v>3350</v>
      </c>
      <c r="C128" s="284">
        <f>Volume!J128</f>
        <v>86.35</v>
      </c>
      <c r="D128" s="318">
        <v>8.69</v>
      </c>
      <c r="E128" s="206">
        <f t="shared" si="7"/>
        <v>29111.5</v>
      </c>
      <c r="F128" s="211">
        <f t="shared" si="8"/>
        <v>10.063694267515924</v>
      </c>
      <c r="G128" s="277">
        <f t="shared" si="9"/>
        <v>43575.125</v>
      </c>
      <c r="H128" s="275">
        <v>5</v>
      </c>
      <c r="I128" s="207">
        <f t="shared" si="10"/>
        <v>13.0075</v>
      </c>
      <c r="J128" s="214">
        <f t="shared" si="11"/>
        <v>0.15063694267515926</v>
      </c>
      <c r="K128" s="218">
        <f t="shared" si="12"/>
        <v>1.2383084375</v>
      </c>
      <c r="L128" s="208">
        <f t="shared" si="13"/>
        <v>6.7824946436772615</v>
      </c>
      <c r="M128" s="219">
        <v>19.812935</v>
      </c>
    </row>
    <row r="129" spans="1:13" s="8" customFormat="1" ht="15">
      <c r="A129" s="193" t="s">
        <v>235</v>
      </c>
      <c r="B129" s="179">
        <v>2700</v>
      </c>
      <c r="C129" s="284">
        <f>Volume!J129</f>
        <v>135.1</v>
      </c>
      <c r="D129" s="318">
        <v>17.17</v>
      </c>
      <c r="E129" s="206">
        <f t="shared" si="7"/>
        <v>46359.00000000001</v>
      </c>
      <c r="F129" s="211">
        <f t="shared" si="8"/>
        <v>12.709104367135456</v>
      </c>
      <c r="G129" s="277">
        <f t="shared" si="9"/>
        <v>64597.50000000001</v>
      </c>
      <c r="H129" s="275">
        <v>5</v>
      </c>
      <c r="I129" s="207">
        <f t="shared" si="10"/>
        <v>23.925000000000004</v>
      </c>
      <c r="J129" s="214">
        <f t="shared" si="11"/>
        <v>0.1770910436713546</v>
      </c>
      <c r="K129" s="218">
        <f t="shared" si="12"/>
        <v>2.516185375</v>
      </c>
      <c r="L129" s="208">
        <f t="shared" si="13"/>
        <v>13.781714887520955</v>
      </c>
      <c r="M129" s="219">
        <v>40.258966</v>
      </c>
    </row>
    <row r="130" spans="1:13" s="8" customFormat="1" ht="15">
      <c r="A130" s="193" t="s">
        <v>204</v>
      </c>
      <c r="B130" s="179">
        <v>600</v>
      </c>
      <c r="C130" s="284">
        <f>Volume!J130</f>
        <v>453.85</v>
      </c>
      <c r="D130" s="318">
        <v>57.38</v>
      </c>
      <c r="E130" s="206">
        <f t="shared" si="7"/>
        <v>34428</v>
      </c>
      <c r="F130" s="211">
        <f t="shared" si="8"/>
        <v>12.642943703866916</v>
      </c>
      <c r="G130" s="277">
        <f t="shared" si="9"/>
        <v>48043.5</v>
      </c>
      <c r="H130" s="275">
        <v>5</v>
      </c>
      <c r="I130" s="207">
        <f t="shared" si="10"/>
        <v>80.0725</v>
      </c>
      <c r="J130" s="214">
        <f t="shared" si="11"/>
        <v>0.17642943703866917</v>
      </c>
      <c r="K130" s="218">
        <f t="shared" si="12"/>
        <v>2.9258460625</v>
      </c>
      <c r="L130" s="208">
        <f t="shared" si="13"/>
        <v>16.0255188821892</v>
      </c>
      <c r="M130" s="219">
        <v>46.813537</v>
      </c>
    </row>
    <row r="131" spans="1:13" s="7" customFormat="1" ht="15">
      <c r="A131" s="193" t="s">
        <v>205</v>
      </c>
      <c r="B131" s="179">
        <v>250</v>
      </c>
      <c r="C131" s="284">
        <f>Volume!J131</f>
        <v>1153</v>
      </c>
      <c r="D131" s="318">
        <v>144.84</v>
      </c>
      <c r="E131" s="206">
        <f aca="true" t="shared" si="14" ref="E131:E161">D131*B131</f>
        <v>36210</v>
      </c>
      <c r="F131" s="211">
        <f aca="true" t="shared" si="15" ref="F131:F161">D131/C131*100</f>
        <v>12.562012142237641</v>
      </c>
      <c r="G131" s="277">
        <f aca="true" t="shared" si="16" ref="G131:G161">(B131*C131)*H131%+E131</f>
        <v>50622.5</v>
      </c>
      <c r="H131" s="275">
        <v>5</v>
      </c>
      <c r="I131" s="207">
        <f aca="true" t="shared" si="17" ref="I131:I161">G131/B131</f>
        <v>202.49</v>
      </c>
      <c r="J131" s="214">
        <f aca="true" t="shared" si="18" ref="J131:J161">I131/C131</f>
        <v>0.17562012142237643</v>
      </c>
      <c r="K131" s="218">
        <f aca="true" t="shared" si="19" ref="K131:K161">M131/16</f>
        <v>2.6430249375</v>
      </c>
      <c r="L131" s="208">
        <f t="shared" si="13"/>
        <v>14.476443783174318</v>
      </c>
      <c r="M131" s="219">
        <v>42.288399</v>
      </c>
    </row>
    <row r="132" spans="1:13" s="7" customFormat="1" ht="15">
      <c r="A132" s="193" t="s">
        <v>37</v>
      </c>
      <c r="B132" s="179">
        <v>1600</v>
      </c>
      <c r="C132" s="284">
        <f>Volume!J132</f>
        <v>222.85</v>
      </c>
      <c r="D132" s="318">
        <v>41.66</v>
      </c>
      <c r="E132" s="206">
        <f t="shared" si="14"/>
        <v>66656</v>
      </c>
      <c r="F132" s="211">
        <f t="shared" si="15"/>
        <v>18.69418891631142</v>
      </c>
      <c r="G132" s="277">
        <f t="shared" si="16"/>
        <v>84484</v>
      </c>
      <c r="H132" s="275">
        <v>5</v>
      </c>
      <c r="I132" s="207">
        <f t="shared" si="17"/>
        <v>52.8025</v>
      </c>
      <c r="J132" s="214">
        <f t="shared" si="18"/>
        <v>0.2369418891631142</v>
      </c>
      <c r="K132" s="218">
        <f t="shared" si="19"/>
        <v>2.044305875</v>
      </c>
      <c r="L132" s="208">
        <f t="shared" si="13"/>
        <v>11.197124421778364</v>
      </c>
      <c r="M132" s="219">
        <v>32.708894</v>
      </c>
    </row>
    <row r="133" spans="1:13" s="7" customFormat="1" ht="15">
      <c r="A133" s="193" t="s">
        <v>299</v>
      </c>
      <c r="B133" s="179">
        <v>150</v>
      </c>
      <c r="C133" s="284">
        <f>Volume!J133</f>
        <v>1692.4</v>
      </c>
      <c r="D133" s="318">
        <v>182.37</v>
      </c>
      <c r="E133" s="206">
        <f t="shared" si="14"/>
        <v>27355.5</v>
      </c>
      <c r="F133" s="211">
        <f t="shared" si="15"/>
        <v>10.775821318837155</v>
      </c>
      <c r="G133" s="277">
        <f t="shared" si="16"/>
        <v>40048.5</v>
      </c>
      <c r="H133" s="275">
        <v>5</v>
      </c>
      <c r="I133" s="207">
        <f t="shared" si="17"/>
        <v>266.99</v>
      </c>
      <c r="J133" s="214">
        <f t="shared" si="18"/>
        <v>0.15775821318837155</v>
      </c>
      <c r="K133" s="218">
        <f t="shared" si="19"/>
        <v>5.0662755625</v>
      </c>
      <c r="L133" s="208">
        <f aca="true" t="shared" si="20" ref="L133:L161">K133*SQRT(30)</f>
        <v>27.749134081184245</v>
      </c>
      <c r="M133" s="219">
        <v>81.060409</v>
      </c>
    </row>
    <row r="134" spans="1:13" s="7" customFormat="1" ht="15">
      <c r="A134" s="193" t="s">
        <v>228</v>
      </c>
      <c r="B134" s="179">
        <v>188</v>
      </c>
      <c r="C134" s="284">
        <f>Volume!J134</f>
        <v>1224.9</v>
      </c>
      <c r="D134" s="318">
        <v>136.54</v>
      </c>
      <c r="E134" s="206">
        <f t="shared" si="14"/>
        <v>25669.519999999997</v>
      </c>
      <c r="F134" s="211">
        <f t="shared" si="15"/>
        <v>11.147032410809043</v>
      </c>
      <c r="G134" s="277">
        <f t="shared" si="16"/>
        <v>44874.97208</v>
      </c>
      <c r="H134" s="275">
        <v>8.34</v>
      </c>
      <c r="I134" s="207">
        <f t="shared" si="17"/>
        <v>238.69666</v>
      </c>
      <c r="J134" s="214">
        <f t="shared" si="18"/>
        <v>0.19487032410809044</v>
      </c>
      <c r="K134" s="218">
        <f t="shared" si="19"/>
        <v>3.1018835625</v>
      </c>
      <c r="L134" s="208">
        <f t="shared" si="20"/>
        <v>16.989715979357356</v>
      </c>
      <c r="M134" s="219">
        <v>49.630137</v>
      </c>
    </row>
    <row r="135" spans="1:13" s="7" customFormat="1" ht="15">
      <c r="A135" s="193" t="s">
        <v>276</v>
      </c>
      <c r="B135" s="179">
        <v>350</v>
      </c>
      <c r="C135" s="284">
        <f>Volume!J135</f>
        <v>863.75</v>
      </c>
      <c r="D135" s="318">
        <v>130.91</v>
      </c>
      <c r="E135" s="206">
        <f t="shared" si="14"/>
        <v>45818.5</v>
      </c>
      <c r="F135" s="211">
        <f t="shared" si="15"/>
        <v>15.156005788712012</v>
      </c>
      <c r="G135" s="277">
        <f t="shared" si="16"/>
        <v>60934.125</v>
      </c>
      <c r="H135" s="275">
        <v>5</v>
      </c>
      <c r="I135" s="207">
        <f t="shared" si="17"/>
        <v>174.0975</v>
      </c>
      <c r="J135" s="214">
        <f t="shared" si="18"/>
        <v>0.20156005788712011</v>
      </c>
      <c r="K135" s="218">
        <f t="shared" si="19"/>
        <v>3.6691494375</v>
      </c>
      <c r="L135" s="208">
        <f t="shared" si="20"/>
        <v>20.096759137761417</v>
      </c>
      <c r="M135" s="219">
        <v>58.706391</v>
      </c>
    </row>
    <row r="136" spans="1:13" s="7" customFormat="1" ht="15">
      <c r="A136" s="193" t="s">
        <v>180</v>
      </c>
      <c r="B136" s="179">
        <v>1500</v>
      </c>
      <c r="C136" s="284">
        <f>Volume!J136</f>
        <v>155.7</v>
      </c>
      <c r="D136" s="318">
        <v>27.24</v>
      </c>
      <c r="E136" s="206">
        <f t="shared" si="14"/>
        <v>40860</v>
      </c>
      <c r="F136" s="211">
        <f t="shared" si="15"/>
        <v>17.495183044315993</v>
      </c>
      <c r="G136" s="277">
        <f t="shared" si="16"/>
        <v>52537.5</v>
      </c>
      <c r="H136" s="275">
        <v>5</v>
      </c>
      <c r="I136" s="207">
        <f t="shared" si="17"/>
        <v>35.025</v>
      </c>
      <c r="J136" s="214">
        <f t="shared" si="18"/>
        <v>0.22495183044315992</v>
      </c>
      <c r="K136" s="218">
        <f t="shared" si="19"/>
        <v>3.384001375</v>
      </c>
      <c r="L136" s="208">
        <f t="shared" si="20"/>
        <v>18.534938877159988</v>
      </c>
      <c r="M136" s="219">
        <v>54.144022</v>
      </c>
    </row>
    <row r="137" spans="1:13" s="8" customFormat="1" ht="15">
      <c r="A137" s="193" t="s">
        <v>181</v>
      </c>
      <c r="B137" s="179">
        <v>850</v>
      </c>
      <c r="C137" s="284">
        <f>Volume!J137</f>
        <v>319</v>
      </c>
      <c r="D137" s="318">
        <v>63.63</v>
      </c>
      <c r="E137" s="206">
        <f t="shared" si="14"/>
        <v>54085.5</v>
      </c>
      <c r="F137" s="211">
        <f t="shared" si="15"/>
        <v>19.946708463949843</v>
      </c>
      <c r="G137" s="277">
        <f t="shared" si="16"/>
        <v>67643</v>
      </c>
      <c r="H137" s="275">
        <v>5</v>
      </c>
      <c r="I137" s="207">
        <f t="shared" si="17"/>
        <v>79.58</v>
      </c>
      <c r="J137" s="214">
        <f t="shared" si="18"/>
        <v>0.24946708463949843</v>
      </c>
      <c r="K137" s="218">
        <f t="shared" si="19"/>
        <v>3.422765625</v>
      </c>
      <c r="L137" s="208">
        <f t="shared" si="20"/>
        <v>18.747259418657684</v>
      </c>
      <c r="M137" s="219">
        <v>54.76425</v>
      </c>
    </row>
    <row r="138" spans="1:13" s="7" customFormat="1" ht="15">
      <c r="A138" s="193" t="s">
        <v>150</v>
      </c>
      <c r="B138" s="179">
        <v>438</v>
      </c>
      <c r="C138" s="284">
        <f>Volume!J138</f>
        <v>549.65</v>
      </c>
      <c r="D138" s="318">
        <v>70.91</v>
      </c>
      <c r="E138" s="206">
        <f t="shared" si="14"/>
        <v>31058.579999999998</v>
      </c>
      <c r="F138" s="211">
        <f t="shared" si="15"/>
        <v>12.900936959883563</v>
      </c>
      <c r="G138" s="277">
        <f t="shared" si="16"/>
        <v>43095.91499999999</v>
      </c>
      <c r="H138" s="275">
        <v>5</v>
      </c>
      <c r="I138" s="207">
        <f t="shared" si="17"/>
        <v>98.39249999999998</v>
      </c>
      <c r="J138" s="214">
        <f t="shared" si="18"/>
        <v>0.1790093695988356</v>
      </c>
      <c r="K138" s="218">
        <f t="shared" si="19"/>
        <v>2.970833875</v>
      </c>
      <c r="L138" s="208">
        <f t="shared" si="20"/>
        <v>16.271927279379828</v>
      </c>
      <c r="M138" s="219">
        <v>47.533342</v>
      </c>
    </row>
    <row r="139" spans="1:13" s="8" customFormat="1" ht="15">
      <c r="A139" s="193" t="s">
        <v>151</v>
      </c>
      <c r="B139" s="179">
        <v>225</v>
      </c>
      <c r="C139" s="284">
        <f>Volume!J139</f>
        <v>977.4</v>
      </c>
      <c r="D139" s="318">
        <v>107.06</v>
      </c>
      <c r="E139" s="206">
        <f t="shared" si="14"/>
        <v>24088.5</v>
      </c>
      <c r="F139" s="211">
        <f t="shared" si="15"/>
        <v>10.953550235318191</v>
      </c>
      <c r="G139" s="277">
        <f t="shared" si="16"/>
        <v>35084.25</v>
      </c>
      <c r="H139" s="275">
        <v>5</v>
      </c>
      <c r="I139" s="207">
        <f t="shared" si="17"/>
        <v>155.93</v>
      </c>
      <c r="J139" s="214">
        <f t="shared" si="18"/>
        <v>0.15953550235318192</v>
      </c>
      <c r="K139" s="218">
        <f t="shared" si="19"/>
        <v>1.796147375</v>
      </c>
      <c r="L139" s="208">
        <f t="shared" si="20"/>
        <v>9.837904338911907</v>
      </c>
      <c r="M139" s="219">
        <v>28.738358</v>
      </c>
    </row>
    <row r="140" spans="1:13" s="8" customFormat="1" ht="15">
      <c r="A140" s="193" t="s">
        <v>214</v>
      </c>
      <c r="B140" s="179">
        <v>125</v>
      </c>
      <c r="C140" s="284">
        <f>Volume!J140</f>
        <v>1604.55</v>
      </c>
      <c r="D140" s="318">
        <v>174.18</v>
      </c>
      <c r="E140" s="206">
        <f t="shared" si="14"/>
        <v>21772.5</v>
      </c>
      <c r="F140" s="211">
        <f t="shared" si="15"/>
        <v>10.855380013087784</v>
      </c>
      <c r="G140" s="277">
        <f t="shared" si="16"/>
        <v>31800.9375</v>
      </c>
      <c r="H140" s="275">
        <v>5</v>
      </c>
      <c r="I140" s="207">
        <f t="shared" si="17"/>
        <v>254.4075</v>
      </c>
      <c r="J140" s="214">
        <f t="shared" si="18"/>
        <v>0.15855380013087783</v>
      </c>
      <c r="K140" s="218">
        <f t="shared" si="19"/>
        <v>3.8444254375</v>
      </c>
      <c r="L140" s="208">
        <f t="shared" si="20"/>
        <v>21.056785327654172</v>
      </c>
      <c r="M140" s="219">
        <v>61.510807</v>
      </c>
    </row>
    <row r="141" spans="1:13" s="8" customFormat="1" ht="15">
      <c r="A141" s="193" t="s">
        <v>229</v>
      </c>
      <c r="B141" s="179">
        <v>200</v>
      </c>
      <c r="C141" s="284">
        <f>Volume!J141</f>
        <v>1233</v>
      </c>
      <c r="D141" s="318">
        <v>172.37</v>
      </c>
      <c r="E141" s="206">
        <f t="shared" si="14"/>
        <v>34474</v>
      </c>
      <c r="F141" s="211">
        <f t="shared" si="15"/>
        <v>13.979724249797243</v>
      </c>
      <c r="G141" s="277">
        <f t="shared" si="16"/>
        <v>46804</v>
      </c>
      <c r="H141" s="275">
        <v>5</v>
      </c>
      <c r="I141" s="207">
        <f t="shared" si="17"/>
        <v>234.02</v>
      </c>
      <c r="J141" s="214">
        <f t="shared" si="18"/>
        <v>0.18979724249797245</v>
      </c>
      <c r="K141" s="218">
        <f t="shared" si="19"/>
        <v>2.4607636875</v>
      </c>
      <c r="L141" s="208">
        <f t="shared" si="20"/>
        <v>13.478157803333435</v>
      </c>
      <c r="M141" s="219">
        <v>39.372219</v>
      </c>
    </row>
    <row r="142" spans="1:13" s="7" customFormat="1" ht="15">
      <c r="A142" s="193" t="s">
        <v>91</v>
      </c>
      <c r="B142" s="179">
        <v>3800</v>
      </c>
      <c r="C142" s="284">
        <f>Volume!J142</f>
        <v>78.5</v>
      </c>
      <c r="D142" s="318">
        <v>11.41</v>
      </c>
      <c r="E142" s="206">
        <f t="shared" si="14"/>
        <v>43358</v>
      </c>
      <c r="F142" s="211">
        <f t="shared" si="15"/>
        <v>14.535031847133759</v>
      </c>
      <c r="G142" s="277">
        <f t="shared" si="16"/>
        <v>58273</v>
      </c>
      <c r="H142" s="275">
        <v>5</v>
      </c>
      <c r="I142" s="207">
        <f t="shared" si="17"/>
        <v>15.335</v>
      </c>
      <c r="J142" s="214">
        <f t="shared" si="18"/>
        <v>0.1953503184713376</v>
      </c>
      <c r="K142" s="218">
        <f t="shared" si="19"/>
        <v>3.15655025</v>
      </c>
      <c r="L142" s="208">
        <f t="shared" si="20"/>
        <v>17.289137758235714</v>
      </c>
      <c r="M142" s="219">
        <v>50.504804</v>
      </c>
    </row>
    <row r="143" spans="1:13" s="7" customFormat="1" ht="15">
      <c r="A143" s="193" t="s">
        <v>152</v>
      </c>
      <c r="B143" s="179">
        <v>1350</v>
      </c>
      <c r="C143" s="284">
        <f>Volume!J143</f>
        <v>230.3</v>
      </c>
      <c r="D143" s="318">
        <v>25.37</v>
      </c>
      <c r="E143" s="206">
        <f t="shared" si="14"/>
        <v>34249.5</v>
      </c>
      <c r="F143" s="211">
        <f t="shared" si="15"/>
        <v>11.016066000868433</v>
      </c>
      <c r="G143" s="277">
        <f t="shared" si="16"/>
        <v>49794.75</v>
      </c>
      <c r="H143" s="275">
        <v>5</v>
      </c>
      <c r="I143" s="207">
        <f t="shared" si="17"/>
        <v>36.885</v>
      </c>
      <c r="J143" s="214">
        <f t="shared" si="18"/>
        <v>0.1601606600086843</v>
      </c>
      <c r="K143" s="218">
        <f t="shared" si="19"/>
        <v>1.588664125</v>
      </c>
      <c r="L143" s="208">
        <f t="shared" si="20"/>
        <v>8.701471775617069</v>
      </c>
      <c r="M143" s="219">
        <v>25.418626</v>
      </c>
    </row>
    <row r="144" spans="1:13" s="8" customFormat="1" ht="15">
      <c r="A144" s="193" t="s">
        <v>208</v>
      </c>
      <c r="B144" s="179">
        <v>412</v>
      </c>
      <c r="C144" s="284">
        <f>Volume!J144</f>
        <v>716.1</v>
      </c>
      <c r="D144" s="318">
        <v>77.03</v>
      </c>
      <c r="E144" s="206">
        <f t="shared" si="14"/>
        <v>31736.36</v>
      </c>
      <c r="F144" s="211">
        <f t="shared" si="15"/>
        <v>10.75687753107108</v>
      </c>
      <c r="G144" s="277">
        <f t="shared" si="16"/>
        <v>46488.020000000004</v>
      </c>
      <c r="H144" s="275">
        <v>5</v>
      </c>
      <c r="I144" s="207">
        <f t="shared" si="17"/>
        <v>112.83500000000001</v>
      </c>
      <c r="J144" s="214">
        <f t="shared" si="18"/>
        <v>0.1575687753107108</v>
      </c>
      <c r="K144" s="218">
        <f t="shared" si="19"/>
        <v>2.4501476875</v>
      </c>
      <c r="L144" s="208">
        <f t="shared" si="20"/>
        <v>13.420011576628685</v>
      </c>
      <c r="M144" s="219">
        <v>39.202363</v>
      </c>
    </row>
    <row r="145" spans="1:13" s="7" customFormat="1" ht="15">
      <c r="A145" s="193" t="s">
        <v>230</v>
      </c>
      <c r="B145" s="179">
        <v>400</v>
      </c>
      <c r="C145" s="284">
        <f>Volume!J145</f>
        <v>571.85</v>
      </c>
      <c r="D145" s="318">
        <v>61.87</v>
      </c>
      <c r="E145" s="206">
        <f t="shared" si="14"/>
        <v>24748</v>
      </c>
      <c r="F145" s="211">
        <f t="shared" si="15"/>
        <v>10.819270787794002</v>
      </c>
      <c r="G145" s="277">
        <f t="shared" si="16"/>
        <v>36185</v>
      </c>
      <c r="H145" s="275">
        <v>5</v>
      </c>
      <c r="I145" s="207">
        <f t="shared" si="17"/>
        <v>90.4625</v>
      </c>
      <c r="J145" s="214">
        <f t="shared" si="18"/>
        <v>0.15819270787794001</v>
      </c>
      <c r="K145" s="218">
        <f t="shared" si="19"/>
        <v>2.229290125</v>
      </c>
      <c r="L145" s="208">
        <f t="shared" si="20"/>
        <v>12.210324886860114</v>
      </c>
      <c r="M145" s="219">
        <v>35.668642</v>
      </c>
    </row>
    <row r="146" spans="1:13" s="8" customFormat="1" ht="15">
      <c r="A146" s="193" t="s">
        <v>185</v>
      </c>
      <c r="B146" s="179">
        <v>675</v>
      </c>
      <c r="C146" s="284">
        <f>Volume!J146</f>
        <v>569.6</v>
      </c>
      <c r="D146" s="318">
        <v>78.76</v>
      </c>
      <c r="E146" s="206">
        <f t="shared" si="14"/>
        <v>53163</v>
      </c>
      <c r="F146" s="211">
        <f t="shared" si="15"/>
        <v>13.827247191011235</v>
      </c>
      <c r="G146" s="277">
        <f t="shared" si="16"/>
        <v>72387</v>
      </c>
      <c r="H146" s="275">
        <v>5</v>
      </c>
      <c r="I146" s="207">
        <f t="shared" si="17"/>
        <v>107.24</v>
      </c>
      <c r="J146" s="214">
        <f t="shared" si="18"/>
        <v>0.18827247191011234</v>
      </c>
      <c r="K146" s="218">
        <f t="shared" si="19"/>
        <v>2.3935184375</v>
      </c>
      <c r="L146" s="208">
        <f t="shared" si="20"/>
        <v>13.109840400232692</v>
      </c>
      <c r="M146" s="219">
        <v>38.296295</v>
      </c>
    </row>
    <row r="147" spans="1:13" s="7" customFormat="1" ht="15">
      <c r="A147" s="193" t="s">
        <v>206</v>
      </c>
      <c r="B147" s="179">
        <v>550</v>
      </c>
      <c r="C147" s="284">
        <f>Volume!J147</f>
        <v>779.8</v>
      </c>
      <c r="D147" s="318">
        <v>114.67</v>
      </c>
      <c r="E147" s="206">
        <f t="shared" si="14"/>
        <v>63068.5</v>
      </c>
      <c r="F147" s="211">
        <f t="shared" si="15"/>
        <v>14.705052577583997</v>
      </c>
      <c r="G147" s="277">
        <f t="shared" si="16"/>
        <v>84513</v>
      </c>
      <c r="H147" s="275">
        <v>5</v>
      </c>
      <c r="I147" s="207">
        <f t="shared" si="17"/>
        <v>153.66</v>
      </c>
      <c r="J147" s="214">
        <f t="shared" si="18"/>
        <v>0.19705052577583998</v>
      </c>
      <c r="K147" s="218">
        <f t="shared" si="19"/>
        <v>1.6223405</v>
      </c>
      <c r="L147" s="208">
        <f t="shared" si="20"/>
        <v>8.885924878042099</v>
      </c>
      <c r="M147" s="219">
        <v>25.957448</v>
      </c>
    </row>
    <row r="148" spans="1:13" s="7" customFormat="1" ht="15">
      <c r="A148" s="193" t="s">
        <v>118</v>
      </c>
      <c r="B148" s="179">
        <v>250</v>
      </c>
      <c r="C148" s="284">
        <f>Volume!J148</f>
        <v>1252.55</v>
      </c>
      <c r="D148" s="318">
        <v>132.43</v>
      </c>
      <c r="E148" s="206">
        <f t="shared" si="14"/>
        <v>33107.5</v>
      </c>
      <c r="F148" s="211">
        <f t="shared" si="15"/>
        <v>10.572831423895254</v>
      </c>
      <c r="G148" s="277">
        <f t="shared" si="16"/>
        <v>48764.375</v>
      </c>
      <c r="H148" s="275">
        <v>5</v>
      </c>
      <c r="I148" s="207">
        <f t="shared" si="17"/>
        <v>195.0575</v>
      </c>
      <c r="J148" s="214">
        <f t="shared" si="18"/>
        <v>0.15572831423895256</v>
      </c>
      <c r="K148" s="218">
        <f t="shared" si="19"/>
        <v>2.07079775</v>
      </c>
      <c r="L148" s="208">
        <f t="shared" si="20"/>
        <v>11.342226397059436</v>
      </c>
      <c r="M148" s="219">
        <v>33.132764</v>
      </c>
    </row>
    <row r="149" spans="1:13" s="7" customFormat="1" ht="15">
      <c r="A149" s="193" t="s">
        <v>231</v>
      </c>
      <c r="B149" s="179">
        <v>206</v>
      </c>
      <c r="C149" s="284">
        <f>Volume!J149</f>
        <v>997.8</v>
      </c>
      <c r="D149" s="318">
        <v>120.84</v>
      </c>
      <c r="E149" s="206">
        <f t="shared" si="14"/>
        <v>24893.04</v>
      </c>
      <c r="F149" s="211">
        <f t="shared" si="15"/>
        <v>12.110643415514131</v>
      </c>
      <c r="G149" s="277">
        <f t="shared" si="16"/>
        <v>35170.380000000005</v>
      </c>
      <c r="H149" s="275">
        <v>5</v>
      </c>
      <c r="I149" s="207">
        <f t="shared" si="17"/>
        <v>170.73000000000002</v>
      </c>
      <c r="J149" s="214">
        <f t="shared" si="18"/>
        <v>0.17110643415514135</v>
      </c>
      <c r="K149" s="218">
        <f t="shared" si="19"/>
        <v>3.570430625</v>
      </c>
      <c r="L149" s="208">
        <f t="shared" si="20"/>
        <v>19.55605393319769</v>
      </c>
      <c r="M149" s="219">
        <v>57.12689</v>
      </c>
    </row>
    <row r="150" spans="1:13" s="7" customFormat="1" ht="15">
      <c r="A150" s="193" t="s">
        <v>300</v>
      </c>
      <c r="B150" s="179">
        <v>7700</v>
      </c>
      <c r="C150" s="284">
        <f>Volume!J150</f>
        <v>52.55</v>
      </c>
      <c r="D150" s="318">
        <v>7.27</v>
      </c>
      <c r="E150" s="206">
        <f t="shared" si="14"/>
        <v>55979</v>
      </c>
      <c r="F150" s="211">
        <f t="shared" si="15"/>
        <v>13.834443387250236</v>
      </c>
      <c r="G150" s="277">
        <f t="shared" si="16"/>
        <v>76210.75</v>
      </c>
      <c r="H150" s="275">
        <v>5</v>
      </c>
      <c r="I150" s="207">
        <f t="shared" si="17"/>
        <v>9.8975</v>
      </c>
      <c r="J150" s="214">
        <f t="shared" si="18"/>
        <v>0.1883444338725024</v>
      </c>
      <c r="K150" s="218">
        <f t="shared" si="19"/>
        <v>3.0576005625</v>
      </c>
      <c r="L150" s="208">
        <f t="shared" si="20"/>
        <v>16.747167999217343</v>
      </c>
      <c r="M150" s="219">
        <v>48.921609</v>
      </c>
    </row>
    <row r="151" spans="1:13" s="7" customFormat="1" ht="15">
      <c r="A151" s="193" t="s">
        <v>301</v>
      </c>
      <c r="B151" s="179">
        <v>10450</v>
      </c>
      <c r="C151" s="284">
        <f>Volume!J151</f>
        <v>28.1</v>
      </c>
      <c r="D151" s="318">
        <v>4.74</v>
      </c>
      <c r="E151" s="206">
        <f t="shared" si="14"/>
        <v>49533</v>
      </c>
      <c r="F151" s="211">
        <f t="shared" si="15"/>
        <v>16.86832740213523</v>
      </c>
      <c r="G151" s="277">
        <f t="shared" si="16"/>
        <v>64215.25</v>
      </c>
      <c r="H151" s="275">
        <v>5</v>
      </c>
      <c r="I151" s="207">
        <f t="shared" si="17"/>
        <v>6.145</v>
      </c>
      <c r="J151" s="214">
        <f t="shared" si="18"/>
        <v>0.2186832740213523</v>
      </c>
      <c r="K151" s="218">
        <f t="shared" si="19"/>
        <v>3.3860664375</v>
      </c>
      <c r="L151" s="208">
        <f t="shared" si="20"/>
        <v>18.546249690299067</v>
      </c>
      <c r="M151" s="219">
        <v>54.177063</v>
      </c>
    </row>
    <row r="152" spans="1:13" s="8" customFormat="1" ht="15">
      <c r="A152" s="193" t="s">
        <v>173</v>
      </c>
      <c r="B152" s="179">
        <v>2950</v>
      </c>
      <c r="C152" s="284">
        <f>Volume!J152</f>
        <v>62.9</v>
      </c>
      <c r="D152" s="318">
        <v>7.68</v>
      </c>
      <c r="E152" s="206">
        <f t="shared" si="14"/>
        <v>22656</v>
      </c>
      <c r="F152" s="211">
        <f t="shared" si="15"/>
        <v>12.209856915739268</v>
      </c>
      <c r="G152" s="277">
        <f t="shared" si="16"/>
        <v>31933.75</v>
      </c>
      <c r="H152" s="275">
        <v>5</v>
      </c>
      <c r="I152" s="207">
        <f t="shared" si="17"/>
        <v>10.825</v>
      </c>
      <c r="J152" s="214">
        <f t="shared" si="18"/>
        <v>0.1720985691573927</v>
      </c>
      <c r="K152" s="218">
        <f t="shared" si="19"/>
        <v>2.736723</v>
      </c>
      <c r="L152" s="208">
        <f t="shared" si="20"/>
        <v>14.989649207432107</v>
      </c>
      <c r="M152" s="219">
        <v>43.787568</v>
      </c>
    </row>
    <row r="153" spans="1:13" s="7" customFormat="1" ht="15">
      <c r="A153" s="193" t="s">
        <v>302</v>
      </c>
      <c r="B153" s="179">
        <v>200</v>
      </c>
      <c r="C153" s="284">
        <f>Volume!J153</f>
        <v>800.15</v>
      </c>
      <c r="D153" s="318">
        <v>99.3</v>
      </c>
      <c r="E153" s="206">
        <f t="shared" si="14"/>
        <v>19860</v>
      </c>
      <c r="F153" s="211">
        <f t="shared" si="15"/>
        <v>12.410173092545147</v>
      </c>
      <c r="G153" s="277">
        <f t="shared" si="16"/>
        <v>27861.5</v>
      </c>
      <c r="H153" s="275">
        <v>5</v>
      </c>
      <c r="I153" s="207">
        <f t="shared" si="17"/>
        <v>139.3075</v>
      </c>
      <c r="J153" s="214">
        <f t="shared" si="18"/>
        <v>0.17410173092545148</v>
      </c>
      <c r="K153" s="218">
        <f t="shared" si="19"/>
        <v>2.5993168125</v>
      </c>
      <c r="L153" s="208">
        <f t="shared" si="20"/>
        <v>14.237044523086764</v>
      </c>
      <c r="M153" s="219">
        <v>41.589069</v>
      </c>
    </row>
    <row r="154" spans="1:13" s="7" customFormat="1" ht="15">
      <c r="A154" s="193" t="s">
        <v>82</v>
      </c>
      <c r="B154" s="179">
        <v>2100</v>
      </c>
      <c r="C154" s="284">
        <f>Volume!J154</f>
        <v>113.3</v>
      </c>
      <c r="D154" s="318">
        <v>14.34</v>
      </c>
      <c r="E154" s="206">
        <f t="shared" si="14"/>
        <v>30114</v>
      </c>
      <c r="F154" s="211">
        <f t="shared" si="15"/>
        <v>12.65666372462489</v>
      </c>
      <c r="G154" s="277">
        <f t="shared" si="16"/>
        <v>42010.5</v>
      </c>
      <c r="H154" s="275">
        <v>5</v>
      </c>
      <c r="I154" s="207">
        <f t="shared" si="17"/>
        <v>20.005</v>
      </c>
      <c r="J154" s="214">
        <f t="shared" si="18"/>
        <v>0.17656663724624888</v>
      </c>
      <c r="K154" s="218">
        <f t="shared" si="19"/>
        <v>3.184963</v>
      </c>
      <c r="L154" s="208">
        <f t="shared" si="20"/>
        <v>17.444760799193265</v>
      </c>
      <c r="M154" s="219">
        <v>50.959408</v>
      </c>
    </row>
    <row r="155" spans="1:13" s="8" customFormat="1" ht="15">
      <c r="A155" s="193" t="s">
        <v>153</v>
      </c>
      <c r="B155" s="179">
        <v>450</v>
      </c>
      <c r="C155" s="284">
        <f>Volume!J155</f>
        <v>520.45</v>
      </c>
      <c r="D155" s="318">
        <v>75.51</v>
      </c>
      <c r="E155" s="206">
        <f t="shared" si="14"/>
        <v>33979.5</v>
      </c>
      <c r="F155" s="211">
        <f t="shared" si="15"/>
        <v>14.508598328369679</v>
      </c>
      <c r="G155" s="277">
        <f t="shared" si="16"/>
        <v>45689.625</v>
      </c>
      <c r="H155" s="275">
        <v>5</v>
      </c>
      <c r="I155" s="207">
        <f t="shared" si="17"/>
        <v>101.5325</v>
      </c>
      <c r="J155" s="214">
        <f t="shared" si="18"/>
        <v>0.19508598328369678</v>
      </c>
      <c r="K155" s="218">
        <f t="shared" si="19"/>
        <v>2.238566375</v>
      </c>
      <c r="L155" s="208">
        <f t="shared" si="20"/>
        <v>12.261133000600688</v>
      </c>
      <c r="M155" s="219">
        <v>35.817062</v>
      </c>
    </row>
    <row r="156" spans="1:13" s="7" customFormat="1" ht="15">
      <c r="A156" s="193" t="s">
        <v>154</v>
      </c>
      <c r="B156" s="179">
        <v>6900</v>
      </c>
      <c r="C156" s="284">
        <f>Volume!J156</f>
        <v>48.35</v>
      </c>
      <c r="D156" s="318">
        <v>7.87</v>
      </c>
      <c r="E156" s="206">
        <f t="shared" si="14"/>
        <v>54303</v>
      </c>
      <c r="F156" s="211">
        <f t="shared" si="15"/>
        <v>16.277145811789037</v>
      </c>
      <c r="G156" s="277">
        <f t="shared" si="16"/>
        <v>70983.75</v>
      </c>
      <c r="H156" s="275">
        <v>5</v>
      </c>
      <c r="I156" s="207">
        <f t="shared" si="17"/>
        <v>10.2875</v>
      </c>
      <c r="J156" s="214">
        <f t="shared" si="18"/>
        <v>0.21277145811789036</v>
      </c>
      <c r="K156" s="218">
        <f t="shared" si="19"/>
        <v>2.8847229375</v>
      </c>
      <c r="L156" s="208">
        <f t="shared" si="20"/>
        <v>15.800278250213154</v>
      </c>
      <c r="M156" s="219">
        <v>46.155567</v>
      </c>
    </row>
    <row r="157" spans="1:13" s="7" customFormat="1" ht="15">
      <c r="A157" s="193" t="s">
        <v>303</v>
      </c>
      <c r="B157" s="179">
        <v>3600</v>
      </c>
      <c r="C157" s="284">
        <f>Volume!J157</f>
        <v>93.15</v>
      </c>
      <c r="D157" s="318">
        <v>10.41</v>
      </c>
      <c r="E157" s="206">
        <f t="shared" si="14"/>
        <v>37476</v>
      </c>
      <c r="F157" s="211">
        <f t="shared" si="15"/>
        <v>11.175523349436393</v>
      </c>
      <c r="G157" s="277">
        <f t="shared" si="16"/>
        <v>54243</v>
      </c>
      <c r="H157" s="275">
        <v>5</v>
      </c>
      <c r="I157" s="207">
        <f t="shared" si="17"/>
        <v>15.0675</v>
      </c>
      <c r="J157" s="214">
        <f t="shared" si="18"/>
        <v>0.16175523349436394</v>
      </c>
      <c r="K157" s="218">
        <f t="shared" si="19"/>
        <v>3.3780660625</v>
      </c>
      <c r="L157" s="208">
        <f t="shared" si="20"/>
        <v>18.50242983173906</v>
      </c>
      <c r="M157" s="219">
        <v>54.049057</v>
      </c>
    </row>
    <row r="158" spans="1:13" s="8" customFormat="1" ht="15">
      <c r="A158" s="193" t="s">
        <v>155</v>
      </c>
      <c r="B158" s="179">
        <v>525</v>
      </c>
      <c r="C158" s="284">
        <f>Volume!J158</f>
        <v>451.55</v>
      </c>
      <c r="D158" s="318">
        <v>48.93</v>
      </c>
      <c r="E158" s="206">
        <f t="shared" si="14"/>
        <v>25688.25</v>
      </c>
      <c r="F158" s="211">
        <f t="shared" si="15"/>
        <v>10.836009301295539</v>
      </c>
      <c r="G158" s="277">
        <f t="shared" si="16"/>
        <v>37541.4375</v>
      </c>
      <c r="H158" s="275">
        <v>5</v>
      </c>
      <c r="I158" s="207">
        <f t="shared" si="17"/>
        <v>71.5075</v>
      </c>
      <c r="J158" s="214">
        <f t="shared" si="18"/>
        <v>0.15836009301295537</v>
      </c>
      <c r="K158" s="218">
        <f t="shared" si="19"/>
        <v>2.8725259375</v>
      </c>
      <c r="L158" s="208">
        <f t="shared" si="20"/>
        <v>15.733472529874248</v>
      </c>
      <c r="M158" s="219">
        <v>45.960415</v>
      </c>
    </row>
    <row r="159" spans="1:13" s="7" customFormat="1" ht="15">
      <c r="A159" s="193" t="s">
        <v>38</v>
      </c>
      <c r="B159" s="179">
        <v>600</v>
      </c>
      <c r="C159" s="284">
        <f>Volume!J159</f>
        <v>545.8</v>
      </c>
      <c r="D159" s="318">
        <v>59.54</v>
      </c>
      <c r="E159" s="206">
        <f t="shared" si="14"/>
        <v>35724</v>
      </c>
      <c r="F159" s="211">
        <f t="shared" si="15"/>
        <v>10.908757786735068</v>
      </c>
      <c r="G159" s="277">
        <f t="shared" si="16"/>
        <v>52098</v>
      </c>
      <c r="H159" s="275">
        <v>5</v>
      </c>
      <c r="I159" s="207">
        <f t="shared" si="17"/>
        <v>86.83</v>
      </c>
      <c r="J159" s="214">
        <f t="shared" si="18"/>
        <v>0.1590875778673507</v>
      </c>
      <c r="K159" s="218">
        <f t="shared" si="19"/>
        <v>2.2368231875</v>
      </c>
      <c r="L159" s="208">
        <f t="shared" si="20"/>
        <v>12.251585169443578</v>
      </c>
      <c r="M159" s="219">
        <v>35.789171</v>
      </c>
    </row>
    <row r="160" spans="1:13" s="8" customFormat="1" ht="15">
      <c r="A160" s="193" t="s">
        <v>156</v>
      </c>
      <c r="B160" s="179">
        <v>600</v>
      </c>
      <c r="C160" s="284">
        <f>Volume!J160</f>
        <v>399.45</v>
      </c>
      <c r="D160" s="318">
        <v>44.18</v>
      </c>
      <c r="E160" s="206">
        <f t="shared" si="14"/>
        <v>26508</v>
      </c>
      <c r="F160" s="211">
        <f t="shared" si="15"/>
        <v>11.060207785705344</v>
      </c>
      <c r="G160" s="277">
        <f t="shared" si="16"/>
        <v>38491.5</v>
      </c>
      <c r="H160" s="275">
        <v>5</v>
      </c>
      <c r="I160" s="207">
        <f t="shared" si="17"/>
        <v>64.1525</v>
      </c>
      <c r="J160" s="214">
        <f t="shared" si="18"/>
        <v>0.16060207785705347</v>
      </c>
      <c r="K160" s="218">
        <f t="shared" si="19"/>
        <v>2.1191735</v>
      </c>
      <c r="L160" s="208">
        <f t="shared" si="20"/>
        <v>11.607191292171741</v>
      </c>
      <c r="M160" s="219">
        <v>33.906776</v>
      </c>
    </row>
    <row r="161" spans="1:13" s="7" customFormat="1" ht="15">
      <c r="A161" s="193" t="s">
        <v>395</v>
      </c>
      <c r="B161" s="179">
        <v>700</v>
      </c>
      <c r="C161" s="284">
        <f>Volume!J161</f>
        <v>282.3</v>
      </c>
      <c r="D161" s="318">
        <v>39.88</v>
      </c>
      <c r="E161" s="206">
        <f t="shared" si="14"/>
        <v>27916</v>
      </c>
      <c r="F161" s="211">
        <f t="shared" si="15"/>
        <v>14.126815444562524</v>
      </c>
      <c r="G161" s="277">
        <f t="shared" si="16"/>
        <v>37796.5</v>
      </c>
      <c r="H161" s="275">
        <v>5</v>
      </c>
      <c r="I161" s="207">
        <f t="shared" si="17"/>
        <v>53.995</v>
      </c>
      <c r="J161" s="214">
        <f t="shared" si="18"/>
        <v>0.1912681544456252</v>
      </c>
      <c r="K161" s="218">
        <f t="shared" si="19"/>
        <v>3.3919564375</v>
      </c>
      <c r="L161" s="208">
        <f t="shared" si="20"/>
        <v>18.578510548936123</v>
      </c>
      <c r="M161" s="219">
        <v>54.271303</v>
      </c>
    </row>
    <row r="162" spans="3:13" ht="14.25">
      <c r="C162" s="2"/>
      <c r="D162" s="111"/>
      <c r="H162" s="275"/>
      <c r="M162" s="71"/>
    </row>
    <row r="163" spans="3:13" ht="14.25">
      <c r="C163" s="2"/>
      <c r="D163" s="112"/>
      <c r="F163" s="67"/>
      <c r="H163" s="275"/>
      <c r="M163" s="71"/>
    </row>
    <row r="164" spans="3:13" ht="12.75">
      <c r="C164" s="2"/>
      <c r="D164" s="113"/>
      <c r="M164" s="71"/>
    </row>
    <row r="165" spans="3:13" ht="12.75">
      <c r="C165" s="2"/>
      <c r="D165" s="113"/>
      <c r="M165" s="1"/>
    </row>
    <row r="166" spans="3:13" ht="12.75">
      <c r="C166" s="2"/>
      <c r="D166" s="113"/>
      <c r="M166" s="1"/>
    </row>
    <row r="167" spans="3:13" ht="12.75">
      <c r="C167" s="2"/>
      <c r="D167" s="113"/>
      <c r="M167" s="1"/>
    </row>
    <row r="168" spans="3:13" ht="12.75">
      <c r="C168" s="2"/>
      <c r="D168" s="113"/>
      <c r="M168" s="1"/>
    </row>
    <row r="169" spans="3:13" ht="12.75">
      <c r="C169" s="2"/>
      <c r="D169" s="113"/>
      <c r="E169" s="2"/>
      <c r="F169" s="5"/>
      <c r="M169" s="1"/>
    </row>
    <row r="170" spans="3:13" ht="12.75">
      <c r="C170" s="2"/>
      <c r="D170" s="113"/>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3:13" ht="12.75">
      <c r="C175" s="2"/>
      <c r="D175" s="112"/>
      <c r="M175" s="1"/>
    </row>
    <row r="176" spans="1:13" ht="12.75">
      <c r="A176" s="76"/>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D192" s="112"/>
      <c r="M192" s="1"/>
    </row>
    <row r="193" spans="3:13" ht="12.75">
      <c r="C193" s="2"/>
      <c r="M193" s="1"/>
    </row>
    <row r="194" spans="3:13" ht="12.75">
      <c r="C194" s="2"/>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2"/>
    </row>
    <row r="447" ht="12.75">
      <c r="M447" s="2"/>
    </row>
    <row r="448" ht="12.75">
      <c r="M448" s="2"/>
    </row>
    <row r="449" ht="12.75">
      <c r="M449" s="2"/>
    </row>
    <row r="450" ht="12.75">
      <c r="M450" s="2"/>
    </row>
    <row r="451" ht="12.75">
      <c r="M451"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2007-02-23T11:19:05Z</cp:lastPrinted>
  <dcterms:created xsi:type="dcterms:W3CDTF">2003-08-14T05:49:12Z</dcterms:created>
  <dcterms:modified xsi:type="dcterms:W3CDTF">2007-05-14T04:17:10Z</dcterms:modified>
  <cp:category/>
  <cp:version/>
  <cp:contentType/>
  <cp:contentStatus/>
</cp:coreProperties>
</file>