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<sst xmlns="http://schemas.openxmlformats.org/spreadsheetml/2006/main" count="1525" uniqueCount="414">
  <si>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</si>
  <si>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</si>
  <si>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</si>
  <si>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</si>
  <si>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</si>
  <si>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</si>
  <si>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</si>
  <si>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</si>
  <si>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</si>
  <si>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</si>
  <si>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</si>
  <si>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</si>
  <si>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</si>
  <si>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</si>
  <si>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</si>
  <si>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</si>
  <si>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</si>
  <si>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</si>
  <si>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</si>
  <si>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</si>
  <si>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</si>
  <si>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</si>
  <si>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</si>
  <si>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</si>
  <si>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</si>
  <si>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</si>
  <si>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</si>
  <si>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</si>
  <si>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</si>
  <si>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</si>
  <si>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</si>
  <si>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</si>
  <si>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</si>
  <si>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</si>
  <si>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</si>
  <si>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</si>
  <si>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</si>
  <si>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</si>
  <si>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</si>
  <si>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</si>
  <si>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</si>
  <si>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</si>
  <si>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</si>
  <si>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</si>
  <si>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</si>
  <si>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</si>
  <si>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</si>
  <si>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</si>
  <si>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</si>
  <si>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</si>
  <si>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</si>
  <si>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</si>
  <si>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</si>
  <si>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</si>
  <si>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</si>
  <si>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</si>
  <si>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</si>
  <si>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</si>
  <si>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</si>
  <si>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</si>
  <si>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</si>
  <si>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</si>
  <si>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</si>
  <si>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</si>
  <si>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</si>
  <si>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</si>
  <si>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</si>
  <si>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</si>
  <si>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</si>
  <si>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</si>
  <si>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</si>
  <si>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</si>
  <si>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</si>
  <si>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</si>
  <si>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</si>
  <si>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</si>
  <si>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</si>
  <si>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</si>
  <si>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</si>
  <si>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</si>
  <si>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</si>
  <si>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</si>
  <si>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</si>
  <si>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</si>
  <si>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</si>
  <si>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</si>
  <si>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</si>
  <si>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</si>
  <si>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</si>
  <si>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</si>
  <si>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</si>
  <si>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</si>
  <si>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</si>
  <si>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</si>
  <si>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</si>
  <si>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</si>
  <si>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</si>
  <si>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</si>
  <si>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</si>
  <si>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</si>
  <si>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</si>
  <si>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</si>
  <si>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</si>
  <si>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</si>
  <si>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</si>
  <si>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</si>
  <si>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</si>
  <si>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</si>
  <si>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</si>
  <si>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</si>
  <si>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</si>
  <si>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</si>
  <si>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</si>
  <si>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</si>
  <si>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</si>
  <si>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</si>
  <si>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</si>
  <si>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</si>
  <si>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</si>
  <si>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</si>
  <si>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</si>
  <si>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</si>
  <si>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</si>
  <si>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</si>
  <si>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</si>
  <si>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</si>
  <si>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</si>
  <si>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</si>
  <si>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</si>
  <si>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</si>
  <si>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</si>
  <si>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</si>
  <si>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</si>
  <si>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</si>
  <si>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</si>
  <si>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</si>
  <si>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</si>
  <si>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</si>
  <si>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</si>
  <si>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</si>
  <si>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</si>
  <si>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</si>
  <si>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</si>
  <si>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</si>
  <si>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</si>
  <si>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</si>
  <si>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</si>
  <si>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</si>
  <si>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</si>
  <si>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</si>
  <si>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</si>
  <si>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</si>
  <si>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</si>
  <si>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</si>
  <si>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</si>
  <si>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</si>
  <si>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</si>
  <si>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</si>
  <si>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</si>
  <si>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</si>
  <si>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</si>
  <si>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</si>
  <si>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</si>
  <si>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</si>
  <si>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</si>
  <si>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</si>
  <si>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</si>
  <si>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</si>
  <si>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</si>
  <si>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</si>
  <si>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</si>
  <si>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</si>
  <si>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</si>
  <si>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</si>
  <si>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</si>
  <si>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</si>
  <si>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</si>
  <si>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</si>
  <si>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</si>
  <si>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</si>
  <si>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</si>
  <si>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</si>
  <si>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</si>
  <si>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</si>
  <si>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</si>
  <si>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</si>
  <si>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</si>
  <si>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</si>
  <si>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</si>
  <si>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</si>
  <si>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</si>
  <si>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</si>
  <si>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</si>
  <si>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</si>
  <si>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</si>
  <si>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</si>
  <si>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</si>
  <si>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</si>
  <si>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</si>
  <si>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</si>
  <si>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</si>
  <si>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</si>
  <si>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</si>
  <si>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</si>
  <si>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</si>
  <si>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</si>
  <si>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</si>
  <si>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</si>
  <si>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</si>
  <si>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</si>
  <si>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</si>
  <si>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</si>
  <si>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</si>
  <si>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</si>
  <si>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</si>
  <si>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</si>
  <si>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</si>
  <si>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</si>
  <si>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</si>
  <si>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</si>
  <si>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</si>
  <si>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</si>
  <si>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</si>
  <si>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</si>
  <si>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</si>
  <si>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</si>
  <si>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</si>
  <si>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</si>
  <si>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</si>
  <si>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</si>
  <si>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</si>
  <si>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</si>
  <si>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</si>
  <si>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</si>
  <si>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</si>
  <si>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</si>
  <si>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</si>
  <si>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</si>
  <si>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</si>
  <si>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</si>
  <si>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</si>
  <si>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</si>
  <si>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</si>
  <si>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</si>
  <si>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</si>
  <si>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</si>
  <si>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</si>
  <si>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</si>
  <si>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</si>
  <si>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</si>
  <si>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</si>
  <si>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</si>
  <si>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</si>
  <si>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</si>
  <si>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</si>
  <si>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</si>
  <si>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</si>
  <si>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</si>
  <si>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</si>
  <si>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</si>
  <si>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</si>
  <si>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</si>
  <si>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</si>
  <si>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</si>
  <si>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</si>
  <si>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</si>
  <si>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</si>
  <si>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</si>
  <si>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</si>
  <si>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</si>
  <si>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</si>
  <si>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</si>
  <si>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</si>
  <si>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</si>
  <si>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</si>
  <si>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</si>
  <si>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</si>
  <si>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</si>
  <si>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</si>
  <si>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</si>
  <si>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</si>
  <si>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</si>
  <si>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</si>
  <si>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</si>
  <si>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</si>
  <si>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</si>
  <si>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</si>
  <si>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</si>
  <si>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</si>
  <si>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</si>
  <si>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</si>
  <si>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</si>
  <si>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</si>
  <si>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</si>
  <si>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</si>
  <si>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</si>
  <si>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</si>
  <si>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</si>
  <si>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</si>
  <si>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</si>
  <si>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</si>
  <si>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</si>
  <si>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</si>
  <si>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</si>
  <si>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</si>
  <si>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</si>
  <si>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</si>
  <si>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</si>
  <si>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</si>
  <si>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</si>
  <si>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</si>
  <si>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</si>
  <si>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</si>
  <si>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</si>
  <si>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</si>
  <si>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</si>
  <si>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</si>
  <si>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</si>
  <si>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</si>
  <si>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</si>
  <si>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</si>
  <si>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</si>
  <si>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</si>
  <si>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</si>
  <si>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</si>
  <si>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</si>
  <si>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</si>
  <si>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</si>
  <si>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</si>
  <si>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</si>
  <si>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</si>
  <si>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</si>
  <si>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</si>
  <si>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</si>
  <si>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</si>
  <si>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</si>
  <si>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</si>
  <si>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</si>
  <si>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</si>
  <si>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</si>
  <si>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</si>
  <si>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</si>
  <si>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</si>
  <si>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</si>
  <si>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</si>
  <si>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</si>
  <si>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</si>
  <si>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</si>
  <si>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</si>
  <si>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</si>
  <si>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</si>
  <si>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</si>
  <si>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</si>
  <si>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</si>
  <si>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</si>
  <si>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</si>
  <si>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</si>
  <si>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</si>
  <si>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</si>
  <si>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</si>
  <si>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</si>
  <si>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</si>
  <si>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</si>
  <si>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</si>
  <si>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</si>
  <si>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</si>
  <si>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</si>
  <si>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</si>
  <si>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</si>
  <si>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</si>
  <si>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</si>
  <si>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</si>
  <si>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</si>
  <si>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</si>
  <si>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</si>
  <si>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</si>
  <si>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</si>
  <si>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</si>
  <si>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</si>
  <si>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</si>
  <si>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</si>
  <si>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</si>
  <si>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</si>
  <si>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</si>
  <si>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</si>
  <si>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</si>
  <si>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</si>
  <si>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</si>
  <si>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</si>
  <si>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</si>
  <si>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</si>
  <si>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</si>
  <si>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Apr</t>
  </si>
  <si>
    <t>CHENNPETRO</t>
  </si>
  <si>
    <t>PFC</t>
  </si>
  <si>
    <t>May</t>
  </si>
  <si>
    <t>ZEEL</t>
  </si>
  <si>
    <t>Indianb</t>
  </si>
  <si>
    <t>INDIANB</t>
  </si>
  <si>
    <t>IDEA</t>
  </si>
  <si>
    <t>2ND INTERIM DIVIDEND</t>
  </si>
  <si>
    <t>-</t>
  </si>
  <si>
    <t>INT DIV-RS.8.50 PER SHAREPURPOSE REVISED</t>
  </si>
  <si>
    <t>20/04/2007</t>
  </si>
  <si>
    <t>AGM/FIN DIV-RS.3/- PER SH</t>
  </si>
  <si>
    <t>INTERIM DIVIDEND-40%</t>
  </si>
  <si>
    <t>HEXAWARE</t>
  </si>
  <si>
    <t>18/04/2007</t>
  </si>
  <si>
    <t>AGM/FINAL DIVIDEND-40%</t>
  </si>
  <si>
    <t>2ND INTERIM DIVIDEND-25% PURPOSE REVISED</t>
  </si>
  <si>
    <t>Jun</t>
  </si>
  <si>
    <t>19/04/2007</t>
  </si>
  <si>
    <t>3RD INTERIM DIVIDEND</t>
  </si>
  <si>
    <t>Derivatives Info Kit for 12 Apr,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</si>
</sst>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9">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9"/>
      <name val="Trebuchet MS"/>
      <family val="2"/>
    </font>
    <font>
      <b/>
      <sz val="10"/>
      <name val="Arial"/>
      <family val="0"/>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42">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0" xfId="0" applyNumberFormat="1" applyFont="1" applyFill="1" applyBorder="1" applyAlignment="1">
      <alignment wrapText="1"/>
    </xf>
    <xf numFmtId="1" fontId="3" fillId="0" borderId="26" xfId="0" applyNumberFormat="1" applyFont="1" applyBorder="1" applyAlignment="1">
      <alignment/>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0" fontId="37" fillId="0" borderId="0" xfId="0" applyFont="1" applyAlignment="1">
      <alignment horizontal="left"/>
    </xf>
    <xf numFmtId="0" fontId="38" fillId="0" borderId="0" xfId="0" applyFont="1" applyAlignment="1">
      <alignment horizontal="center"/>
    </xf>
    <xf numFmtId="14" fontId="38" fillId="0" borderId="0" xfId="0" applyNumberFormat="1" applyFont="1" applyAlignment="1">
      <alignment horizontal="center"/>
    </xf>
    <xf numFmtId="0" fontId="38" fillId="0" borderId="0" xfId="0" applyFont="1" applyAlignment="1">
      <alignment horizontal="left"/>
    </xf>
    <xf numFmtId="0" fontId="38" fillId="0" borderId="0" xfId="0" applyFont="1" applyAlignment="1">
      <alignment horizontal="center"/>
    </xf>
    <xf numFmtId="0" fontId="38" fillId="0" borderId="0" xfId="0" applyFont="1" applyAlignment="1">
      <alignment horizontal="left"/>
    </xf>
    <xf numFmtId="1" fontId="12" fillId="0" borderId="0" xfId="0" applyNumberFormat="1" applyFont="1" applyFill="1" applyBorder="1" applyAlignment="1">
      <alignment horizontal="right" wrapText="1"/>
    </xf>
    <xf numFmtId="1" fontId="0" fillId="0" borderId="0" xfId="0" applyNumberFormat="1" applyAlignment="1">
      <alignment/>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6"/>
  <sheetViews>
    <sheetView tabSelected="1" workbookViewId="0" topLeftCell="A1">
      <pane xSplit="1" ySplit="3" topLeftCell="B152" activePane="bottomRight" state="frozen"/>
      <selection pane="topLeft" activeCell="E255" sqref="E255"/>
      <selection pane="topRight" activeCell="E255" sqref="E255"/>
      <selection pane="bottomLeft" activeCell="E255" sqref="E255"/>
      <selection pane="bottomRight" activeCell="E209" sqref="E209"/>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5" t="s">
        <v>413</v>
      </c>
      <c r="B1" s="396"/>
      <c r="C1" s="396"/>
      <c r="D1" s="396"/>
      <c r="E1" s="396"/>
      <c r="F1" s="396"/>
      <c r="G1" s="396"/>
      <c r="H1" s="396"/>
      <c r="I1" s="396"/>
      <c r="J1" s="396"/>
      <c r="K1" s="396"/>
    </row>
    <row r="2" spans="1:11" ht="15.75" thickBot="1">
      <c r="A2" s="27"/>
      <c r="B2" s="102"/>
      <c r="C2" s="28"/>
      <c r="D2" s="392" t="s">
        <v>100</v>
      </c>
      <c r="E2" s="394"/>
      <c r="F2" s="394"/>
      <c r="G2" s="389" t="s">
        <v>103</v>
      </c>
      <c r="H2" s="390"/>
      <c r="I2" s="391"/>
      <c r="J2" s="392" t="s">
        <v>52</v>
      </c>
      <c r="K2" s="393"/>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8">
        <f>Margins!B4</f>
        <v>50</v>
      </c>
      <c r="C4" s="288">
        <f>Volume!J4</f>
        <v>5215.15</v>
      </c>
      <c r="D4" s="180">
        <f>Volume!M4</f>
        <v>-1.1655122094510721</v>
      </c>
      <c r="E4" s="181">
        <f>Volume!C4*100</f>
        <v>-37</v>
      </c>
      <c r="F4" s="373">
        <f>'Open Int.'!D4*100</f>
        <v>7.000000000000001</v>
      </c>
      <c r="G4" s="374">
        <f>'Open Int.'!R4</f>
        <v>59.89599775</v>
      </c>
      <c r="H4" s="374">
        <f>'Open Int.'!Z4</f>
        <v>3.1983935000000017</v>
      </c>
      <c r="I4" s="375">
        <f>'Open Int.'!O4</f>
        <v>0.9952111449717023</v>
      </c>
      <c r="J4" s="183">
        <f>IF(Volume!D4=0,0,Volume!F4/Volume!D4)</f>
        <v>0</v>
      </c>
      <c r="K4" s="186">
        <f>IF('Open Int.'!E4=0,0,'Open Int.'!H4/'Open Int.'!E4)</f>
        <v>0</v>
      </c>
    </row>
    <row r="5" spans="1:11" ht="15">
      <c r="A5" s="201" t="s">
        <v>74</v>
      </c>
      <c r="B5" s="289">
        <f>Margins!B5</f>
        <v>50</v>
      </c>
      <c r="C5" s="289">
        <f>Volume!J5</f>
        <v>5133.35</v>
      </c>
      <c r="D5" s="182">
        <f>Volume!M5</f>
        <v>0.8417640703270869</v>
      </c>
      <c r="E5" s="175">
        <f>Volume!C5*100</f>
        <v>82</v>
      </c>
      <c r="F5" s="349">
        <f>'Open Int.'!D5*100</f>
        <v>55.00000000000001</v>
      </c>
      <c r="G5" s="176">
        <f>'Open Int.'!R5</f>
        <v>7.21235675</v>
      </c>
      <c r="H5" s="176">
        <f>'Open Int.'!Z5</f>
        <v>2.6054542499999993</v>
      </c>
      <c r="I5" s="171">
        <f>'Open Int.'!O5</f>
        <v>0.9893238434163701</v>
      </c>
      <c r="J5" s="185">
        <f>IF(Volume!D5=0,0,Volume!F5/Volume!D5)</f>
        <v>0</v>
      </c>
      <c r="K5" s="187">
        <f>IF('Open Int.'!E5=0,0,'Open Int.'!H5/'Open Int.'!E5)</f>
        <v>0</v>
      </c>
    </row>
    <row r="6" spans="1:11" ht="15">
      <c r="A6" s="201" t="s">
        <v>9</v>
      </c>
      <c r="B6" s="289">
        <f>Margins!B6</f>
        <v>50</v>
      </c>
      <c r="C6" s="289">
        <f>Volume!J6</f>
        <v>3829.85</v>
      </c>
      <c r="D6" s="182">
        <f>Volume!M6</f>
        <v>-0.8491579615031177</v>
      </c>
      <c r="E6" s="175">
        <f>Volume!C6*100</f>
        <v>-11</v>
      </c>
      <c r="F6" s="349">
        <f>'Open Int.'!D6*100</f>
        <v>2</v>
      </c>
      <c r="G6" s="176">
        <f>'Open Int.'!R6</f>
        <v>25332.02579525</v>
      </c>
      <c r="H6" s="176">
        <f>'Open Int.'!Z6</f>
        <v>505.57682374999786</v>
      </c>
      <c r="I6" s="171">
        <f>'Open Int.'!O6</f>
        <v>0.8966189498160443</v>
      </c>
      <c r="J6" s="185">
        <f>IF(Volume!D6=0,0,Volume!F6/Volume!D6)</f>
        <v>1.090952762209768</v>
      </c>
      <c r="K6" s="187">
        <f>IF('Open Int.'!E6=0,0,'Open Int.'!H6/'Open Int.'!E6)</f>
        <v>1.023707907480692</v>
      </c>
    </row>
    <row r="7" spans="1:11" ht="15">
      <c r="A7" s="201" t="s">
        <v>279</v>
      </c>
      <c r="B7" s="289">
        <f>Margins!B7</f>
        <v>200</v>
      </c>
      <c r="C7" s="289">
        <f>Volume!J7</f>
        <v>2322.15</v>
      </c>
      <c r="D7" s="182">
        <f>Volume!M7</f>
        <v>2.7659150753435267</v>
      </c>
      <c r="E7" s="175">
        <f>Volume!C7*100</f>
        <v>23</v>
      </c>
      <c r="F7" s="349">
        <f>'Open Int.'!D7*100</f>
        <v>10</v>
      </c>
      <c r="G7" s="176">
        <f>'Open Int.'!R7</f>
        <v>93.721974</v>
      </c>
      <c r="H7" s="176">
        <f>'Open Int.'!Z7</f>
        <v>10.566854000000006</v>
      </c>
      <c r="I7" s="171">
        <f>'Open Int.'!O7</f>
        <v>0.9549058473736373</v>
      </c>
      <c r="J7" s="185">
        <f>IF(Volume!D7=0,0,Volume!F7/Volume!D7)</f>
        <v>0.5</v>
      </c>
      <c r="K7" s="187">
        <f>IF('Open Int.'!E7=0,0,'Open Int.'!H7/'Open Int.'!E7)</f>
        <v>0.2727272727272727</v>
      </c>
    </row>
    <row r="8" spans="1:11" ht="15">
      <c r="A8" s="201" t="s">
        <v>134</v>
      </c>
      <c r="B8" s="289">
        <f>Margins!B8</f>
        <v>100</v>
      </c>
      <c r="C8" s="289">
        <f>Volume!J8</f>
        <v>3652.9</v>
      </c>
      <c r="D8" s="182">
        <f>Volume!M8</f>
        <v>-0.5756590138947508</v>
      </c>
      <c r="E8" s="175">
        <f>Volume!C8*100</f>
        <v>-59</v>
      </c>
      <c r="F8" s="349">
        <f>'Open Int.'!D8*100</f>
        <v>1</v>
      </c>
      <c r="G8" s="176">
        <f>'Open Int.'!R8</f>
        <v>95.779038</v>
      </c>
      <c r="H8" s="176">
        <f>'Open Int.'!Z8</f>
        <v>0.7681050000000056</v>
      </c>
      <c r="I8" s="171">
        <f>'Open Int.'!O8</f>
        <v>0.9927536231884058</v>
      </c>
      <c r="J8" s="185">
        <f>IF(Volume!D8=0,0,Volume!F8/Volume!D8)</f>
        <v>0</v>
      </c>
      <c r="K8" s="187">
        <f>IF('Open Int.'!E8=0,0,'Open Int.'!H8/'Open Int.'!E8)</f>
        <v>0.5333333333333333</v>
      </c>
    </row>
    <row r="9" spans="1:11" ht="15">
      <c r="A9" s="201" t="s">
        <v>0</v>
      </c>
      <c r="B9" s="289">
        <f>Margins!B9</f>
        <v>375</v>
      </c>
      <c r="C9" s="289">
        <f>Volume!J9</f>
        <v>726.35</v>
      </c>
      <c r="D9" s="182">
        <f>Volume!M9</f>
        <v>-0.8328213529933814</v>
      </c>
      <c r="E9" s="175">
        <f>Volume!C9*100</f>
        <v>-34</v>
      </c>
      <c r="F9" s="349">
        <f>'Open Int.'!D9*100</f>
        <v>1</v>
      </c>
      <c r="G9" s="176">
        <f>'Open Int.'!R9</f>
        <v>305.99309625</v>
      </c>
      <c r="H9" s="176">
        <f>'Open Int.'!Z9</f>
        <v>0.42411187499999414</v>
      </c>
      <c r="I9" s="171">
        <f>'Open Int.'!O9</f>
        <v>0.9930567918817874</v>
      </c>
      <c r="J9" s="185">
        <f>IF(Volume!D9=0,0,Volume!F9/Volume!D9)</f>
        <v>0.1623931623931624</v>
      </c>
      <c r="K9" s="187">
        <f>IF('Open Int.'!E9=0,0,'Open Int.'!H9/'Open Int.'!E9)</f>
        <v>0.43149284253578735</v>
      </c>
    </row>
    <row r="10" spans="1:11" ht="15">
      <c r="A10" s="201" t="s">
        <v>135</v>
      </c>
      <c r="B10" s="289">
        <f>Margins!B10</f>
        <v>2450</v>
      </c>
      <c r="C10" s="289">
        <f>Volume!J10</f>
        <v>72.1</v>
      </c>
      <c r="D10" s="182">
        <f>Volume!M10</f>
        <v>0.06939625260235553</v>
      </c>
      <c r="E10" s="175">
        <f>Volume!C10*100</f>
        <v>18</v>
      </c>
      <c r="F10" s="349">
        <f>'Open Int.'!D10*100</f>
        <v>2</v>
      </c>
      <c r="G10" s="176">
        <f>'Open Int.'!R10</f>
        <v>18.6360475</v>
      </c>
      <c r="H10" s="176">
        <f>'Open Int.'!Z10</f>
        <v>0.33066425000000166</v>
      </c>
      <c r="I10" s="171">
        <f>'Open Int.'!O10</f>
        <v>0.990521327014218</v>
      </c>
      <c r="J10" s="185">
        <f>IF(Volume!D10=0,0,Volume!F10/Volume!D10)</f>
        <v>0</v>
      </c>
      <c r="K10" s="187">
        <f>IF('Open Int.'!E10=0,0,'Open Int.'!H10/'Open Int.'!E10)</f>
        <v>0</v>
      </c>
    </row>
    <row r="11" spans="1:11" ht="15">
      <c r="A11" s="201" t="s">
        <v>174</v>
      </c>
      <c r="B11" s="289">
        <f>Margins!B11</f>
        <v>3350</v>
      </c>
      <c r="C11" s="289">
        <f>Volume!J11</f>
        <v>58.85</v>
      </c>
      <c r="D11" s="182">
        <f>Volume!M11</f>
        <v>-1.9166666666666645</v>
      </c>
      <c r="E11" s="175">
        <f>Volume!C11*100</f>
        <v>-63</v>
      </c>
      <c r="F11" s="349">
        <f>'Open Int.'!D11*100</f>
        <v>-1</v>
      </c>
      <c r="G11" s="176">
        <f>'Open Int.'!R11</f>
        <v>34.28395025</v>
      </c>
      <c r="H11" s="176">
        <f>'Open Int.'!Z11</f>
        <v>-0.8307497500000025</v>
      </c>
      <c r="I11" s="171">
        <f>'Open Int.'!O11</f>
        <v>0.9948246118458884</v>
      </c>
      <c r="J11" s="185">
        <f>IF(Volume!D11=0,0,Volume!F11/Volume!D11)</f>
        <v>0</v>
      </c>
      <c r="K11" s="187">
        <f>IF('Open Int.'!E11=0,0,'Open Int.'!H11/'Open Int.'!E11)</f>
        <v>0.0847457627118644</v>
      </c>
    </row>
    <row r="12" spans="1:11" ht="15">
      <c r="A12" s="201" t="s">
        <v>280</v>
      </c>
      <c r="B12" s="289">
        <f>Margins!B12</f>
        <v>600</v>
      </c>
      <c r="C12" s="289">
        <f>Volume!J12</f>
        <v>368.7</v>
      </c>
      <c r="D12" s="182">
        <f>Volume!M12</f>
        <v>-0.06775985905949315</v>
      </c>
      <c r="E12" s="175">
        <f>Volume!C12*100</f>
        <v>-31</v>
      </c>
      <c r="F12" s="349">
        <f>'Open Int.'!D12*100</f>
        <v>-1</v>
      </c>
      <c r="G12" s="176">
        <f>'Open Int.'!R12</f>
        <v>34.421832</v>
      </c>
      <c r="H12" s="176">
        <f>'Open Int.'!Z12</f>
        <v>-0.2668469999999985</v>
      </c>
      <c r="I12" s="171">
        <f>'Open Int.'!O12</f>
        <v>0.9974293059125964</v>
      </c>
      <c r="J12" s="185">
        <f>IF(Volume!D12=0,0,Volume!F12/Volume!D12)</f>
        <v>0</v>
      </c>
      <c r="K12" s="187">
        <f>IF('Open Int.'!E12=0,0,'Open Int.'!H12/'Open Int.'!E12)</f>
        <v>0</v>
      </c>
    </row>
    <row r="13" spans="1:11" ht="15">
      <c r="A13" s="201" t="s">
        <v>75</v>
      </c>
      <c r="B13" s="289">
        <f>Margins!B13</f>
        <v>2300</v>
      </c>
      <c r="C13" s="289">
        <f>Volume!J13</f>
        <v>74.5</v>
      </c>
      <c r="D13" s="182">
        <f>Volume!M13</f>
        <v>-1.3245033112582782</v>
      </c>
      <c r="E13" s="175">
        <f>Volume!C13*100</f>
        <v>-78</v>
      </c>
      <c r="F13" s="349">
        <f>'Open Int.'!D13*100</f>
        <v>0</v>
      </c>
      <c r="G13" s="176">
        <f>'Open Int.'!R13</f>
        <v>20.01368</v>
      </c>
      <c r="H13" s="176">
        <f>'Open Int.'!Z13</f>
        <v>-0.23390999999999806</v>
      </c>
      <c r="I13" s="171">
        <f>'Open Int.'!O13</f>
        <v>0.9794520547945206</v>
      </c>
      <c r="J13" s="185">
        <f>IF(Volume!D13=0,0,Volume!F13/Volume!D13)</f>
        <v>0</v>
      </c>
      <c r="K13" s="187">
        <f>IF('Open Int.'!E13=0,0,'Open Int.'!H13/'Open Int.'!E13)</f>
        <v>0</v>
      </c>
    </row>
    <row r="14" spans="1:11" ht="15">
      <c r="A14" s="201" t="s">
        <v>88</v>
      </c>
      <c r="B14" s="289">
        <f>Margins!B14</f>
        <v>4300</v>
      </c>
      <c r="C14" s="289">
        <f>Volume!J14</f>
        <v>47</v>
      </c>
      <c r="D14" s="182">
        <f>Volume!M14</f>
        <v>-0.2123142250530816</v>
      </c>
      <c r="E14" s="175">
        <f>Volume!C14*100</f>
        <v>-51</v>
      </c>
      <c r="F14" s="349">
        <f>'Open Int.'!D14*100</f>
        <v>3</v>
      </c>
      <c r="G14" s="176">
        <f>'Open Int.'!R14</f>
        <v>100.14055</v>
      </c>
      <c r="H14" s="176">
        <f>'Open Int.'!Z14</f>
        <v>3.412222</v>
      </c>
      <c r="I14" s="171">
        <f>'Open Int.'!O14</f>
        <v>0.9834510595358223</v>
      </c>
      <c r="J14" s="185">
        <f>IF(Volume!D14=0,0,Volume!F14/Volume!D14)</f>
        <v>0.03286384976525822</v>
      </c>
      <c r="K14" s="187">
        <f>IF('Open Int.'!E14=0,0,'Open Int.'!H14/'Open Int.'!E14)</f>
        <v>0.08441558441558442</v>
      </c>
    </row>
    <row r="15" spans="1:11" ht="15">
      <c r="A15" s="201" t="s">
        <v>136</v>
      </c>
      <c r="B15" s="289">
        <f>Margins!B15</f>
        <v>4775</v>
      </c>
      <c r="C15" s="289">
        <f>Volume!J15</f>
        <v>37.15</v>
      </c>
      <c r="D15" s="182">
        <f>Volume!M15</f>
        <v>0.8141112618724482</v>
      </c>
      <c r="E15" s="175">
        <f>Volume!C15*100</f>
        <v>-9</v>
      </c>
      <c r="F15" s="349">
        <f>'Open Int.'!D15*100</f>
        <v>0</v>
      </c>
      <c r="G15" s="176">
        <f>'Open Int.'!R15</f>
        <v>113.672313</v>
      </c>
      <c r="H15" s="176">
        <f>'Open Int.'!Z15</f>
        <v>1.1290965000000028</v>
      </c>
      <c r="I15" s="171">
        <f>'Open Int.'!O15</f>
        <v>0.9700374531835206</v>
      </c>
      <c r="J15" s="185">
        <f>IF(Volume!D15=0,0,Volume!F15/Volume!D15)</f>
        <v>0.2358490566037736</v>
      </c>
      <c r="K15" s="187">
        <f>IF('Open Int.'!E15=0,0,'Open Int.'!H15/'Open Int.'!E15)</f>
        <v>0.19570135746606335</v>
      </c>
    </row>
    <row r="16" spans="1:11" ht="15">
      <c r="A16" s="201" t="s">
        <v>157</v>
      </c>
      <c r="B16" s="289">
        <f>Margins!B16</f>
        <v>350</v>
      </c>
      <c r="C16" s="289">
        <f>Volume!J16</f>
        <v>685.05</v>
      </c>
      <c r="D16" s="182">
        <f>Volume!M16</f>
        <v>0.45457878143557573</v>
      </c>
      <c r="E16" s="175">
        <f>Volume!C16*100</f>
        <v>-43</v>
      </c>
      <c r="F16" s="349">
        <f>'Open Int.'!D16*100</f>
        <v>-1</v>
      </c>
      <c r="G16" s="176">
        <f>'Open Int.'!R16</f>
        <v>34.50254325</v>
      </c>
      <c r="H16" s="176">
        <f>'Open Int.'!Z16</f>
        <v>-0.2496287499999994</v>
      </c>
      <c r="I16" s="171">
        <f>'Open Int.'!O16</f>
        <v>0.9986101459346769</v>
      </c>
      <c r="J16" s="185">
        <f>IF(Volume!D16=0,0,Volume!F16/Volume!D16)</f>
        <v>0</v>
      </c>
      <c r="K16" s="187">
        <f>IF('Open Int.'!E16=0,0,'Open Int.'!H16/'Open Int.'!E16)</f>
        <v>0</v>
      </c>
    </row>
    <row r="17" spans="1:11" s="8" customFormat="1" ht="15">
      <c r="A17" s="201" t="s">
        <v>193</v>
      </c>
      <c r="B17" s="289">
        <f>Margins!B17</f>
        <v>100</v>
      </c>
      <c r="C17" s="289">
        <f>Volume!J17</f>
        <v>2348.1</v>
      </c>
      <c r="D17" s="182">
        <f>Volume!M17</f>
        <v>3.06142603199684</v>
      </c>
      <c r="E17" s="175">
        <f>Volume!C17*100</f>
        <v>185</v>
      </c>
      <c r="F17" s="349">
        <f>'Open Int.'!D17*100</f>
        <v>1</v>
      </c>
      <c r="G17" s="176">
        <f>'Open Int.'!R17</f>
        <v>231.499179</v>
      </c>
      <c r="H17" s="176">
        <f>'Open Int.'!Z17</f>
        <v>9.701806500000004</v>
      </c>
      <c r="I17" s="171">
        <f>'Open Int.'!O17</f>
        <v>0.9915812962775129</v>
      </c>
      <c r="J17" s="185">
        <f>IF(Volume!D17=0,0,Volume!F17/Volume!D17)</f>
        <v>0</v>
      </c>
      <c r="K17" s="187">
        <f>IF('Open Int.'!E17=0,0,'Open Int.'!H17/'Open Int.'!E17)</f>
        <v>0.022222222222222223</v>
      </c>
    </row>
    <row r="18" spans="1:11" s="8" customFormat="1" ht="15">
      <c r="A18" s="201" t="s">
        <v>281</v>
      </c>
      <c r="B18" s="289">
        <f>Margins!B18</f>
        <v>950</v>
      </c>
      <c r="C18" s="289">
        <f>Volume!J18</f>
        <v>207.5</v>
      </c>
      <c r="D18" s="182">
        <f>Volume!M18</f>
        <v>-1.3314312886352884</v>
      </c>
      <c r="E18" s="175">
        <f>Volume!C18*100</f>
        <v>-40</v>
      </c>
      <c r="F18" s="349">
        <f>'Open Int.'!D18*100</f>
        <v>-1</v>
      </c>
      <c r="G18" s="176">
        <f>'Open Int.'!R18</f>
        <v>46.0484</v>
      </c>
      <c r="H18" s="176">
        <f>'Open Int.'!Z18</f>
        <v>-0.841139499999997</v>
      </c>
      <c r="I18" s="171">
        <f>'Open Int.'!O18</f>
        <v>0.985445205479452</v>
      </c>
      <c r="J18" s="185">
        <f>IF(Volume!D18=0,0,Volume!F18/Volume!D18)</f>
        <v>0.125</v>
      </c>
      <c r="K18" s="187">
        <f>IF('Open Int.'!E18=0,0,'Open Int.'!H18/'Open Int.'!E18)</f>
        <v>0.3464285714285714</v>
      </c>
    </row>
    <row r="19" spans="1:11" s="8" customFormat="1" ht="15">
      <c r="A19" s="201" t="s">
        <v>282</v>
      </c>
      <c r="B19" s="289">
        <f>Margins!B19</f>
        <v>2400</v>
      </c>
      <c r="C19" s="289">
        <f>Volume!J19</f>
        <v>72.55</v>
      </c>
      <c r="D19" s="182">
        <f>Volume!M19</f>
        <v>-1.292517006802725</v>
      </c>
      <c r="E19" s="175">
        <f>Volume!C19*100</f>
        <v>-18</v>
      </c>
      <c r="F19" s="349">
        <f>'Open Int.'!D19*100</f>
        <v>-1</v>
      </c>
      <c r="G19" s="176">
        <f>'Open Int.'!R19</f>
        <v>63.03144</v>
      </c>
      <c r="H19" s="176">
        <f>'Open Int.'!Z19</f>
        <v>-1.6191599999999937</v>
      </c>
      <c r="I19" s="171">
        <f>'Open Int.'!O19</f>
        <v>0.9464088397790055</v>
      </c>
      <c r="J19" s="185">
        <f>IF(Volume!D19=0,0,Volume!F19/Volume!D19)</f>
        <v>0.25757575757575757</v>
      </c>
      <c r="K19" s="187">
        <f>IF('Open Int.'!E19=0,0,'Open Int.'!H19/'Open Int.'!E19)</f>
        <v>0.2870159453302961</v>
      </c>
    </row>
    <row r="20" spans="1:11" ht="15">
      <c r="A20" s="201" t="s">
        <v>76</v>
      </c>
      <c r="B20" s="289">
        <f>Margins!B20</f>
        <v>1400</v>
      </c>
      <c r="C20" s="289">
        <f>Volume!J20</f>
        <v>219.65</v>
      </c>
      <c r="D20" s="182">
        <f>Volume!M20</f>
        <v>-0.8799638989169624</v>
      </c>
      <c r="E20" s="175">
        <f>Volume!C20*100</f>
        <v>33</v>
      </c>
      <c r="F20" s="349">
        <f>'Open Int.'!D20*100</f>
        <v>-1</v>
      </c>
      <c r="G20" s="176">
        <f>'Open Int.'!R20</f>
        <v>142.869146</v>
      </c>
      <c r="H20" s="176">
        <f>'Open Int.'!Z20</f>
        <v>-3.4090140000000133</v>
      </c>
      <c r="I20" s="171">
        <f>'Open Int.'!O20</f>
        <v>0.998493327593629</v>
      </c>
      <c r="J20" s="185">
        <f>IF(Volume!D20=0,0,Volume!F20/Volume!D20)</f>
        <v>0</v>
      </c>
      <c r="K20" s="187">
        <f>IF('Open Int.'!E20=0,0,'Open Int.'!H20/'Open Int.'!E20)</f>
        <v>0.19047619047619047</v>
      </c>
    </row>
    <row r="21" spans="1:11" ht="15">
      <c r="A21" s="201" t="s">
        <v>77</v>
      </c>
      <c r="B21" s="289">
        <f>Margins!B21</f>
        <v>1900</v>
      </c>
      <c r="C21" s="289">
        <f>Volume!J21</f>
        <v>172.8</v>
      </c>
      <c r="D21" s="182">
        <f>Volume!M21</f>
        <v>2.704309063893023</v>
      </c>
      <c r="E21" s="175">
        <f>Volume!C21*100</f>
        <v>24</v>
      </c>
      <c r="F21" s="349">
        <f>'Open Int.'!D21*100</f>
        <v>-8</v>
      </c>
      <c r="G21" s="176">
        <f>'Open Int.'!R21</f>
        <v>69.406848</v>
      </c>
      <c r="H21" s="176">
        <f>'Open Int.'!Z21</f>
        <v>-3.383149500000002</v>
      </c>
      <c r="I21" s="171">
        <f>'Open Int.'!O21</f>
        <v>0.9905392620624409</v>
      </c>
      <c r="J21" s="185">
        <f>IF(Volume!D21=0,0,Volume!F21/Volume!D21)</f>
        <v>0.09523809523809523</v>
      </c>
      <c r="K21" s="187">
        <f>IF('Open Int.'!E21=0,0,'Open Int.'!H21/'Open Int.'!E21)</f>
        <v>0.17142857142857143</v>
      </c>
    </row>
    <row r="22" spans="1:11" ht="15">
      <c r="A22" s="201" t="s">
        <v>283</v>
      </c>
      <c r="B22" s="289">
        <f>Margins!B22</f>
        <v>1050</v>
      </c>
      <c r="C22" s="289">
        <f>Volume!J22</f>
        <v>149</v>
      </c>
      <c r="D22" s="182">
        <f>Volume!M22</f>
        <v>-3.309539260220632</v>
      </c>
      <c r="E22" s="175">
        <f>Volume!C22*100</f>
        <v>-59</v>
      </c>
      <c r="F22" s="349">
        <f>'Open Int.'!D22*100</f>
        <v>1</v>
      </c>
      <c r="G22" s="176">
        <f>'Open Int.'!R22</f>
        <v>17.694495</v>
      </c>
      <c r="H22" s="176">
        <f>'Open Int.'!Z22</f>
        <v>-0.5085675000000016</v>
      </c>
      <c r="I22" s="171">
        <f>'Open Int.'!O22</f>
        <v>0.9929266136162688</v>
      </c>
      <c r="J22" s="185">
        <f>IF(Volume!D22=0,0,Volume!F22/Volume!D22)</f>
        <v>0</v>
      </c>
      <c r="K22" s="187">
        <f>IF('Open Int.'!E22=0,0,'Open Int.'!H22/'Open Int.'!E22)</f>
        <v>0</v>
      </c>
    </row>
    <row r="23" spans="1:11" s="8" customFormat="1" ht="15">
      <c r="A23" s="201" t="s">
        <v>34</v>
      </c>
      <c r="B23" s="289">
        <f>Margins!B23</f>
        <v>275</v>
      </c>
      <c r="C23" s="289">
        <f>Volume!J23</f>
        <v>1644</v>
      </c>
      <c r="D23" s="182">
        <f>Volume!M23</f>
        <v>-1.008580460635255</v>
      </c>
      <c r="E23" s="175">
        <f>Volume!C23*100</f>
        <v>-42</v>
      </c>
      <c r="F23" s="349">
        <f>'Open Int.'!D23*100</f>
        <v>-4</v>
      </c>
      <c r="G23" s="176">
        <f>'Open Int.'!R23</f>
        <v>72.60726</v>
      </c>
      <c r="H23" s="176">
        <f>'Open Int.'!Z23</f>
        <v>-3.480001250000001</v>
      </c>
      <c r="I23" s="171">
        <f>'Open Int.'!O23</f>
        <v>0.9987546699875467</v>
      </c>
      <c r="J23" s="185">
        <f>IF(Volume!D23=0,0,Volume!F23/Volume!D23)</f>
        <v>0</v>
      </c>
      <c r="K23" s="187">
        <f>IF('Open Int.'!E23=0,0,'Open Int.'!H23/'Open Int.'!E23)</f>
        <v>0</v>
      </c>
    </row>
    <row r="24" spans="1:11" s="8" customFormat="1" ht="15">
      <c r="A24" s="201" t="s">
        <v>284</v>
      </c>
      <c r="B24" s="289">
        <f>Margins!B24</f>
        <v>250</v>
      </c>
      <c r="C24" s="289">
        <f>Volume!J24</f>
        <v>999.15</v>
      </c>
      <c r="D24" s="182">
        <f>Volume!M24</f>
        <v>-0.3590127150336597</v>
      </c>
      <c r="E24" s="175">
        <f>Volume!C24*100</f>
        <v>-47</v>
      </c>
      <c r="F24" s="349">
        <f>'Open Int.'!D24*100</f>
        <v>0</v>
      </c>
      <c r="G24" s="176">
        <f>'Open Int.'!R24</f>
        <v>29.94952125</v>
      </c>
      <c r="H24" s="176">
        <f>'Open Int.'!Z24</f>
        <v>-0.25832249999999846</v>
      </c>
      <c r="I24" s="171">
        <f>'Open Int.'!O24</f>
        <v>0.9924937447873228</v>
      </c>
      <c r="J24" s="185">
        <f>IF(Volume!D24=0,0,Volume!F24/Volume!D24)</f>
        <v>0</v>
      </c>
      <c r="K24" s="187">
        <f>IF('Open Int.'!E24=0,0,'Open Int.'!H24/'Open Int.'!E24)</f>
        <v>0</v>
      </c>
    </row>
    <row r="25" spans="1:11" s="8" customFormat="1" ht="15">
      <c r="A25" s="201" t="s">
        <v>137</v>
      </c>
      <c r="B25" s="289">
        <f>Margins!B25</f>
        <v>1000</v>
      </c>
      <c r="C25" s="289">
        <f>Volume!J25</f>
        <v>313.6</v>
      </c>
      <c r="D25" s="182">
        <f>Volume!M25</f>
        <v>0.5128205128205201</v>
      </c>
      <c r="E25" s="175">
        <f>Volume!C25*100</f>
        <v>49</v>
      </c>
      <c r="F25" s="349">
        <f>'Open Int.'!D25*100</f>
        <v>0</v>
      </c>
      <c r="G25" s="176">
        <f>'Open Int.'!R25</f>
        <v>96.5888</v>
      </c>
      <c r="H25" s="176">
        <f>'Open Int.'!Z25</f>
        <v>1.0544000000000011</v>
      </c>
      <c r="I25" s="171">
        <f>'Open Int.'!O25</f>
        <v>0.9993506493506493</v>
      </c>
      <c r="J25" s="185">
        <f>IF(Volume!D25=0,0,Volume!F25/Volume!D25)</f>
        <v>0</v>
      </c>
      <c r="K25" s="187">
        <f>IF('Open Int.'!E25=0,0,'Open Int.'!H25/'Open Int.'!E25)</f>
        <v>0.23076923076923078</v>
      </c>
    </row>
    <row r="26" spans="1:11" s="8" customFormat="1" ht="15">
      <c r="A26" s="201" t="s">
        <v>232</v>
      </c>
      <c r="B26" s="289">
        <f>Margins!B26</f>
        <v>500</v>
      </c>
      <c r="C26" s="289">
        <f>Volume!J26</f>
        <v>769</v>
      </c>
      <c r="D26" s="182">
        <f>Volume!M26</f>
        <v>-0.658829608577706</v>
      </c>
      <c r="E26" s="175">
        <f>Volume!C26*100</f>
        <v>-44</v>
      </c>
      <c r="F26" s="349">
        <f>'Open Int.'!D26*100</f>
        <v>4</v>
      </c>
      <c r="G26" s="176">
        <f>'Open Int.'!R26</f>
        <v>799.79845</v>
      </c>
      <c r="H26" s="176">
        <f>'Open Int.'!Z26</f>
        <v>21.905359999999973</v>
      </c>
      <c r="I26" s="171">
        <f>'Open Int.'!O26</f>
        <v>0.9891351377337628</v>
      </c>
      <c r="J26" s="185">
        <f>IF(Volume!D26=0,0,Volume!F26/Volume!D26)</f>
        <v>0</v>
      </c>
      <c r="K26" s="187">
        <f>IF('Open Int.'!E26=0,0,'Open Int.'!H26/'Open Int.'!E26)</f>
        <v>0.12371134020618557</v>
      </c>
    </row>
    <row r="27" spans="1:11" ht="15">
      <c r="A27" s="201" t="s">
        <v>1</v>
      </c>
      <c r="B27" s="289">
        <f>Margins!B27</f>
        <v>150</v>
      </c>
      <c r="C27" s="289">
        <f>Volume!J27</f>
        <v>2468.8</v>
      </c>
      <c r="D27" s="182">
        <f>Volume!M27</f>
        <v>-1.0937061816433529</v>
      </c>
      <c r="E27" s="175">
        <f>Volume!C27*100</f>
        <v>-67</v>
      </c>
      <c r="F27" s="349">
        <f>'Open Int.'!D27*100</f>
        <v>-1</v>
      </c>
      <c r="G27" s="176">
        <f>'Open Int.'!R27</f>
        <v>365.72803200000004</v>
      </c>
      <c r="H27" s="176">
        <f>'Open Int.'!Z27</f>
        <v>-8.57464349999998</v>
      </c>
      <c r="I27" s="171">
        <f>'Open Int.'!O27</f>
        <v>0.9683070068853787</v>
      </c>
      <c r="J27" s="185">
        <f>IF(Volume!D27=0,0,Volume!F27/Volume!D27)</f>
        <v>0.5</v>
      </c>
      <c r="K27" s="187">
        <f>IF('Open Int.'!E27=0,0,'Open Int.'!H27/'Open Int.'!E27)</f>
        <v>0.25984251968503935</v>
      </c>
    </row>
    <row r="28" spans="1:11" ht="15">
      <c r="A28" s="201" t="s">
        <v>158</v>
      </c>
      <c r="B28" s="289">
        <f>Margins!B28</f>
        <v>1900</v>
      </c>
      <c r="C28" s="289">
        <f>Volume!J28</f>
        <v>108.85</v>
      </c>
      <c r="D28" s="182">
        <f>Volume!M28</f>
        <v>-1.1353315168029066</v>
      </c>
      <c r="E28" s="175">
        <f>Volume!C28*100</f>
        <v>-6</v>
      </c>
      <c r="F28" s="349">
        <f>'Open Int.'!D28*100</f>
        <v>5</v>
      </c>
      <c r="G28" s="176">
        <f>'Open Int.'!R28</f>
        <v>26.927313</v>
      </c>
      <c r="H28" s="176">
        <f>'Open Int.'!Z28</f>
        <v>1.0086720000000007</v>
      </c>
      <c r="I28" s="171">
        <f>'Open Int.'!O28</f>
        <v>1</v>
      </c>
      <c r="J28" s="185">
        <f>IF(Volume!D28=0,0,Volume!F28/Volume!D28)</f>
        <v>0</v>
      </c>
      <c r="K28" s="187">
        <f>IF('Open Int.'!E28=0,0,'Open Int.'!H28/'Open Int.'!E28)</f>
        <v>0.030303030303030304</v>
      </c>
    </row>
    <row r="29" spans="1:11" ht="15">
      <c r="A29" s="201" t="s">
        <v>285</v>
      </c>
      <c r="B29" s="289">
        <f>Margins!B29</f>
        <v>300</v>
      </c>
      <c r="C29" s="289">
        <f>Volume!J29</f>
        <v>523.95</v>
      </c>
      <c r="D29" s="182">
        <f>Volume!M29</f>
        <v>-1.8452603971524748</v>
      </c>
      <c r="E29" s="175">
        <f>Volume!C29*100</f>
        <v>-59</v>
      </c>
      <c r="F29" s="349">
        <f>'Open Int.'!D29*100</f>
        <v>5</v>
      </c>
      <c r="G29" s="176">
        <f>'Open Int.'!R29</f>
        <v>23.231943000000005</v>
      </c>
      <c r="H29" s="176">
        <f>'Open Int.'!Z29</f>
        <v>0.6041610000000084</v>
      </c>
      <c r="I29" s="171">
        <f>'Open Int.'!O29</f>
        <v>0.9939106901217862</v>
      </c>
      <c r="J29" s="185">
        <f>IF(Volume!D29=0,0,Volume!F29/Volume!D29)</f>
        <v>0</v>
      </c>
      <c r="K29" s="187">
        <f>IF('Open Int.'!E29=0,0,'Open Int.'!H29/'Open Int.'!E29)</f>
        <v>0</v>
      </c>
    </row>
    <row r="30" spans="1:11" ht="15">
      <c r="A30" s="201" t="s">
        <v>159</v>
      </c>
      <c r="B30" s="289">
        <f>Margins!B30</f>
        <v>4500</v>
      </c>
      <c r="C30" s="289">
        <f>Volume!J30</f>
        <v>41.5</v>
      </c>
      <c r="D30" s="182">
        <f>Volume!M30</f>
        <v>-1.1904761904761905</v>
      </c>
      <c r="E30" s="175">
        <f>Volume!C30*100</f>
        <v>-63</v>
      </c>
      <c r="F30" s="349">
        <f>'Open Int.'!D30*100</f>
        <v>1</v>
      </c>
      <c r="G30" s="176">
        <f>'Open Int.'!R30</f>
        <v>9.82305</v>
      </c>
      <c r="H30" s="176">
        <f>'Open Int.'!Z30</f>
        <v>0.032849999999999824</v>
      </c>
      <c r="I30" s="171">
        <f>'Open Int.'!O30</f>
        <v>0.973384030418251</v>
      </c>
      <c r="J30" s="185">
        <f>IF(Volume!D30=0,0,Volume!F30/Volume!D30)</f>
        <v>0</v>
      </c>
      <c r="K30" s="187">
        <f>IF('Open Int.'!E30=0,0,'Open Int.'!H30/'Open Int.'!E30)</f>
        <v>0.2</v>
      </c>
    </row>
    <row r="31" spans="1:11" ht="15">
      <c r="A31" s="201" t="s">
        <v>2</v>
      </c>
      <c r="B31" s="289">
        <f>Margins!B31</f>
        <v>1100</v>
      </c>
      <c r="C31" s="289">
        <f>Volume!J31</f>
        <v>313.55</v>
      </c>
      <c r="D31" s="182">
        <f>Volume!M31</f>
        <v>-1.7238677323303557</v>
      </c>
      <c r="E31" s="175">
        <f>Volume!C31*100</f>
        <v>-28.000000000000004</v>
      </c>
      <c r="F31" s="349">
        <f>'Open Int.'!D31*100</f>
        <v>3</v>
      </c>
      <c r="G31" s="176">
        <f>'Open Int.'!R31</f>
        <v>62.841691</v>
      </c>
      <c r="H31" s="176">
        <f>'Open Int.'!Z31</f>
        <v>0.9683244999999943</v>
      </c>
      <c r="I31" s="171">
        <f>'Open Int.'!O31</f>
        <v>0.9917672886937431</v>
      </c>
      <c r="J31" s="185">
        <f>IF(Volume!D31=0,0,Volume!F31/Volume!D31)</f>
        <v>0</v>
      </c>
      <c r="K31" s="187">
        <f>IF('Open Int.'!E31=0,0,'Open Int.'!H31/'Open Int.'!E31)</f>
        <v>0.07142857142857142</v>
      </c>
    </row>
    <row r="32" spans="1:11" ht="15">
      <c r="A32" s="201" t="s">
        <v>391</v>
      </c>
      <c r="B32" s="289">
        <f>Margins!B32</f>
        <v>1250</v>
      </c>
      <c r="C32" s="289">
        <f>Volume!J32</f>
        <v>127.7</v>
      </c>
      <c r="D32" s="182">
        <f>Volume!M32</f>
        <v>2.1600000000000024</v>
      </c>
      <c r="E32" s="175">
        <f>Volume!C32*100</f>
        <v>56.99999999999999</v>
      </c>
      <c r="F32" s="349">
        <f>'Open Int.'!D32*100</f>
        <v>-4</v>
      </c>
      <c r="G32" s="176">
        <f>'Open Int.'!R32</f>
        <v>37.448025</v>
      </c>
      <c r="H32" s="176">
        <f>'Open Int.'!Z32</f>
        <v>-0.38009999999999877</v>
      </c>
      <c r="I32" s="171">
        <f>'Open Int.'!O32</f>
        <v>0.9948849104859335</v>
      </c>
      <c r="J32" s="185">
        <f>IF(Volume!D32=0,0,Volume!F32/Volume!D32)</f>
        <v>0.1</v>
      </c>
      <c r="K32" s="187">
        <f>IF('Open Int.'!E32=0,0,'Open Int.'!H32/'Open Int.'!E32)</f>
        <v>0.08490566037735849</v>
      </c>
    </row>
    <row r="33" spans="1:11" ht="15">
      <c r="A33" s="201" t="s">
        <v>78</v>
      </c>
      <c r="B33" s="289">
        <f>Margins!B33</f>
        <v>1600</v>
      </c>
      <c r="C33" s="289">
        <f>Volume!J33</f>
        <v>190.6</v>
      </c>
      <c r="D33" s="182">
        <f>Volume!M33</f>
        <v>-0.5478737281502799</v>
      </c>
      <c r="E33" s="175">
        <f>Volume!C33*100</f>
        <v>-37</v>
      </c>
      <c r="F33" s="349">
        <f>'Open Int.'!D33*100</f>
        <v>-2</v>
      </c>
      <c r="G33" s="176">
        <f>'Open Int.'!R33</f>
        <v>53.611968</v>
      </c>
      <c r="H33" s="176">
        <f>'Open Int.'!Z33</f>
        <v>-1.123272</v>
      </c>
      <c r="I33" s="171">
        <f>'Open Int.'!O33</f>
        <v>0.9931740614334471</v>
      </c>
      <c r="J33" s="185">
        <f>IF(Volume!D33=0,0,Volume!F33/Volume!D33)</f>
        <v>0.5</v>
      </c>
      <c r="K33" s="187">
        <f>IF('Open Int.'!E33=0,0,'Open Int.'!H33/'Open Int.'!E33)</f>
        <v>0.15</v>
      </c>
    </row>
    <row r="34" spans="1:11" ht="15">
      <c r="A34" s="201" t="s">
        <v>138</v>
      </c>
      <c r="B34" s="289">
        <f>Margins!B34</f>
        <v>425</v>
      </c>
      <c r="C34" s="289">
        <f>Volume!J34</f>
        <v>529.15</v>
      </c>
      <c r="D34" s="182">
        <f>Volume!M34</f>
        <v>0.07565011820330539</v>
      </c>
      <c r="E34" s="175">
        <f>Volume!C34*100</f>
        <v>43</v>
      </c>
      <c r="F34" s="349">
        <f>'Open Int.'!D34*100</f>
        <v>-3</v>
      </c>
      <c r="G34" s="176">
        <f>'Open Int.'!R34</f>
        <v>275.016452375</v>
      </c>
      <c r="H34" s="176">
        <f>'Open Int.'!Z34</f>
        <v>-7.410072625000055</v>
      </c>
      <c r="I34" s="171">
        <f>'Open Int.'!O34</f>
        <v>0.994848311390956</v>
      </c>
      <c r="J34" s="185">
        <f>IF(Volume!D34=0,0,Volume!F34/Volume!D34)</f>
        <v>0.30434782608695654</v>
      </c>
      <c r="K34" s="187">
        <f>IF('Open Int.'!E34=0,0,'Open Int.'!H34/'Open Int.'!E34)</f>
        <v>0.22556390977443608</v>
      </c>
    </row>
    <row r="35" spans="1:11" ht="15">
      <c r="A35" s="201" t="s">
        <v>160</v>
      </c>
      <c r="B35" s="289">
        <f>Margins!B35</f>
        <v>550</v>
      </c>
      <c r="C35" s="289">
        <f>Volume!J35</f>
        <v>402.75</v>
      </c>
      <c r="D35" s="182">
        <f>Volume!M35</f>
        <v>3.4283513097072476</v>
      </c>
      <c r="E35" s="175">
        <f>Volume!C35*100</f>
        <v>208</v>
      </c>
      <c r="F35" s="349">
        <f>'Open Int.'!D35*100</f>
        <v>1</v>
      </c>
      <c r="G35" s="176">
        <f>'Open Int.'!R35</f>
        <v>121.41100125</v>
      </c>
      <c r="H35" s="176">
        <f>'Open Int.'!Z35</f>
        <v>5.780618250000003</v>
      </c>
      <c r="I35" s="171">
        <f>'Open Int.'!O35</f>
        <v>0.9943440977923736</v>
      </c>
      <c r="J35" s="185">
        <f>IF(Volume!D35=0,0,Volume!F35/Volume!D35)</f>
        <v>0.0375</v>
      </c>
      <c r="K35" s="187">
        <f>IF('Open Int.'!E35=0,0,'Open Int.'!H35/'Open Int.'!E35)</f>
        <v>0.020833333333333332</v>
      </c>
    </row>
    <row r="36" spans="1:11" ht="15">
      <c r="A36" s="201" t="s">
        <v>161</v>
      </c>
      <c r="B36" s="289">
        <f>Margins!B36</f>
        <v>6900</v>
      </c>
      <c r="C36" s="289">
        <f>Volume!J36</f>
        <v>32.1</v>
      </c>
      <c r="D36" s="182">
        <f>Volume!M36</f>
        <v>-0.7727975270479135</v>
      </c>
      <c r="E36" s="175">
        <f>Volume!C36*100</f>
        <v>-13</v>
      </c>
      <c r="F36" s="349">
        <f>'Open Int.'!D36*100</f>
        <v>0</v>
      </c>
      <c r="G36" s="176">
        <f>'Open Int.'!R36</f>
        <v>11.51748</v>
      </c>
      <c r="H36" s="176">
        <f>'Open Int.'!Z36</f>
        <v>-0.13434299999999944</v>
      </c>
      <c r="I36" s="171">
        <f>'Open Int.'!O36</f>
        <v>0.9961538461538462</v>
      </c>
      <c r="J36" s="185">
        <f>IF(Volume!D36=0,0,Volume!F36/Volume!D36)</f>
        <v>0</v>
      </c>
      <c r="K36" s="187">
        <f>IF('Open Int.'!E36=0,0,'Open Int.'!H36/'Open Int.'!E36)</f>
        <v>0</v>
      </c>
    </row>
    <row r="37" spans="1:11" ht="15">
      <c r="A37" s="201" t="s">
        <v>393</v>
      </c>
      <c r="B37" s="289">
        <f>Margins!B37</f>
        <v>900</v>
      </c>
      <c r="C37" s="289">
        <f>Volume!J37</f>
        <v>193.6</v>
      </c>
      <c r="D37" s="182">
        <f>Volume!M37</f>
        <v>0.46704722366372897</v>
      </c>
      <c r="E37" s="175">
        <f>Volume!C37*100</f>
        <v>83</v>
      </c>
      <c r="F37" s="349">
        <f>'Open Int.'!D37*100</f>
        <v>0</v>
      </c>
      <c r="G37" s="176">
        <f>'Open Int.'!R37</f>
        <v>0.453024</v>
      </c>
      <c r="H37" s="176">
        <f>'Open Int.'!Z37</f>
        <v>0.0021059999999999968</v>
      </c>
      <c r="I37" s="171">
        <f>'Open Int.'!O37</f>
        <v>0.9230769230769231</v>
      </c>
      <c r="J37" s="185">
        <f>IF(Volume!D37=0,0,Volume!F37/Volume!D37)</f>
        <v>0</v>
      </c>
      <c r="K37" s="187">
        <f>IF('Open Int.'!E37=0,0,'Open Int.'!H37/'Open Int.'!E37)</f>
        <v>0</v>
      </c>
    </row>
    <row r="38" spans="1:11" ht="15">
      <c r="A38" s="201" t="s">
        <v>3</v>
      </c>
      <c r="B38" s="289">
        <f>Margins!B38</f>
        <v>1250</v>
      </c>
      <c r="C38" s="289">
        <f>Volume!J38</f>
        <v>232.4</v>
      </c>
      <c r="D38" s="182">
        <f>Volume!M38</f>
        <v>-1.5671325709445103</v>
      </c>
      <c r="E38" s="175">
        <f>Volume!C38*100</f>
        <v>-43</v>
      </c>
      <c r="F38" s="349">
        <f>'Open Int.'!D38*100</f>
        <v>3</v>
      </c>
      <c r="G38" s="176">
        <f>'Open Int.'!R38</f>
        <v>79.5389</v>
      </c>
      <c r="H38" s="176">
        <f>'Open Int.'!Z38</f>
        <v>1.4488249999999994</v>
      </c>
      <c r="I38" s="171">
        <f>'Open Int.'!O38</f>
        <v>0.9883126369612856</v>
      </c>
      <c r="J38" s="185">
        <f>IF(Volume!D38=0,0,Volume!F38/Volume!D38)</f>
        <v>0</v>
      </c>
      <c r="K38" s="187">
        <f>IF('Open Int.'!E38=0,0,'Open Int.'!H38/'Open Int.'!E38)</f>
        <v>0.16666666666666666</v>
      </c>
    </row>
    <row r="39" spans="1:11" ht="15">
      <c r="A39" s="201" t="s">
        <v>218</v>
      </c>
      <c r="B39" s="289">
        <f>Margins!B39</f>
        <v>525</v>
      </c>
      <c r="C39" s="289">
        <f>Volume!J39</f>
        <v>354.7</v>
      </c>
      <c r="D39" s="182">
        <f>Volume!M39</f>
        <v>-0.7415698894641203</v>
      </c>
      <c r="E39" s="175">
        <f>Volume!C39*100</f>
        <v>-56.00000000000001</v>
      </c>
      <c r="F39" s="349">
        <f>'Open Int.'!D39*100</f>
        <v>-7.000000000000001</v>
      </c>
      <c r="G39" s="176">
        <f>'Open Int.'!R39</f>
        <v>10.81923675</v>
      </c>
      <c r="H39" s="176">
        <f>'Open Int.'!Z39</f>
        <v>-0.8687883749999994</v>
      </c>
      <c r="I39" s="171">
        <f>'Open Int.'!O39</f>
        <v>0.9931153184165232</v>
      </c>
      <c r="J39" s="185">
        <f>IF(Volume!D39=0,0,Volume!F39/Volume!D39)</f>
        <v>0</v>
      </c>
      <c r="K39" s="187">
        <f>IF('Open Int.'!E39=0,0,'Open Int.'!H39/'Open Int.'!E39)</f>
        <v>0</v>
      </c>
    </row>
    <row r="40" spans="1:11" ht="15">
      <c r="A40" s="201" t="s">
        <v>162</v>
      </c>
      <c r="B40" s="289">
        <f>Margins!B40</f>
        <v>1200</v>
      </c>
      <c r="C40" s="289">
        <f>Volume!J40</f>
        <v>270.5</v>
      </c>
      <c r="D40" s="182">
        <f>Volume!M40</f>
        <v>-1.5826814626159806</v>
      </c>
      <c r="E40" s="175">
        <f>Volume!C40*100</f>
        <v>-68</v>
      </c>
      <c r="F40" s="349">
        <f>'Open Int.'!D40*100</f>
        <v>-3</v>
      </c>
      <c r="G40" s="176">
        <f>'Open Int.'!R40</f>
        <v>11.1987</v>
      </c>
      <c r="H40" s="176">
        <f>'Open Int.'!Z40</f>
        <v>-0.5428920000000002</v>
      </c>
      <c r="I40" s="171">
        <f>'Open Int.'!O40</f>
        <v>0.9826086956521739</v>
      </c>
      <c r="J40" s="185">
        <f>IF(Volume!D40=0,0,Volume!F40/Volume!D40)</f>
        <v>0</v>
      </c>
      <c r="K40" s="187">
        <f>IF('Open Int.'!E40=0,0,'Open Int.'!H40/'Open Int.'!E40)</f>
        <v>0</v>
      </c>
    </row>
    <row r="41" spans="1:11" ht="15">
      <c r="A41" s="201" t="s">
        <v>286</v>
      </c>
      <c r="B41" s="289">
        <f>Margins!B41</f>
        <v>1000</v>
      </c>
      <c r="C41" s="289">
        <f>Volume!J41</f>
        <v>202.1</v>
      </c>
      <c r="D41" s="182">
        <f>Volume!M41</f>
        <v>-2.5319508078128767</v>
      </c>
      <c r="E41" s="175">
        <f>Volume!C41*100</f>
        <v>-57.99999999999999</v>
      </c>
      <c r="F41" s="349">
        <f>'Open Int.'!D41*100</f>
        <v>6</v>
      </c>
      <c r="G41" s="176">
        <f>'Open Int.'!R41</f>
        <v>9.39765</v>
      </c>
      <c r="H41" s="176">
        <f>'Open Int.'!Z41</f>
        <v>0.31572000000000067</v>
      </c>
      <c r="I41" s="171">
        <f>'Open Int.'!O41</f>
        <v>0.9935483870967742</v>
      </c>
      <c r="J41" s="185">
        <f>IF(Volume!D41=0,0,Volume!F41/Volume!D41)</f>
        <v>0</v>
      </c>
      <c r="K41" s="187">
        <f>IF('Open Int.'!E41=0,0,'Open Int.'!H41/'Open Int.'!E41)</f>
        <v>0</v>
      </c>
    </row>
    <row r="42" spans="1:11" ht="15">
      <c r="A42" s="201" t="s">
        <v>183</v>
      </c>
      <c r="B42" s="289">
        <f>Margins!B42</f>
        <v>950</v>
      </c>
      <c r="C42" s="289">
        <f>Volume!J42</f>
        <v>271.2</v>
      </c>
      <c r="D42" s="182">
        <f>Volume!M42</f>
        <v>-1.2021857923497308</v>
      </c>
      <c r="E42" s="175">
        <f>Volume!C42*100</f>
        <v>-66</v>
      </c>
      <c r="F42" s="349">
        <f>'Open Int.'!D42*100</f>
        <v>0</v>
      </c>
      <c r="G42" s="176">
        <f>'Open Int.'!R42</f>
        <v>26.305044</v>
      </c>
      <c r="H42" s="176">
        <f>'Open Int.'!Z42</f>
        <v>-0.3983160000000012</v>
      </c>
      <c r="I42" s="171">
        <f>'Open Int.'!O42</f>
        <v>0.9980411361410382</v>
      </c>
      <c r="J42" s="185">
        <f>IF(Volume!D42=0,0,Volume!F42/Volume!D42)</f>
        <v>0</v>
      </c>
      <c r="K42" s="187">
        <f>IF('Open Int.'!E42=0,0,'Open Int.'!H42/'Open Int.'!E42)</f>
        <v>0</v>
      </c>
    </row>
    <row r="43" spans="1:11" ht="15">
      <c r="A43" s="201" t="s">
        <v>219</v>
      </c>
      <c r="B43" s="289">
        <f>Margins!B43</f>
        <v>2700</v>
      </c>
      <c r="C43" s="289">
        <f>Volume!J43</f>
        <v>93.85</v>
      </c>
      <c r="D43" s="182">
        <f>Volume!M43</f>
        <v>0.5894962486602328</v>
      </c>
      <c r="E43" s="175">
        <f>Volume!C43*100</f>
        <v>73</v>
      </c>
      <c r="F43" s="349">
        <f>'Open Int.'!D43*100</f>
        <v>4</v>
      </c>
      <c r="G43" s="176">
        <f>'Open Int.'!R43</f>
        <v>67.1243355</v>
      </c>
      <c r="H43" s="176">
        <f>'Open Int.'!Z43</f>
        <v>2.7613304999999997</v>
      </c>
      <c r="I43" s="171">
        <f>'Open Int.'!O43</f>
        <v>0.9660249150622876</v>
      </c>
      <c r="J43" s="185">
        <f>IF(Volume!D43=0,0,Volume!F43/Volume!D43)</f>
        <v>0</v>
      </c>
      <c r="K43" s="187">
        <f>IF('Open Int.'!E43=0,0,'Open Int.'!H43/'Open Int.'!E43)</f>
        <v>0</v>
      </c>
    </row>
    <row r="44" spans="1:11" ht="15">
      <c r="A44" s="201" t="s">
        <v>163</v>
      </c>
      <c r="B44" s="289">
        <f>Margins!B44</f>
        <v>250</v>
      </c>
      <c r="C44" s="289">
        <f>Volume!J44</f>
        <v>3358.75</v>
      </c>
      <c r="D44" s="182">
        <f>Volume!M44</f>
        <v>-0.27612416680275476</v>
      </c>
      <c r="E44" s="175">
        <f>Volume!C44*100</f>
        <v>-22</v>
      </c>
      <c r="F44" s="349">
        <f>'Open Int.'!D44*100</f>
        <v>-2</v>
      </c>
      <c r="G44" s="176">
        <f>'Open Int.'!R44</f>
        <v>190.18921875</v>
      </c>
      <c r="H44" s="176">
        <f>'Open Int.'!Z44</f>
        <v>-4.820876249999998</v>
      </c>
      <c r="I44" s="171">
        <f>'Open Int.'!O44</f>
        <v>0.963355408388521</v>
      </c>
      <c r="J44" s="185">
        <f>IF(Volume!D44=0,0,Volume!F44/Volume!D44)</f>
        <v>0.5</v>
      </c>
      <c r="K44" s="187">
        <f>IF('Open Int.'!E44=0,0,'Open Int.'!H44/'Open Int.'!E44)</f>
        <v>0.1568627450980392</v>
      </c>
    </row>
    <row r="45" spans="1:11" ht="15">
      <c r="A45" s="201" t="s">
        <v>194</v>
      </c>
      <c r="B45" s="289">
        <f>Margins!B45</f>
        <v>400</v>
      </c>
      <c r="C45" s="289">
        <f>Volume!J45</f>
        <v>705.5</v>
      </c>
      <c r="D45" s="182">
        <f>Volume!M45</f>
        <v>0.8505467800729105</v>
      </c>
      <c r="E45" s="175">
        <f>Volume!C45*100</f>
        <v>-24</v>
      </c>
      <c r="F45" s="349">
        <f>'Open Int.'!D45*100</f>
        <v>0</v>
      </c>
      <c r="G45" s="176">
        <f>'Open Int.'!R45</f>
        <v>147.81636</v>
      </c>
      <c r="H45" s="176">
        <f>'Open Int.'!Z45</f>
        <v>1.974176</v>
      </c>
      <c r="I45" s="171">
        <f>'Open Int.'!O45</f>
        <v>0.9881634211531118</v>
      </c>
      <c r="J45" s="185">
        <f>IF(Volume!D45=0,0,Volume!F45/Volume!D45)</f>
        <v>0.2777777777777778</v>
      </c>
      <c r="K45" s="187">
        <f>IF('Open Int.'!E45=0,0,'Open Int.'!H45/'Open Int.'!E45)</f>
        <v>0.1836734693877551</v>
      </c>
    </row>
    <row r="46" spans="1:11" ht="15">
      <c r="A46" s="201" t="s">
        <v>220</v>
      </c>
      <c r="B46" s="289">
        <f>Margins!B46</f>
        <v>2400</v>
      </c>
      <c r="C46" s="289">
        <f>Volume!J46</f>
        <v>120</v>
      </c>
      <c r="D46" s="182">
        <f>Volume!M46</f>
        <v>-2.5974025974025996</v>
      </c>
      <c r="E46" s="175">
        <f>Volume!C46*100</f>
        <v>-21</v>
      </c>
      <c r="F46" s="349">
        <f>'Open Int.'!D46*100</f>
        <v>-3</v>
      </c>
      <c r="G46" s="176">
        <f>'Open Int.'!R46</f>
        <v>46.5984</v>
      </c>
      <c r="H46" s="176">
        <f>'Open Int.'!Z46</f>
        <v>-2.3662080000000003</v>
      </c>
      <c r="I46" s="171">
        <f>'Open Int.'!O46</f>
        <v>0.988257107540173</v>
      </c>
      <c r="J46" s="185">
        <f>IF(Volume!D46=0,0,Volume!F46/Volume!D46)</f>
        <v>0.5333333333333333</v>
      </c>
      <c r="K46" s="187">
        <f>IF('Open Int.'!E46=0,0,'Open Int.'!H46/'Open Int.'!E46)</f>
        <v>0.10714285714285714</v>
      </c>
    </row>
    <row r="47" spans="1:11" ht="15">
      <c r="A47" s="201" t="s">
        <v>164</v>
      </c>
      <c r="B47" s="289">
        <f>Margins!B47</f>
        <v>5650</v>
      </c>
      <c r="C47" s="289">
        <f>Volume!J47</f>
        <v>51.85</v>
      </c>
      <c r="D47" s="182">
        <f>Volume!M47</f>
        <v>-1.2380952380952355</v>
      </c>
      <c r="E47" s="175">
        <f>Volume!C47*100</f>
        <v>-65</v>
      </c>
      <c r="F47" s="349">
        <f>'Open Int.'!D47*100</f>
        <v>0</v>
      </c>
      <c r="G47" s="176">
        <f>'Open Int.'!R47</f>
        <v>118.0598575</v>
      </c>
      <c r="H47" s="176">
        <f>'Open Int.'!Z47</f>
        <v>-1.4503549999999876</v>
      </c>
      <c r="I47" s="171">
        <f>'Open Int.'!O47</f>
        <v>0.9977667493796526</v>
      </c>
      <c r="J47" s="185">
        <f>IF(Volume!D47=0,0,Volume!F47/Volume!D47)</f>
        <v>0</v>
      </c>
      <c r="K47" s="187">
        <f>IF('Open Int.'!E47=0,0,'Open Int.'!H47/'Open Int.'!E47)</f>
        <v>0.04</v>
      </c>
    </row>
    <row r="48" spans="1:11" ht="15">
      <c r="A48" s="201" t="s">
        <v>165</v>
      </c>
      <c r="B48" s="289">
        <f>Margins!B48</f>
        <v>1300</v>
      </c>
      <c r="C48" s="289">
        <f>Volume!J48</f>
        <v>229.25</v>
      </c>
      <c r="D48" s="182">
        <f>Volume!M48</f>
        <v>-0.4126846220677622</v>
      </c>
      <c r="E48" s="175">
        <f>Volume!C48*100</f>
        <v>-28.000000000000004</v>
      </c>
      <c r="F48" s="349">
        <f>'Open Int.'!D48*100</f>
        <v>-17</v>
      </c>
      <c r="G48" s="176">
        <f>'Open Int.'!R48</f>
        <v>5.185635</v>
      </c>
      <c r="H48" s="176">
        <f>'Open Int.'!Z48</f>
        <v>-1.0688989999999992</v>
      </c>
      <c r="I48" s="171">
        <f>'Open Int.'!O48</f>
        <v>0.9942528735632183</v>
      </c>
      <c r="J48" s="185">
        <f>IF(Volume!D48=0,0,Volume!F48/Volume!D48)</f>
        <v>0</v>
      </c>
      <c r="K48" s="187">
        <f>IF('Open Int.'!E48=0,0,'Open Int.'!H48/'Open Int.'!E48)</f>
        <v>0</v>
      </c>
    </row>
    <row r="49" spans="1:11" ht="15">
      <c r="A49" s="201" t="s">
        <v>89</v>
      </c>
      <c r="B49" s="289">
        <f>Margins!B49</f>
        <v>750</v>
      </c>
      <c r="C49" s="289">
        <f>Volume!J49</f>
        <v>284.55</v>
      </c>
      <c r="D49" s="182">
        <f>Volume!M49</f>
        <v>-3.378607809847195</v>
      </c>
      <c r="E49" s="175">
        <f>Volume!C49*100</f>
        <v>-41</v>
      </c>
      <c r="F49" s="349">
        <f>'Open Int.'!D49*100</f>
        <v>7.000000000000001</v>
      </c>
      <c r="G49" s="176">
        <f>'Open Int.'!R49</f>
        <v>126.91641375</v>
      </c>
      <c r="H49" s="176">
        <f>'Open Int.'!Z49</f>
        <v>3.977388750000003</v>
      </c>
      <c r="I49" s="171">
        <f>'Open Int.'!O49</f>
        <v>0.9855389271901799</v>
      </c>
      <c r="J49" s="185">
        <f>IF(Volume!D49=0,0,Volume!F49/Volume!D49)</f>
        <v>0.07142857142857142</v>
      </c>
      <c r="K49" s="187">
        <f>IF('Open Int.'!E49=0,0,'Open Int.'!H49/'Open Int.'!E49)</f>
        <v>0.1259259259259259</v>
      </c>
    </row>
    <row r="50" spans="1:11" ht="15">
      <c r="A50" s="201" t="s">
        <v>287</v>
      </c>
      <c r="B50" s="289">
        <f>Margins!B50</f>
        <v>1000</v>
      </c>
      <c r="C50" s="289">
        <f>Volume!J50</f>
        <v>168.75</v>
      </c>
      <c r="D50" s="182">
        <f>Volume!M50</f>
        <v>0</v>
      </c>
      <c r="E50" s="175">
        <f>Volume!C50*100</f>
        <v>-9</v>
      </c>
      <c r="F50" s="349">
        <f>'Open Int.'!D50*100</f>
        <v>2</v>
      </c>
      <c r="G50" s="176">
        <f>'Open Int.'!R50</f>
        <v>20.638125</v>
      </c>
      <c r="H50" s="176">
        <f>'Open Int.'!Z50</f>
        <v>0.421875</v>
      </c>
      <c r="I50" s="171">
        <f>'Open Int.'!O50</f>
        <v>0.9910057236304171</v>
      </c>
      <c r="J50" s="185">
        <f>IF(Volume!D50=0,0,Volume!F50/Volume!D50)</f>
        <v>0</v>
      </c>
      <c r="K50" s="187">
        <f>IF('Open Int.'!E50=0,0,'Open Int.'!H50/'Open Int.'!E50)</f>
        <v>0</v>
      </c>
    </row>
    <row r="51" spans="1:11" ht="15">
      <c r="A51" s="201" t="s">
        <v>271</v>
      </c>
      <c r="B51" s="289">
        <f>Margins!B51</f>
        <v>600</v>
      </c>
      <c r="C51" s="289">
        <f>Volume!J51</f>
        <v>228.35</v>
      </c>
      <c r="D51" s="182">
        <f>Volume!M51</f>
        <v>4.221816522136011</v>
      </c>
      <c r="E51" s="175">
        <f>Volume!C51*100</f>
        <v>-20</v>
      </c>
      <c r="F51" s="349">
        <f>'Open Int.'!D51*100</f>
        <v>-19</v>
      </c>
      <c r="G51" s="176">
        <f>'Open Int.'!R51</f>
        <v>13.783206</v>
      </c>
      <c r="H51" s="176">
        <f>'Open Int.'!Z51</f>
        <v>-2.3469359999999995</v>
      </c>
      <c r="I51" s="171">
        <f>'Open Int.'!O51</f>
        <v>0.9910536779324056</v>
      </c>
      <c r="J51" s="185">
        <f>IF(Volume!D51=0,0,Volume!F51/Volume!D51)</f>
        <v>0</v>
      </c>
      <c r="K51" s="187">
        <f>IF('Open Int.'!E51=0,0,'Open Int.'!H51/'Open Int.'!E51)</f>
        <v>0</v>
      </c>
    </row>
    <row r="52" spans="1:11" ht="15">
      <c r="A52" s="201" t="s">
        <v>221</v>
      </c>
      <c r="B52" s="289">
        <f>Margins!B52</f>
        <v>300</v>
      </c>
      <c r="C52" s="289">
        <f>Volume!J52</f>
        <v>1145.15</v>
      </c>
      <c r="D52" s="182">
        <f>Volume!M52</f>
        <v>0.5222963483146107</v>
      </c>
      <c r="E52" s="175">
        <f>Volume!C52*100</f>
        <v>-24</v>
      </c>
      <c r="F52" s="349">
        <f>'Open Int.'!D52*100</f>
        <v>2</v>
      </c>
      <c r="G52" s="176">
        <f>'Open Int.'!R52</f>
        <v>56.891052</v>
      </c>
      <c r="H52" s="176">
        <f>'Open Int.'!Z52</f>
        <v>1.5259320000000045</v>
      </c>
      <c r="I52" s="171">
        <f>'Open Int.'!O52</f>
        <v>0.9897342995169082</v>
      </c>
      <c r="J52" s="185">
        <f>IF(Volume!D52=0,0,Volume!F52/Volume!D52)</f>
        <v>0</v>
      </c>
      <c r="K52" s="187">
        <f>IF('Open Int.'!E52=0,0,'Open Int.'!H52/'Open Int.'!E52)</f>
        <v>0</v>
      </c>
    </row>
    <row r="53" spans="1:11" ht="15">
      <c r="A53" s="201" t="s">
        <v>233</v>
      </c>
      <c r="B53" s="289">
        <f>Margins!B53</f>
        <v>1000</v>
      </c>
      <c r="C53" s="289">
        <f>Volume!J53</f>
        <v>362.85</v>
      </c>
      <c r="D53" s="182">
        <f>Volume!M53</f>
        <v>-0.5754212905877424</v>
      </c>
      <c r="E53" s="175">
        <f>Volume!C53*100</f>
        <v>-12</v>
      </c>
      <c r="F53" s="349">
        <f>'Open Int.'!D53*100</f>
        <v>-1</v>
      </c>
      <c r="G53" s="176">
        <f>'Open Int.'!R53</f>
        <v>93.869295</v>
      </c>
      <c r="H53" s="176">
        <f>'Open Int.'!Z53</f>
        <v>-1.0906950000000109</v>
      </c>
      <c r="I53" s="171">
        <f>'Open Int.'!O53</f>
        <v>0.9945883262466177</v>
      </c>
      <c r="J53" s="185">
        <f>IF(Volume!D53=0,0,Volume!F53/Volume!D53)</f>
        <v>0</v>
      </c>
      <c r="K53" s="187">
        <f>IF('Open Int.'!E53=0,0,'Open Int.'!H53/'Open Int.'!E53)</f>
        <v>0.09375</v>
      </c>
    </row>
    <row r="54" spans="1:11" ht="15">
      <c r="A54" s="201" t="s">
        <v>166</v>
      </c>
      <c r="B54" s="289">
        <f>Margins!B54</f>
        <v>2950</v>
      </c>
      <c r="C54" s="289">
        <f>Volume!J54</f>
        <v>91.6</v>
      </c>
      <c r="D54" s="182">
        <f>Volume!M54</f>
        <v>-0.38064165307233117</v>
      </c>
      <c r="E54" s="175">
        <f>Volume!C54*100</f>
        <v>-54</v>
      </c>
      <c r="F54" s="349">
        <f>'Open Int.'!D54*100</f>
        <v>1</v>
      </c>
      <c r="G54" s="176">
        <f>'Open Int.'!R54</f>
        <v>37.074184</v>
      </c>
      <c r="H54" s="176">
        <f>'Open Int.'!Z54</f>
        <v>0.18384400000000056</v>
      </c>
      <c r="I54" s="171">
        <f>'Open Int.'!O54</f>
        <v>0.9963556851311953</v>
      </c>
      <c r="J54" s="185">
        <f>IF(Volume!D54=0,0,Volume!F54/Volume!D54)</f>
        <v>0</v>
      </c>
      <c r="K54" s="187">
        <f>IF('Open Int.'!E54=0,0,'Open Int.'!H54/'Open Int.'!E54)</f>
        <v>0.046511627906976744</v>
      </c>
    </row>
    <row r="55" spans="1:11" ht="15">
      <c r="A55" s="201" t="s">
        <v>222</v>
      </c>
      <c r="B55" s="289">
        <f>Margins!B55</f>
        <v>175</v>
      </c>
      <c r="C55" s="289">
        <f>Volume!J55</f>
        <v>2254.95</v>
      </c>
      <c r="D55" s="182">
        <f>Volume!M55</f>
        <v>1.318745506829615</v>
      </c>
      <c r="E55" s="175">
        <f>Volume!C55*100</f>
        <v>0</v>
      </c>
      <c r="F55" s="349">
        <f>'Open Int.'!D55*100</f>
        <v>4</v>
      </c>
      <c r="G55" s="176">
        <f>'Open Int.'!R55</f>
        <v>185.31179099999997</v>
      </c>
      <c r="H55" s="176">
        <f>'Open Int.'!Z55</f>
        <v>9.422622999999959</v>
      </c>
      <c r="I55" s="171">
        <f>'Open Int.'!O55</f>
        <v>0.9951022146507666</v>
      </c>
      <c r="J55" s="185">
        <f>IF(Volume!D55=0,0,Volume!F55/Volume!D55)</f>
        <v>0</v>
      </c>
      <c r="K55" s="187">
        <f>IF('Open Int.'!E55=0,0,'Open Int.'!H55/'Open Int.'!E55)</f>
        <v>0.3333333333333333</v>
      </c>
    </row>
    <row r="56" spans="1:11" ht="15">
      <c r="A56" s="201" t="s">
        <v>288</v>
      </c>
      <c r="B56" s="289">
        <f>Margins!B56</f>
        <v>1500</v>
      </c>
      <c r="C56" s="289">
        <f>Volume!J56</f>
        <v>139.95</v>
      </c>
      <c r="D56" s="182">
        <f>Volume!M56</f>
        <v>-1.89274447949528</v>
      </c>
      <c r="E56" s="175">
        <f>Volume!C56*100</f>
        <v>-70</v>
      </c>
      <c r="F56" s="349">
        <f>'Open Int.'!D56*100</f>
        <v>2</v>
      </c>
      <c r="G56" s="176">
        <f>'Open Int.'!R56</f>
        <v>76.30773749999999</v>
      </c>
      <c r="H56" s="176">
        <f>'Open Int.'!Z56</f>
        <v>0.2824199999999877</v>
      </c>
      <c r="I56" s="171">
        <f>'Open Int.'!O56</f>
        <v>0.992022008253095</v>
      </c>
      <c r="J56" s="185">
        <f>IF(Volume!D56=0,0,Volume!F56/Volume!D56)</f>
        <v>0.07407407407407407</v>
      </c>
      <c r="K56" s="187">
        <f>IF('Open Int.'!E56=0,0,'Open Int.'!H56/'Open Int.'!E56)</f>
        <v>0.017241379310344827</v>
      </c>
    </row>
    <row r="57" spans="1:11" ht="15">
      <c r="A57" s="201" t="s">
        <v>289</v>
      </c>
      <c r="B57" s="289">
        <f>Margins!B57</f>
        <v>1400</v>
      </c>
      <c r="C57" s="289">
        <f>Volume!J57</f>
        <v>120.4</v>
      </c>
      <c r="D57" s="182">
        <f>Volume!M57</f>
        <v>-3.3707865168539235</v>
      </c>
      <c r="E57" s="175">
        <f>Volume!C57*100</f>
        <v>17</v>
      </c>
      <c r="F57" s="349">
        <f>'Open Int.'!D57*100</f>
        <v>3</v>
      </c>
      <c r="G57" s="176">
        <f>'Open Int.'!R57</f>
        <v>23.00844</v>
      </c>
      <c r="H57" s="176">
        <f>'Open Int.'!Z57</f>
        <v>-0.13974800000000087</v>
      </c>
      <c r="I57" s="171">
        <f>'Open Int.'!O57</f>
        <v>0.991941391941392</v>
      </c>
      <c r="J57" s="185">
        <f>IF(Volume!D57=0,0,Volume!F57/Volume!D57)</f>
        <v>0</v>
      </c>
      <c r="K57" s="187">
        <f>IF('Open Int.'!E57=0,0,'Open Int.'!H57/'Open Int.'!E57)</f>
        <v>0</v>
      </c>
    </row>
    <row r="58" spans="1:11" ht="15">
      <c r="A58" s="201" t="s">
        <v>195</v>
      </c>
      <c r="B58" s="289">
        <f>Margins!B58</f>
        <v>2062</v>
      </c>
      <c r="C58" s="289">
        <f>Volume!J58</f>
        <v>107.15</v>
      </c>
      <c r="D58" s="182">
        <f>Volume!M58</f>
        <v>-0.6490496059341574</v>
      </c>
      <c r="E58" s="175">
        <f>Volume!C58*100</f>
        <v>-18</v>
      </c>
      <c r="F58" s="349">
        <f>'Open Int.'!D58*100</f>
        <v>0</v>
      </c>
      <c r="G58" s="176">
        <f>'Open Int.'!R58</f>
        <v>324.5657077</v>
      </c>
      <c r="H58" s="176">
        <f>'Open Int.'!Z58</f>
        <v>-0.6748410499999977</v>
      </c>
      <c r="I58" s="171">
        <f>'Open Int.'!O58</f>
        <v>0.99428182437032</v>
      </c>
      <c r="J58" s="185">
        <f>IF(Volume!D58=0,0,Volume!F58/Volume!D58)</f>
        <v>0.2328767123287671</v>
      </c>
      <c r="K58" s="187">
        <f>IF('Open Int.'!E58=0,0,'Open Int.'!H58/'Open Int.'!E58)</f>
        <v>0.335016835016835</v>
      </c>
    </row>
    <row r="59" spans="1:11" ht="15">
      <c r="A59" s="201" t="s">
        <v>290</v>
      </c>
      <c r="B59" s="289">
        <f>Margins!B59</f>
        <v>1400</v>
      </c>
      <c r="C59" s="289">
        <f>Volume!J59</f>
        <v>95.6</v>
      </c>
      <c r="D59" s="182">
        <f>Volume!M59</f>
        <v>2.300695559122516</v>
      </c>
      <c r="E59" s="175">
        <f>Volume!C59*100</f>
        <v>180</v>
      </c>
      <c r="F59" s="349">
        <f>'Open Int.'!D59*100</f>
        <v>3</v>
      </c>
      <c r="G59" s="176">
        <f>'Open Int.'!R59</f>
        <v>68.05764</v>
      </c>
      <c r="H59" s="176">
        <f>'Open Int.'!Z59</f>
        <v>3.9771060000000062</v>
      </c>
      <c r="I59" s="171">
        <f>'Open Int.'!O59</f>
        <v>0.983284169124877</v>
      </c>
      <c r="J59" s="185">
        <f>IF(Volume!D59=0,0,Volume!F59/Volume!D59)</f>
        <v>0.07692307692307693</v>
      </c>
      <c r="K59" s="187">
        <f>IF('Open Int.'!E59=0,0,'Open Int.'!H59/'Open Int.'!E59)</f>
        <v>0.15544041450777202</v>
      </c>
    </row>
    <row r="60" spans="1:11" ht="15">
      <c r="A60" s="201" t="s">
        <v>197</v>
      </c>
      <c r="B60" s="289">
        <f>Margins!B60</f>
        <v>650</v>
      </c>
      <c r="C60" s="289">
        <f>Volume!J60</f>
        <v>287.6</v>
      </c>
      <c r="D60" s="182">
        <f>Volume!M60</f>
        <v>0.19160425013064322</v>
      </c>
      <c r="E60" s="175">
        <f>Volume!C60*100</f>
        <v>42</v>
      </c>
      <c r="F60" s="349">
        <f>'Open Int.'!D60*100</f>
        <v>-1</v>
      </c>
      <c r="G60" s="176">
        <f>'Open Int.'!R60</f>
        <v>131.88617</v>
      </c>
      <c r="H60" s="176">
        <f>'Open Int.'!Z60</f>
        <v>-1.2964185000000157</v>
      </c>
      <c r="I60" s="171">
        <f>'Open Int.'!O60</f>
        <v>0.9917788802267895</v>
      </c>
      <c r="J60" s="185">
        <f>IF(Volume!D60=0,0,Volume!F60/Volume!D60)</f>
        <v>0</v>
      </c>
      <c r="K60" s="187">
        <f>IF('Open Int.'!E60=0,0,'Open Int.'!H60/'Open Int.'!E60)</f>
        <v>0</v>
      </c>
    </row>
    <row r="61" spans="1:11" ht="15">
      <c r="A61" s="201" t="s">
        <v>4</v>
      </c>
      <c r="B61" s="289">
        <f>Margins!B61</f>
        <v>150</v>
      </c>
      <c r="C61" s="289">
        <f>Volume!J61</f>
        <v>1539.25</v>
      </c>
      <c r="D61" s="182">
        <f>Volume!M61</f>
        <v>-2.6930492777444073</v>
      </c>
      <c r="E61" s="175">
        <f>Volume!C61*100</f>
        <v>37</v>
      </c>
      <c r="F61" s="349">
        <f>'Open Int.'!D61*100</f>
        <v>1</v>
      </c>
      <c r="G61" s="176">
        <f>'Open Int.'!R61</f>
        <v>186.9726975</v>
      </c>
      <c r="H61" s="176">
        <f>'Open Int.'!Z61</f>
        <v>-4.130600999999984</v>
      </c>
      <c r="I61" s="171">
        <f>'Open Int.'!O61</f>
        <v>0.995307483329217</v>
      </c>
      <c r="J61" s="185">
        <f>IF(Volume!D61=0,0,Volume!F61/Volume!D61)</f>
        <v>0</v>
      </c>
      <c r="K61" s="187">
        <f>IF('Open Int.'!E61=0,0,'Open Int.'!H61/'Open Int.'!E61)</f>
        <v>0.6</v>
      </c>
    </row>
    <row r="62" spans="1:11" ht="15">
      <c r="A62" s="201" t="s">
        <v>79</v>
      </c>
      <c r="B62" s="289">
        <f>Margins!B62</f>
        <v>200</v>
      </c>
      <c r="C62" s="289">
        <f>Volume!J62</f>
        <v>958.35</v>
      </c>
      <c r="D62" s="182">
        <f>Volume!M62</f>
        <v>-2.1442793689692143</v>
      </c>
      <c r="E62" s="175">
        <f>Volume!C62*100</f>
        <v>-30</v>
      </c>
      <c r="F62" s="349">
        <f>'Open Int.'!D62*100</f>
        <v>6</v>
      </c>
      <c r="G62" s="176">
        <f>'Open Int.'!R62</f>
        <v>194.813388</v>
      </c>
      <c r="H62" s="176">
        <f>'Open Int.'!Z62</f>
        <v>7.777125000000012</v>
      </c>
      <c r="I62" s="171">
        <f>'Open Int.'!O62</f>
        <v>0.9944903581267218</v>
      </c>
      <c r="J62" s="185">
        <f>IF(Volume!D62=0,0,Volume!F62/Volume!D62)</f>
        <v>0</v>
      </c>
      <c r="K62" s="187">
        <f>IF('Open Int.'!E62=0,0,'Open Int.'!H62/'Open Int.'!E62)</f>
        <v>0.25</v>
      </c>
    </row>
    <row r="63" spans="1:11" ht="15">
      <c r="A63" s="201" t="s">
        <v>196</v>
      </c>
      <c r="B63" s="289">
        <f>Margins!B63</f>
        <v>400</v>
      </c>
      <c r="C63" s="289">
        <f>Volume!J63</f>
        <v>629.3</v>
      </c>
      <c r="D63" s="182">
        <f>Volume!M63</f>
        <v>-1.6872363693173047</v>
      </c>
      <c r="E63" s="175">
        <f>Volume!C63*100</f>
        <v>69</v>
      </c>
      <c r="F63" s="349">
        <f>'Open Int.'!D63*100</f>
        <v>6</v>
      </c>
      <c r="G63" s="176">
        <f>'Open Int.'!R63</f>
        <v>160.521844</v>
      </c>
      <c r="H63" s="176">
        <f>'Open Int.'!Z63</f>
        <v>6.027307999999977</v>
      </c>
      <c r="I63" s="171">
        <f>'Open Int.'!O63</f>
        <v>0.9785165438293869</v>
      </c>
      <c r="J63" s="185">
        <f>IF(Volume!D63=0,0,Volume!F63/Volume!D63)</f>
        <v>0</v>
      </c>
      <c r="K63" s="187">
        <f>IF('Open Int.'!E63=0,0,'Open Int.'!H63/'Open Int.'!E63)</f>
        <v>2</v>
      </c>
    </row>
    <row r="64" spans="1:11" ht="15">
      <c r="A64" s="201" t="s">
        <v>5</v>
      </c>
      <c r="B64" s="289">
        <f>Margins!B64</f>
        <v>1595</v>
      </c>
      <c r="C64" s="289">
        <f>Volume!J64</f>
        <v>140.15</v>
      </c>
      <c r="D64" s="182">
        <f>Volume!M64</f>
        <v>-1.4069644741470277</v>
      </c>
      <c r="E64" s="175">
        <f>Volume!C64*100</f>
        <v>-35</v>
      </c>
      <c r="F64" s="349">
        <f>'Open Int.'!D64*100</f>
        <v>-2</v>
      </c>
      <c r="G64" s="176">
        <f>'Open Int.'!R64</f>
        <v>444.328967225</v>
      </c>
      <c r="H64" s="176">
        <f>'Open Int.'!Z64</f>
        <v>-6.635511025000028</v>
      </c>
      <c r="I64" s="171">
        <f>'Open Int.'!O64</f>
        <v>0.991195854505207</v>
      </c>
      <c r="J64" s="185">
        <f>IF(Volume!D64=0,0,Volume!F64/Volume!D64)</f>
        <v>0.12685827552031714</v>
      </c>
      <c r="K64" s="187">
        <f>IF('Open Int.'!E64=0,0,'Open Int.'!H64/'Open Int.'!E64)</f>
        <v>0.17501585288522511</v>
      </c>
    </row>
    <row r="65" spans="1:11" ht="15">
      <c r="A65" s="201" t="s">
        <v>198</v>
      </c>
      <c r="B65" s="289">
        <f>Margins!B65</f>
        <v>1000</v>
      </c>
      <c r="C65" s="289">
        <f>Volume!J65</f>
        <v>207.85</v>
      </c>
      <c r="D65" s="182">
        <f>Volume!M65</f>
        <v>1.069778750303909</v>
      </c>
      <c r="E65" s="175">
        <f>Volume!C65*100</f>
        <v>-8</v>
      </c>
      <c r="F65" s="349">
        <f>'Open Int.'!D65*100</f>
        <v>-1</v>
      </c>
      <c r="G65" s="176">
        <f>'Open Int.'!R65</f>
        <v>223.542675</v>
      </c>
      <c r="H65" s="176">
        <f>'Open Int.'!Z65</f>
        <v>1.5229349999999897</v>
      </c>
      <c r="I65" s="171">
        <f>'Open Int.'!O65</f>
        <v>0.994607159460716</v>
      </c>
      <c r="J65" s="185">
        <f>IF(Volume!D65=0,0,Volume!F65/Volume!D65)</f>
        <v>0.12413793103448276</v>
      </c>
      <c r="K65" s="187">
        <f>IF('Open Int.'!E65=0,0,'Open Int.'!H65/'Open Int.'!E65)</f>
        <v>0.1852589641434263</v>
      </c>
    </row>
    <row r="66" spans="1:11" ht="15">
      <c r="A66" s="201" t="s">
        <v>199</v>
      </c>
      <c r="B66" s="289">
        <f>Margins!B66</f>
        <v>1300</v>
      </c>
      <c r="C66" s="289">
        <f>Volume!J66</f>
        <v>247.55</v>
      </c>
      <c r="D66" s="182">
        <f>Volume!M66</f>
        <v>-2.057368941641934</v>
      </c>
      <c r="E66" s="175">
        <f>Volume!C66*100</f>
        <v>-6</v>
      </c>
      <c r="F66" s="349">
        <f>'Open Int.'!D66*100</f>
        <v>5</v>
      </c>
      <c r="G66" s="176">
        <f>'Open Int.'!R66</f>
        <v>81.290469</v>
      </c>
      <c r="H66" s="176">
        <f>'Open Int.'!Z66</f>
        <v>2.2353240000000056</v>
      </c>
      <c r="I66" s="171">
        <f>'Open Int.'!O66</f>
        <v>0.9901029295328583</v>
      </c>
      <c r="J66" s="185">
        <f>IF(Volume!D66=0,0,Volume!F66/Volume!D66)</f>
        <v>0.09090909090909091</v>
      </c>
      <c r="K66" s="187">
        <f>IF('Open Int.'!E66=0,0,'Open Int.'!H66/'Open Int.'!E66)</f>
        <v>0.20454545454545456</v>
      </c>
    </row>
    <row r="67" spans="1:11" ht="15">
      <c r="A67" s="201" t="s">
        <v>43</v>
      </c>
      <c r="B67" s="289">
        <f>Margins!B67</f>
        <v>150</v>
      </c>
      <c r="C67" s="289">
        <f>Volume!J67</f>
        <v>2198.35</v>
      </c>
      <c r="D67" s="182">
        <f>Volume!M67</f>
        <v>1.836753601704734</v>
      </c>
      <c r="E67" s="175">
        <f>Volume!C67*100</f>
        <v>-16</v>
      </c>
      <c r="F67" s="349">
        <f>'Open Int.'!D67*100</f>
        <v>2</v>
      </c>
      <c r="G67" s="176">
        <f>'Open Int.'!R67</f>
        <v>78.612996</v>
      </c>
      <c r="H67" s="176">
        <f>'Open Int.'!Z67</f>
        <v>2.648343000000011</v>
      </c>
      <c r="I67" s="171">
        <f>'Open Int.'!O67</f>
        <v>0.9794463087248322</v>
      </c>
      <c r="J67" s="185">
        <f>IF(Volume!D67=0,0,Volume!F67/Volume!D67)</f>
        <v>0</v>
      </c>
      <c r="K67" s="187">
        <f>IF('Open Int.'!E67=0,0,'Open Int.'!H67/'Open Int.'!E67)</f>
        <v>0</v>
      </c>
    </row>
    <row r="68" spans="1:11" ht="15">
      <c r="A68" s="201" t="s">
        <v>200</v>
      </c>
      <c r="B68" s="289">
        <f>Margins!B68</f>
        <v>350</v>
      </c>
      <c r="C68" s="289">
        <f>Volume!J68</f>
        <v>849.25</v>
      </c>
      <c r="D68" s="182">
        <f>Volume!M68</f>
        <v>-1.1925538103548576</v>
      </c>
      <c r="E68" s="175">
        <f>Volume!C68*100</f>
        <v>-39</v>
      </c>
      <c r="F68" s="349">
        <f>'Open Int.'!D68*100</f>
        <v>4</v>
      </c>
      <c r="G68" s="176">
        <f>'Open Int.'!R68</f>
        <v>686.2024925</v>
      </c>
      <c r="H68" s="176">
        <f>'Open Int.'!Z68</f>
        <v>18.220579999999927</v>
      </c>
      <c r="I68" s="171">
        <f>'Open Int.'!O68</f>
        <v>0.9857922550463485</v>
      </c>
      <c r="J68" s="185">
        <f>IF(Volume!D68=0,0,Volume!F68/Volume!D68)</f>
        <v>0.16806722689075632</v>
      </c>
      <c r="K68" s="187">
        <f>IF('Open Int.'!E68=0,0,'Open Int.'!H68/'Open Int.'!E68)</f>
        <v>0.26785714285714285</v>
      </c>
    </row>
    <row r="69" spans="1:11" ht="15">
      <c r="A69" s="201" t="s">
        <v>141</v>
      </c>
      <c r="B69" s="289">
        <f>Margins!B69</f>
        <v>2400</v>
      </c>
      <c r="C69" s="289">
        <f>Volume!J69</f>
        <v>78.7</v>
      </c>
      <c r="D69" s="182">
        <f>Volume!M69</f>
        <v>0.12722646310433655</v>
      </c>
      <c r="E69" s="175">
        <f>Volume!C69*100</f>
        <v>20</v>
      </c>
      <c r="F69" s="349">
        <f>'Open Int.'!D69*100</f>
        <v>3</v>
      </c>
      <c r="G69" s="176">
        <f>'Open Int.'!R69</f>
        <v>227.959272</v>
      </c>
      <c r="H69" s="176">
        <f>'Open Int.'!Z69</f>
        <v>10.51394400000001</v>
      </c>
      <c r="I69" s="171">
        <f>'Open Int.'!O69</f>
        <v>0.9923771646366725</v>
      </c>
      <c r="J69" s="185">
        <f>IF(Volume!D69=0,0,Volume!F69/Volume!D69)</f>
        <v>0.23674475955610358</v>
      </c>
      <c r="K69" s="187">
        <f>IF('Open Int.'!E69=0,0,'Open Int.'!H69/'Open Int.'!E69)</f>
        <v>0.24107744107744108</v>
      </c>
    </row>
    <row r="70" spans="1:11" ht="15">
      <c r="A70" s="201" t="s">
        <v>399</v>
      </c>
      <c r="B70" s="289">
        <f>Margins!B70</f>
        <v>2700</v>
      </c>
      <c r="C70" s="289">
        <f>Volume!J70</f>
        <v>98.2</v>
      </c>
      <c r="D70" s="182">
        <f>Volume!M70</f>
        <v>1.867219917012445</v>
      </c>
      <c r="E70" s="175">
        <f>Volume!C70*100</f>
        <v>115.99999999999999</v>
      </c>
      <c r="F70" s="349">
        <f>'Open Int.'!D70*100</f>
        <v>1</v>
      </c>
      <c r="G70" s="176">
        <f>'Open Int.'!R70</f>
        <v>148.21326</v>
      </c>
      <c r="H70" s="176">
        <f>'Open Int.'!Z70</f>
        <v>5.033231999999998</v>
      </c>
      <c r="I70" s="171">
        <f>'Open Int.'!O70</f>
        <v>0.9838998211091234</v>
      </c>
      <c r="J70" s="185">
        <f>IF(Volume!D70=0,0,Volume!F70/Volume!D70)</f>
        <v>0.0851063829787234</v>
      </c>
      <c r="K70" s="187">
        <f>IF('Open Int.'!E70=0,0,'Open Int.'!H70/'Open Int.'!E70)</f>
        <v>0.13414634146341464</v>
      </c>
    </row>
    <row r="71" spans="1:11" ht="15">
      <c r="A71" s="201" t="s">
        <v>184</v>
      </c>
      <c r="B71" s="289">
        <f>Margins!B71</f>
        <v>2950</v>
      </c>
      <c r="C71" s="289">
        <f>Volume!J71</f>
        <v>91.9</v>
      </c>
      <c r="D71" s="182">
        <f>Volume!M71</f>
        <v>0.5470459518599562</v>
      </c>
      <c r="E71" s="175">
        <f>Volume!C71*100</f>
        <v>47</v>
      </c>
      <c r="F71" s="349">
        <f>'Open Int.'!D71*100</f>
        <v>6</v>
      </c>
      <c r="G71" s="176">
        <f>'Open Int.'!R71</f>
        <v>179.3901785</v>
      </c>
      <c r="H71" s="176">
        <f>'Open Int.'!Z71</f>
        <v>12.920616499999994</v>
      </c>
      <c r="I71" s="171">
        <f>'Open Int.'!O71</f>
        <v>0.9788423756989573</v>
      </c>
      <c r="J71" s="185">
        <f>IF(Volume!D71=0,0,Volume!F71/Volume!D71)</f>
        <v>0.2528409090909091</v>
      </c>
      <c r="K71" s="187">
        <f>IF('Open Int.'!E71=0,0,'Open Int.'!H71/'Open Int.'!E71)</f>
        <v>0.4437400950871632</v>
      </c>
    </row>
    <row r="72" spans="1:11" ht="15">
      <c r="A72" s="201" t="s">
        <v>175</v>
      </c>
      <c r="B72" s="289">
        <f>Margins!B72</f>
        <v>7875</v>
      </c>
      <c r="C72" s="289">
        <f>Volume!J72</f>
        <v>38.05</v>
      </c>
      <c r="D72" s="182">
        <f>Volume!M72</f>
        <v>3.5374149659863865</v>
      </c>
      <c r="E72" s="175">
        <f>Volume!C72*100</f>
        <v>40</v>
      </c>
      <c r="F72" s="349">
        <f>'Open Int.'!D72*100</f>
        <v>3</v>
      </c>
      <c r="G72" s="176">
        <f>'Open Int.'!R72</f>
        <v>455.698215</v>
      </c>
      <c r="H72" s="176">
        <f>'Open Int.'!Z72</f>
        <v>29.02658062500001</v>
      </c>
      <c r="I72" s="171">
        <f>'Open Int.'!O72</f>
        <v>0.9873750657548659</v>
      </c>
      <c r="J72" s="185">
        <f>IF(Volume!D72=0,0,Volume!F72/Volume!D72)</f>
        <v>0.21800433839479394</v>
      </c>
      <c r="K72" s="187">
        <f>IF('Open Int.'!E72=0,0,'Open Int.'!H72/'Open Int.'!E72)</f>
        <v>0.3382507903055848</v>
      </c>
    </row>
    <row r="73" spans="1:11" ht="15">
      <c r="A73" s="201" t="s">
        <v>142</v>
      </c>
      <c r="B73" s="289">
        <f>Margins!B73</f>
        <v>1750</v>
      </c>
      <c r="C73" s="289">
        <f>Volume!J73</f>
        <v>146.65</v>
      </c>
      <c r="D73" s="182">
        <f>Volume!M73</f>
        <v>-0.8786752281175958</v>
      </c>
      <c r="E73" s="175">
        <f>Volume!C73*100</f>
        <v>-47</v>
      </c>
      <c r="F73" s="349">
        <f>'Open Int.'!D73*100</f>
        <v>2</v>
      </c>
      <c r="G73" s="176">
        <f>'Open Int.'!R73</f>
        <v>61.15671625</v>
      </c>
      <c r="H73" s="176">
        <f>'Open Int.'!Z73</f>
        <v>0.49351750000000294</v>
      </c>
      <c r="I73" s="171">
        <f>'Open Int.'!O73</f>
        <v>0.9832144355853966</v>
      </c>
      <c r="J73" s="185">
        <f>IF(Volume!D73=0,0,Volume!F73/Volume!D73)</f>
        <v>0</v>
      </c>
      <c r="K73" s="187">
        <f>IF('Open Int.'!E73=0,0,'Open Int.'!H73/'Open Int.'!E73)</f>
        <v>0.027777777777777776</v>
      </c>
    </row>
    <row r="74" spans="1:11" ht="15">
      <c r="A74" s="201" t="s">
        <v>176</v>
      </c>
      <c r="B74" s="289">
        <f>Margins!B74</f>
        <v>1450</v>
      </c>
      <c r="C74" s="289">
        <f>Volume!J74</f>
        <v>159.5</v>
      </c>
      <c r="D74" s="182">
        <f>Volume!M74</f>
        <v>-0.34364261168385585</v>
      </c>
      <c r="E74" s="175">
        <f>Volume!C74*100</f>
        <v>-26</v>
      </c>
      <c r="F74" s="349">
        <f>'Open Int.'!D74*100</f>
        <v>-1</v>
      </c>
      <c r="G74" s="176">
        <f>'Open Int.'!R74</f>
        <v>261.664535</v>
      </c>
      <c r="H74" s="176">
        <f>'Open Int.'!Z74</f>
        <v>-2.874907749999977</v>
      </c>
      <c r="I74" s="171">
        <f>'Open Int.'!O74</f>
        <v>0.986388545165282</v>
      </c>
      <c r="J74" s="185">
        <f>IF(Volume!D74=0,0,Volume!F74/Volume!D74)</f>
        <v>0.13138686131386862</v>
      </c>
      <c r="K74" s="187">
        <f>IF('Open Int.'!E74=0,0,'Open Int.'!H74/'Open Int.'!E74)</f>
        <v>0.269041769041769</v>
      </c>
    </row>
    <row r="75" spans="1:11" ht="15">
      <c r="A75" s="201" t="s">
        <v>398</v>
      </c>
      <c r="B75" s="289">
        <f>Margins!B75</f>
        <v>2200</v>
      </c>
      <c r="C75" s="289">
        <f>Volume!J75</f>
        <v>90.4</v>
      </c>
      <c r="D75" s="182">
        <f>Volume!M75</f>
        <v>-3.8809144072301875</v>
      </c>
      <c r="E75" s="175">
        <f>Volume!C75*100</f>
        <v>-82</v>
      </c>
      <c r="F75" s="349">
        <f>'Open Int.'!D75*100</f>
        <v>5</v>
      </c>
      <c r="G75" s="176">
        <f>'Open Int.'!R75</f>
        <v>9.168368</v>
      </c>
      <c r="H75" s="176">
        <f>'Open Int.'!Z75</f>
        <v>0.10570999999999842</v>
      </c>
      <c r="I75" s="171">
        <f>'Open Int.'!O75</f>
        <v>0.9891540130151844</v>
      </c>
      <c r="J75" s="185">
        <f>IF(Volume!D75=0,0,Volume!F75/Volume!D75)</f>
        <v>0</v>
      </c>
      <c r="K75" s="187">
        <f>IF('Open Int.'!E75=0,0,'Open Int.'!H75/'Open Int.'!E75)</f>
        <v>0</v>
      </c>
    </row>
    <row r="76" spans="1:11" ht="15">
      <c r="A76" s="201" t="s">
        <v>167</v>
      </c>
      <c r="B76" s="289">
        <f>Margins!B76</f>
        <v>3850</v>
      </c>
      <c r="C76" s="289">
        <f>Volume!J76</f>
        <v>39.75</v>
      </c>
      <c r="D76" s="182">
        <f>Volume!M76</f>
        <v>-0.9962640099626366</v>
      </c>
      <c r="E76" s="175">
        <f>Volume!C76*100</f>
        <v>-8</v>
      </c>
      <c r="F76" s="349">
        <f>'Open Int.'!D76*100</f>
        <v>0</v>
      </c>
      <c r="G76" s="176">
        <f>'Open Int.'!R76</f>
        <v>57.19011375</v>
      </c>
      <c r="H76" s="176">
        <f>'Open Int.'!Z76</f>
        <v>-0.11176549999999708</v>
      </c>
      <c r="I76" s="171">
        <f>'Open Int.'!O76</f>
        <v>0.9981268397109981</v>
      </c>
      <c r="J76" s="185">
        <f>IF(Volume!D76=0,0,Volume!F76/Volume!D76)</f>
        <v>0</v>
      </c>
      <c r="K76" s="187">
        <f>IF('Open Int.'!E76=0,0,'Open Int.'!H76/'Open Int.'!E76)</f>
        <v>0.0234375</v>
      </c>
    </row>
    <row r="77" spans="1:11" ht="15">
      <c r="A77" s="201" t="s">
        <v>201</v>
      </c>
      <c r="B77" s="289">
        <f>Margins!B77</f>
        <v>100</v>
      </c>
      <c r="C77" s="289">
        <f>Volume!J77</f>
        <v>2045.85</v>
      </c>
      <c r="D77" s="182">
        <f>Volume!M77</f>
        <v>2.484658735128361</v>
      </c>
      <c r="E77" s="175">
        <f>Volume!C77*100</f>
        <v>78</v>
      </c>
      <c r="F77" s="349">
        <f>'Open Int.'!D77*100</f>
        <v>2</v>
      </c>
      <c r="G77" s="176">
        <f>'Open Int.'!R77</f>
        <v>1145.26683</v>
      </c>
      <c r="H77" s="176">
        <f>'Open Int.'!Z77</f>
        <v>206.55023000000006</v>
      </c>
      <c r="I77" s="171">
        <f>'Open Int.'!O77</f>
        <v>0.9790460878885316</v>
      </c>
      <c r="J77" s="185">
        <f>IF(Volume!D77=0,0,Volume!F77/Volume!D77)</f>
        <v>0.5788386030171523</v>
      </c>
      <c r="K77" s="187">
        <f>IF('Open Int.'!E77=0,0,'Open Int.'!H77/'Open Int.'!E77)</f>
        <v>0.5757339568719148</v>
      </c>
    </row>
    <row r="78" spans="1:11" ht="15">
      <c r="A78" s="201" t="s">
        <v>143</v>
      </c>
      <c r="B78" s="289">
        <f>Margins!B78</f>
        <v>2950</v>
      </c>
      <c r="C78" s="289">
        <f>Volume!J78</f>
        <v>97.1</v>
      </c>
      <c r="D78" s="182">
        <f>Volume!M78</f>
        <v>-2.5589563472152648</v>
      </c>
      <c r="E78" s="175">
        <f>Volume!C78*100</f>
        <v>-13</v>
      </c>
      <c r="F78" s="349">
        <f>'Open Int.'!D78*100</f>
        <v>3</v>
      </c>
      <c r="G78" s="176">
        <f>'Open Int.'!R78</f>
        <v>13.577493</v>
      </c>
      <c r="H78" s="176">
        <f>'Open Int.'!Z78</f>
        <v>-0.0038055000000003503</v>
      </c>
      <c r="I78" s="171">
        <f>'Open Int.'!O78</f>
        <v>0.9873417721518988</v>
      </c>
      <c r="J78" s="185">
        <f>IF(Volume!D78=0,0,Volume!F78/Volume!D78)</f>
        <v>0</v>
      </c>
      <c r="K78" s="187">
        <f>IF('Open Int.'!E78=0,0,'Open Int.'!H78/'Open Int.'!E78)</f>
        <v>0</v>
      </c>
    </row>
    <row r="79" spans="1:11" ht="15">
      <c r="A79" s="201" t="s">
        <v>90</v>
      </c>
      <c r="B79" s="289">
        <f>Margins!B79</f>
        <v>600</v>
      </c>
      <c r="C79" s="289">
        <f>Volume!J79</f>
        <v>395</v>
      </c>
      <c r="D79" s="182">
        <f>Volume!M79</f>
        <v>-2.1186965679593635</v>
      </c>
      <c r="E79" s="175">
        <f>Volume!C79*100</f>
        <v>-46</v>
      </c>
      <c r="F79" s="349">
        <f>'Open Int.'!D79*100</f>
        <v>3</v>
      </c>
      <c r="G79" s="176">
        <f>'Open Int.'!R79</f>
        <v>39.1287</v>
      </c>
      <c r="H79" s="176">
        <f>'Open Int.'!Z79</f>
        <v>0.14576999999999884</v>
      </c>
      <c r="I79" s="171">
        <f>'Open Int.'!O79</f>
        <v>0.9939430648092066</v>
      </c>
      <c r="J79" s="185">
        <f>IF(Volume!D79=0,0,Volume!F79/Volume!D79)</f>
        <v>0</v>
      </c>
      <c r="K79" s="187">
        <f>IF('Open Int.'!E79=0,0,'Open Int.'!H79/'Open Int.'!E79)</f>
        <v>0</v>
      </c>
    </row>
    <row r="80" spans="1:11" ht="15">
      <c r="A80" s="201" t="s">
        <v>35</v>
      </c>
      <c r="B80" s="289">
        <f>Margins!B80</f>
        <v>1100</v>
      </c>
      <c r="C80" s="289">
        <f>Volume!J80</f>
        <v>274.45</v>
      </c>
      <c r="D80" s="182">
        <f>Volume!M80</f>
        <v>-0.09100837277029487</v>
      </c>
      <c r="E80" s="175">
        <f>Volume!C80*100</f>
        <v>-17</v>
      </c>
      <c r="F80" s="349">
        <f>'Open Int.'!D80*100</f>
        <v>-3</v>
      </c>
      <c r="G80" s="176">
        <f>'Open Int.'!R80</f>
        <v>108.07841</v>
      </c>
      <c r="H80" s="176">
        <f>'Open Int.'!Z80</f>
        <v>-3.8453579999999903</v>
      </c>
      <c r="I80" s="171">
        <f>'Open Int.'!O80</f>
        <v>0.9935754189944134</v>
      </c>
      <c r="J80" s="185">
        <f>IF(Volume!D80=0,0,Volume!F80/Volume!D80)</f>
        <v>0</v>
      </c>
      <c r="K80" s="187">
        <f>IF('Open Int.'!E80=0,0,'Open Int.'!H80/'Open Int.'!E80)</f>
        <v>0</v>
      </c>
    </row>
    <row r="81" spans="1:11" ht="15">
      <c r="A81" s="201" t="s">
        <v>6</v>
      </c>
      <c r="B81" s="289">
        <f>Margins!B81</f>
        <v>1125</v>
      </c>
      <c r="C81" s="289">
        <f>Volume!J81</f>
        <v>156.25</v>
      </c>
      <c r="D81" s="182">
        <f>Volume!M81</f>
        <v>-2.64797507788162</v>
      </c>
      <c r="E81" s="175">
        <f>Volume!C81*100</f>
        <v>-36</v>
      </c>
      <c r="F81" s="349">
        <f>'Open Int.'!D81*100</f>
        <v>3</v>
      </c>
      <c r="G81" s="176">
        <f>'Open Int.'!R81</f>
        <v>284.625</v>
      </c>
      <c r="H81" s="176">
        <f>'Open Int.'!Z81</f>
        <v>2.766937499999983</v>
      </c>
      <c r="I81" s="171">
        <f>'Open Int.'!O81</f>
        <v>0.9912302371541502</v>
      </c>
      <c r="J81" s="185">
        <f>IF(Volume!D81=0,0,Volume!F81/Volume!D81)</f>
        <v>0.13915857605177995</v>
      </c>
      <c r="K81" s="187">
        <f>IF('Open Int.'!E81=0,0,'Open Int.'!H81/'Open Int.'!E81)</f>
        <v>0.24209714726291442</v>
      </c>
    </row>
    <row r="82" spans="1:11" ht="15">
      <c r="A82" s="201" t="s">
        <v>177</v>
      </c>
      <c r="B82" s="289">
        <f>Margins!B82</f>
        <v>500</v>
      </c>
      <c r="C82" s="289">
        <f>Volume!J82</f>
        <v>271.5</v>
      </c>
      <c r="D82" s="182">
        <f>Volume!M82</f>
        <v>-0.6404391582799633</v>
      </c>
      <c r="E82" s="175">
        <f>Volume!C82*100</f>
        <v>-9</v>
      </c>
      <c r="F82" s="349">
        <f>'Open Int.'!D82*100</f>
        <v>-2</v>
      </c>
      <c r="G82" s="176">
        <f>'Open Int.'!R82</f>
        <v>153.80475</v>
      </c>
      <c r="H82" s="176">
        <f>'Open Int.'!Z82</f>
        <v>-3.0817374999999743</v>
      </c>
      <c r="I82" s="171">
        <f>'Open Int.'!O82</f>
        <v>0.9894086496028244</v>
      </c>
      <c r="J82" s="185">
        <f>IF(Volume!D82=0,0,Volume!F82/Volume!D82)</f>
        <v>0.020618556701030927</v>
      </c>
      <c r="K82" s="187">
        <f>IF('Open Int.'!E82=0,0,'Open Int.'!H82/'Open Int.'!E82)</f>
        <v>0.09736842105263158</v>
      </c>
    </row>
    <row r="83" spans="1:11" ht="15">
      <c r="A83" s="201" t="s">
        <v>168</v>
      </c>
      <c r="B83" s="289">
        <f>Margins!B83</f>
        <v>300</v>
      </c>
      <c r="C83" s="289">
        <f>Volume!J83</f>
        <v>630.85</v>
      </c>
      <c r="D83" s="182">
        <f>Volume!M83</f>
        <v>0.09520031733439473</v>
      </c>
      <c r="E83" s="175">
        <f>Volume!C83*100</f>
        <v>-85</v>
      </c>
      <c r="F83" s="349">
        <f>'Open Int.'!D83*100</f>
        <v>-1</v>
      </c>
      <c r="G83" s="176">
        <f>'Open Int.'!R83</f>
        <v>9.349197</v>
      </c>
      <c r="H83" s="176">
        <f>'Open Int.'!Z83</f>
        <v>-0.04783049999999989</v>
      </c>
      <c r="I83" s="171">
        <f>'Open Int.'!O83</f>
        <v>1</v>
      </c>
      <c r="J83" s="185">
        <f>IF(Volume!D83=0,0,Volume!F83/Volume!D83)</f>
        <v>0</v>
      </c>
      <c r="K83" s="187">
        <f>IF('Open Int.'!E83=0,0,'Open Int.'!H83/'Open Int.'!E83)</f>
        <v>0</v>
      </c>
    </row>
    <row r="84" spans="1:11" ht="15">
      <c r="A84" s="201" t="s">
        <v>132</v>
      </c>
      <c r="B84" s="289">
        <f>Margins!B84</f>
        <v>400</v>
      </c>
      <c r="C84" s="289">
        <f>Volume!J84</f>
        <v>629.6</v>
      </c>
      <c r="D84" s="182">
        <f>Volume!M84</f>
        <v>3.3147358057105425</v>
      </c>
      <c r="E84" s="175">
        <f>Volume!C84*100</f>
        <v>162</v>
      </c>
      <c r="F84" s="349">
        <f>'Open Int.'!D84*100</f>
        <v>4</v>
      </c>
      <c r="G84" s="176">
        <f>'Open Int.'!R84</f>
        <v>144.077664</v>
      </c>
      <c r="H84" s="176">
        <f>'Open Int.'!Z84</f>
        <v>11.959744</v>
      </c>
      <c r="I84" s="171">
        <f>'Open Int.'!O84</f>
        <v>0.9805977975878343</v>
      </c>
      <c r="J84" s="185">
        <f>IF(Volume!D84=0,0,Volume!F84/Volume!D84)</f>
        <v>0.03289473684210526</v>
      </c>
      <c r="K84" s="187">
        <f>IF('Open Int.'!E84=0,0,'Open Int.'!H84/'Open Int.'!E84)</f>
        <v>0.0625</v>
      </c>
    </row>
    <row r="85" spans="1:11" ht="15">
      <c r="A85" s="201" t="s">
        <v>144</v>
      </c>
      <c r="B85" s="289">
        <f>Margins!B85</f>
        <v>125</v>
      </c>
      <c r="C85" s="289">
        <f>Volume!J85</f>
        <v>2506.8</v>
      </c>
      <c r="D85" s="182">
        <f>Volume!M85</f>
        <v>-3.6753828123498873</v>
      </c>
      <c r="E85" s="175">
        <f>Volume!C85*100</f>
        <v>-61</v>
      </c>
      <c r="F85" s="349">
        <f>'Open Int.'!D85*100</f>
        <v>1</v>
      </c>
      <c r="G85" s="176">
        <f>'Open Int.'!R85</f>
        <v>58.377105</v>
      </c>
      <c r="H85" s="176">
        <f>'Open Int.'!Z85</f>
        <v>-1.6418981249999973</v>
      </c>
      <c r="I85" s="171">
        <f>'Open Int.'!O85</f>
        <v>0.9967793880837359</v>
      </c>
      <c r="J85" s="185">
        <f>IF(Volume!D85=0,0,Volume!F85/Volume!D85)</f>
        <v>0</v>
      </c>
      <c r="K85" s="187">
        <f>IF('Open Int.'!E85=0,0,'Open Int.'!H85/'Open Int.'!E85)</f>
        <v>0</v>
      </c>
    </row>
    <row r="86" spans="1:11" ht="15">
      <c r="A86" s="201" t="s">
        <v>291</v>
      </c>
      <c r="B86" s="289">
        <f>Margins!B86</f>
        <v>300</v>
      </c>
      <c r="C86" s="289">
        <f>Volume!J86</f>
        <v>556.7</v>
      </c>
      <c r="D86" s="182">
        <f>Volume!M86</f>
        <v>1.310282074613293</v>
      </c>
      <c r="E86" s="175">
        <f>Volume!C86*100</f>
        <v>-53</v>
      </c>
      <c r="F86" s="349">
        <f>'Open Int.'!D86*100</f>
        <v>-7.000000000000001</v>
      </c>
      <c r="G86" s="176">
        <f>'Open Int.'!R86</f>
        <v>70.378014</v>
      </c>
      <c r="H86" s="176">
        <f>'Open Int.'!Z86</f>
        <v>-4.002306000000004</v>
      </c>
      <c r="I86" s="171">
        <f>'Open Int.'!O86</f>
        <v>0.9966777408637874</v>
      </c>
      <c r="J86" s="185">
        <f>IF(Volume!D86=0,0,Volume!F86/Volume!D86)</f>
        <v>0</v>
      </c>
      <c r="K86" s="187">
        <f>IF('Open Int.'!E86=0,0,'Open Int.'!H86/'Open Int.'!E86)</f>
        <v>0</v>
      </c>
    </row>
    <row r="87" spans="1:11" ht="15">
      <c r="A87" s="201" t="s">
        <v>133</v>
      </c>
      <c r="B87" s="289">
        <f>Margins!B87</f>
        <v>6250</v>
      </c>
      <c r="C87" s="289">
        <f>Volume!J87</f>
        <v>30.05</v>
      </c>
      <c r="D87" s="182">
        <f>Volume!M87</f>
        <v>-0.9884678747940715</v>
      </c>
      <c r="E87" s="175">
        <f>Volume!C87*100</f>
        <v>-79</v>
      </c>
      <c r="F87" s="349">
        <f>'Open Int.'!D87*100</f>
        <v>0</v>
      </c>
      <c r="G87" s="176">
        <f>'Open Int.'!R87</f>
        <v>76.90921875</v>
      </c>
      <c r="H87" s="176">
        <f>'Open Int.'!Z87</f>
        <v>-0.3505000000000109</v>
      </c>
      <c r="I87" s="171">
        <f>'Open Int.'!O87</f>
        <v>0.9877899877899878</v>
      </c>
      <c r="J87" s="185">
        <f>IF(Volume!D87=0,0,Volume!F87/Volume!D87)</f>
        <v>0.06976744186046512</v>
      </c>
      <c r="K87" s="187">
        <f>IF('Open Int.'!E87=0,0,'Open Int.'!H87/'Open Int.'!E87)</f>
        <v>0.11188811188811189</v>
      </c>
    </row>
    <row r="88" spans="1:11" ht="15">
      <c r="A88" s="201" t="s">
        <v>169</v>
      </c>
      <c r="B88" s="289">
        <f>Margins!B88</f>
        <v>2000</v>
      </c>
      <c r="C88" s="289">
        <f>Volume!J88</f>
        <v>125.85</v>
      </c>
      <c r="D88" s="182">
        <f>Volume!M88</f>
        <v>-2.404032570763858</v>
      </c>
      <c r="E88" s="175">
        <f>Volume!C88*100</f>
        <v>-9</v>
      </c>
      <c r="F88" s="349">
        <f>'Open Int.'!D88*100</f>
        <v>1</v>
      </c>
      <c r="G88" s="176">
        <f>'Open Int.'!R88</f>
        <v>77.04537</v>
      </c>
      <c r="H88" s="176">
        <f>'Open Int.'!Z88</f>
        <v>-1.4593899999999849</v>
      </c>
      <c r="I88" s="171">
        <f>'Open Int.'!O88</f>
        <v>0.9817053250571709</v>
      </c>
      <c r="J88" s="185">
        <f>IF(Volume!D88=0,0,Volume!F88/Volume!D88)</f>
        <v>0</v>
      </c>
      <c r="K88" s="187">
        <f>IF('Open Int.'!E88=0,0,'Open Int.'!H88/'Open Int.'!E88)</f>
        <v>0</v>
      </c>
    </row>
    <row r="89" spans="1:11" ht="15">
      <c r="A89" s="201" t="s">
        <v>292</v>
      </c>
      <c r="B89" s="289">
        <f>Margins!B89</f>
        <v>550</v>
      </c>
      <c r="C89" s="289">
        <f>Volume!J89</f>
        <v>534.4</v>
      </c>
      <c r="D89" s="182">
        <f>Volume!M89</f>
        <v>-0.409988818486777</v>
      </c>
      <c r="E89" s="175">
        <f>Volume!C89*100</f>
        <v>-37</v>
      </c>
      <c r="F89" s="349">
        <f>'Open Int.'!D89*100</f>
        <v>-7.000000000000001</v>
      </c>
      <c r="G89" s="176">
        <f>'Open Int.'!R89</f>
        <v>183.494256</v>
      </c>
      <c r="H89" s="176">
        <f>'Open Int.'!Z89</f>
        <v>-14.449434999999994</v>
      </c>
      <c r="I89" s="171">
        <f>'Open Int.'!O89</f>
        <v>0.9907095947461156</v>
      </c>
      <c r="J89" s="185">
        <f>IF(Volume!D89=0,0,Volume!F89/Volume!D89)</f>
        <v>1</v>
      </c>
      <c r="K89" s="187">
        <f>IF('Open Int.'!E89=0,0,'Open Int.'!H89/'Open Int.'!E89)</f>
        <v>0.07407407407407407</v>
      </c>
    </row>
    <row r="90" spans="1:11" ht="15">
      <c r="A90" s="201" t="s">
        <v>293</v>
      </c>
      <c r="B90" s="289">
        <f>Margins!B90</f>
        <v>550</v>
      </c>
      <c r="C90" s="289">
        <f>Volume!J90</f>
        <v>479.45</v>
      </c>
      <c r="D90" s="182">
        <f>Volume!M90</f>
        <v>-1.2359666289010198</v>
      </c>
      <c r="E90" s="175">
        <f>Volume!C90*100</f>
        <v>-63</v>
      </c>
      <c r="F90" s="349">
        <f>'Open Int.'!D90*100</f>
        <v>2</v>
      </c>
      <c r="G90" s="176">
        <f>'Open Int.'!R90</f>
        <v>69.3524425</v>
      </c>
      <c r="H90" s="176">
        <f>'Open Int.'!Z90</f>
        <v>0.7073852500000015</v>
      </c>
      <c r="I90" s="171">
        <f>'Open Int.'!O90</f>
        <v>0.9965779467680609</v>
      </c>
      <c r="J90" s="185">
        <f>IF(Volume!D90=0,0,Volume!F90/Volume!D90)</f>
        <v>0</v>
      </c>
      <c r="K90" s="187">
        <f>IF('Open Int.'!E90=0,0,'Open Int.'!H90/'Open Int.'!E90)</f>
        <v>0</v>
      </c>
    </row>
    <row r="91" spans="1:11" ht="15">
      <c r="A91" s="201" t="s">
        <v>178</v>
      </c>
      <c r="B91" s="289">
        <f>Margins!B91</f>
        <v>1250</v>
      </c>
      <c r="C91" s="289">
        <f>Volume!J91</f>
        <v>170.65</v>
      </c>
      <c r="D91" s="182">
        <f>Volume!M91</f>
        <v>-2.3182598740698244</v>
      </c>
      <c r="E91" s="175">
        <f>Volume!C91*100</f>
        <v>-74</v>
      </c>
      <c r="F91" s="349">
        <f>'Open Int.'!D91*100</f>
        <v>-1</v>
      </c>
      <c r="G91" s="176">
        <f>'Open Int.'!R91</f>
        <v>28.7971875</v>
      </c>
      <c r="H91" s="176">
        <f>'Open Int.'!Z91</f>
        <v>-0.9891624999999991</v>
      </c>
      <c r="I91" s="171">
        <f>'Open Int.'!O91</f>
        <v>0.9977777777777778</v>
      </c>
      <c r="J91" s="185">
        <f>IF(Volume!D91=0,0,Volume!F91/Volume!D91)</f>
        <v>0</v>
      </c>
      <c r="K91" s="187">
        <f>IF('Open Int.'!E91=0,0,'Open Int.'!H91/'Open Int.'!E91)</f>
        <v>0</v>
      </c>
    </row>
    <row r="92" spans="1:11" ht="15">
      <c r="A92" s="201" t="s">
        <v>145</v>
      </c>
      <c r="B92" s="289">
        <f>Margins!B92</f>
        <v>1700</v>
      </c>
      <c r="C92" s="289">
        <f>Volume!J92</f>
        <v>140.5</v>
      </c>
      <c r="D92" s="182">
        <f>Volume!M92</f>
        <v>-1.021486438886924</v>
      </c>
      <c r="E92" s="175">
        <f>Volume!C92*100</f>
        <v>-20</v>
      </c>
      <c r="F92" s="349">
        <f>'Open Int.'!D92*100</f>
        <v>0</v>
      </c>
      <c r="G92" s="176">
        <f>'Open Int.'!R92</f>
        <v>28.876965</v>
      </c>
      <c r="H92" s="176">
        <f>'Open Int.'!Z92</f>
        <v>-0.24975550000000268</v>
      </c>
      <c r="I92" s="171">
        <f>'Open Int.'!O92</f>
        <v>0.9859387923904053</v>
      </c>
      <c r="J92" s="185">
        <f>IF(Volume!D92=0,0,Volume!F92/Volume!D92)</f>
        <v>0</v>
      </c>
      <c r="K92" s="187">
        <f>IF('Open Int.'!E92=0,0,'Open Int.'!H92/'Open Int.'!E92)</f>
        <v>0.17647058823529413</v>
      </c>
    </row>
    <row r="93" spans="1:11" ht="15">
      <c r="A93" s="201" t="s">
        <v>272</v>
      </c>
      <c r="B93" s="289">
        <f>Margins!B93</f>
        <v>850</v>
      </c>
      <c r="C93" s="289">
        <f>Volume!J93</f>
        <v>148.45</v>
      </c>
      <c r="D93" s="182">
        <f>Volume!M93</f>
        <v>0.9177430319510498</v>
      </c>
      <c r="E93" s="175">
        <f>Volume!C93*100</f>
        <v>157</v>
      </c>
      <c r="F93" s="349">
        <f>'Open Int.'!D93*100</f>
        <v>3</v>
      </c>
      <c r="G93" s="176">
        <f>'Open Int.'!R93</f>
        <v>51.684352</v>
      </c>
      <c r="H93" s="176">
        <f>'Open Int.'!Z93</f>
        <v>2.1329814999999996</v>
      </c>
      <c r="I93" s="171">
        <f>'Open Int.'!O93</f>
        <v>0.990966796875</v>
      </c>
      <c r="J93" s="185">
        <f>IF(Volume!D93=0,0,Volume!F93/Volume!D93)</f>
        <v>0.2222222222222222</v>
      </c>
      <c r="K93" s="187">
        <f>IF('Open Int.'!E93=0,0,'Open Int.'!H93/'Open Int.'!E93)</f>
        <v>0.11864406779661017</v>
      </c>
    </row>
    <row r="94" spans="1:11" ht="15">
      <c r="A94" s="201" t="s">
        <v>210</v>
      </c>
      <c r="B94" s="289">
        <f>Margins!B94</f>
        <v>200</v>
      </c>
      <c r="C94" s="289">
        <f>Volume!J94</f>
        <v>1566.6</v>
      </c>
      <c r="D94" s="182">
        <f>Volume!M94</f>
        <v>-1.148409893992936</v>
      </c>
      <c r="E94" s="175">
        <f>Volume!C94*100</f>
        <v>-43</v>
      </c>
      <c r="F94" s="349">
        <f>'Open Int.'!D94*100</f>
        <v>3</v>
      </c>
      <c r="G94" s="176">
        <f>'Open Int.'!R94</f>
        <v>273.68502</v>
      </c>
      <c r="H94" s="176">
        <f>'Open Int.'!Z94</f>
        <v>4.712763999999993</v>
      </c>
      <c r="I94" s="171">
        <f>'Open Int.'!O94</f>
        <v>0.9942759015455066</v>
      </c>
      <c r="J94" s="185">
        <f>IF(Volume!D94=0,0,Volume!F94/Volume!D94)</f>
        <v>0</v>
      </c>
      <c r="K94" s="187">
        <f>IF('Open Int.'!E94=0,0,'Open Int.'!H94/'Open Int.'!E94)</f>
        <v>0.1276595744680851</v>
      </c>
    </row>
    <row r="95" spans="1:11" ht="15">
      <c r="A95" s="201" t="s">
        <v>294</v>
      </c>
      <c r="B95" s="289">
        <f>Margins!B95</f>
        <v>350</v>
      </c>
      <c r="C95" s="289">
        <f>Volume!J95</f>
        <v>626.9</v>
      </c>
      <c r="D95" s="182">
        <f>Volume!M95</f>
        <v>1.8687032824179397</v>
      </c>
      <c r="E95" s="175">
        <f>Volume!C95*100</f>
        <v>206</v>
      </c>
      <c r="F95" s="349">
        <f>'Open Int.'!D95*100</f>
        <v>3</v>
      </c>
      <c r="G95" s="176">
        <f>'Open Int.'!R95</f>
        <v>55.1828725</v>
      </c>
      <c r="H95" s="176">
        <f>'Open Int.'!Z95</f>
        <v>2.4984785000000045</v>
      </c>
      <c r="I95" s="171">
        <f>'Open Int.'!O95</f>
        <v>0.9753479125248509</v>
      </c>
      <c r="J95" s="185">
        <f>IF(Volume!D95=0,0,Volume!F95/Volume!D95)</f>
        <v>0</v>
      </c>
      <c r="K95" s="187">
        <f>IF('Open Int.'!E95=0,0,'Open Int.'!H95/'Open Int.'!E95)</f>
        <v>0</v>
      </c>
    </row>
    <row r="96" spans="1:11" ht="15">
      <c r="A96" s="201" t="s">
        <v>7</v>
      </c>
      <c r="B96" s="289">
        <f>Margins!B96</f>
        <v>625</v>
      </c>
      <c r="C96" s="289">
        <f>Volume!J96</f>
        <v>718.8</v>
      </c>
      <c r="D96" s="182">
        <f>Volume!M96</f>
        <v>-0.8825151682294665</v>
      </c>
      <c r="E96" s="175">
        <f>Volume!C96*100</f>
        <v>-14.000000000000002</v>
      </c>
      <c r="F96" s="349">
        <f>'Open Int.'!D96*100</f>
        <v>2</v>
      </c>
      <c r="G96" s="176">
        <f>'Open Int.'!R96</f>
        <v>183.4737</v>
      </c>
      <c r="H96" s="176">
        <f>'Open Int.'!Z96</f>
        <v>2.0377249999999947</v>
      </c>
      <c r="I96" s="171">
        <f>'Open Int.'!O96</f>
        <v>0.9791870714985309</v>
      </c>
      <c r="J96" s="185">
        <f>IF(Volume!D96=0,0,Volume!F96/Volume!D96)</f>
        <v>0</v>
      </c>
      <c r="K96" s="187">
        <f>IF('Open Int.'!E96=0,0,'Open Int.'!H96/'Open Int.'!E96)</f>
        <v>0.18253968253968253</v>
      </c>
    </row>
    <row r="97" spans="1:11" ht="15">
      <c r="A97" s="201" t="s">
        <v>170</v>
      </c>
      <c r="B97" s="289">
        <f>Margins!B97</f>
        <v>600</v>
      </c>
      <c r="C97" s="289">
        <f>Volume!J97</f>
        <v>513.65</v>
      </c>
      <c r="D97" s="182">
        <f>Volume!M97</f>
        <v>-2.2363913208983632</v>
      </c>
      <c r="E97" s="175">
        <f>Volume!C97*100</f>
        <v>3</v>
      </c>
      <c r="F97" s="349">
        <f>'Open Int.'!D97*100</f>
        <v>4</v>
      </c>
      <c r="G97" s="176">
        <f>'Open Int.'!R97</f>
        <v>91.255059</v>
      </c>
      <c r="H97" s="176">
        <f>'Open Int.'!Z97</f>
        <v>1.3170870000000008</v>
      </c>
      <c r="I97" s="171">
        <f>'Open Int.'!O97</f>
        <v>0.9918946301925026</v>
      </c>
      <c r="J97" s="185">
        <f>IF(Volume!D97=0,0,Volume!F97/Volume!D97)</f>
        <v>0</v>
      </c>
      <c r="K97" s="187">
        <f>IF('Open Int.'!E97=0,0,'Open Int.'!H97/'Open Int.'!E97)</f>
        <v>0</v>
      </c>
    </row>
    <row r="98" spans="1:11" ht="15">
      <c r="A98" s="201" t="s">
        <v>223</v>
      </c>
      <c r="B98" s="289">
        <f>Margins!B98</f>
        <v>400</v>
      </c>
      <c r="C98" s="289">
        <f>Volume!J98</f>
        <v>758.95</v>
      </c>
      <c r="D98" s="182">
        <f>Volume!M98</f>
        <v>-2.9413645373745125</v>
      </c>
      <c r="E98" s="175">
        <f>Volume!C98*100</f>
        <v>34</v>
      </c>
      <c r="F98" s="349">
        <f>'Open Int.'!D98*100</f>
        <v>0</v>
      </c>
      <c r="G98" s="176">
        <f>'Open Int.'!R98</f>
        <v>172.069144</v>
      </c>
      <c r="H98" s="176">
        <f>'Open Int.'!Z98</f>
        <v>-4.432610000000011</v>
      </c>
      <c r="I98" s="171">
        <f>'Open Int.'!O98</f>
        <v>0.9862385321100917</v>
      </c>
      <c r="J98" s="185">
        <f>IF(Volume!D98=0,0,Volume!F98/Volume!D98)</f>
        <v>0.10344827586206896</v>
      </c>
      <c r="K98" s="187">
        <f>IF('Open Int.'!E98=0,0,'Open Int.'!H98/'Open Int.'!E98)</f>
        <v>0.28205128205128205</v>
      </c>
    </row>
    <row r="99" spans="1:11" ht="15">
      <c r="A99" s="201" t="s">
        <v>207</v>
      </c>
      <c r="B99" s="289">
        <f>Margins!B99</f>
        <v>1250</v>
      </c>
      <c r="C99" s="289">
        <f>Volume!J99</f>
        <v>180.85</v>
      </c>
      <c r="D99" s="182">
        <f>Volume!M99</f>
        <v>-0.6864360241625481</v>
      </c>
      <c r="E99" s="175">
        <f>Volume!C99*100</f>
        <v>49</v>
      </c>
      <c r="F99" s="349">
        <f>'Open Int.'!D99*100</f>
        <v>0</v>
      </c>
      <c r="G99" s="176">
        <f>'Open Int.'!R99</f>
        <v>75.2336</v>
      </c>
      <c r="H99" s="176">
        <f>'Open Int.'!Z99</f>
        <v>-0.588287500000007</v>
      </c>
      <c r="I99" s="171">
        <f>'Open Int.'!O99</f>
        <v>0.9873798076923077</v>
      </c>
      <c r="J99" s="185">
        <f>IF(Volume!D99=0,0,Volume!F99/Volume!D99)</f>
        <v>0</v>
      </c>
      <c r="K99" s="187">
        <f>IF('Open Int.'!E99=0,0,'Open Int.'!H99/'Open Int.'!E99)</f>
        <v>0.07352941176470588</v>
      </c>
    </row>
    <row r="100" spans="1:11" ht="15">
      <c r="A100" s="201" t="s">
        <v>295</v>
      </c>
      <c r="B100" s="289">
        <f>Margins!B100</f>
        <v>250</v>
      </c>
      <c r="C100" s="289">
        <f>Volume!J100</f>
        <v>838.15</v>
      </c>
      <c r="D100" s="182">
        <f>Volume!M100</f>
        <v>-1.706344552597639</v>
      </c>
      <c r="E100" s="175">
        <f>Volume!C100*100</f>
        <v>-12</v>
      </c>
      <c r="F100" s="349">
        <f>'Open Int.'!D100*100</f>
        <v>-15</v>
      </c>
      <c r="G100" s="176">
        <f>'Open Int.'!R100</f>
        <v>25.3540375</v>
      </c>
      <c r="H100" s="176">
        <f>'Open Int.'!Z100</f>
        <v>-5.10867</v>
      </c>
      <c r="I100" s="171">
        <f>'Open Int.'!O100</f>
        <v>0.9983471074380166</v>
      </c>
      <c r="J100" s="185">
        <f>IF(Volume!D100=0,0,Volume!F100/Volume!D100)</f>
        <v>0</v>
      </c>
      <c r="K100" s="187">
        <f>IF('Open Int.'!E100=0,0,'Open Int.'!H100/'Open Int.'!E100)</f>
        <v>0</v>
      </c>
    </row>
    <row r="101" spans="1:11" ht="15">
      <c r="A101" s="201" t="s">
        <v>277</v>
      </c>
      <c r="B101" s="289">
        <f>Margins!B101</f>
        <v>800</v>
      </c>
      <c r="C101" s="289">
        <f>Volume!J101</f>
        <v>281.2</v>
      </c>
      <c r="D101" s="182">
        <f>Volume!M101</f>
        <v>2.384853449845262</v>
      </c>
      <c r="E101" s="175">
        <f>Volume!C101*100</f>
        <v>47</v>
      </c>
      <c r="F101" s="349">
        <f>'Open Int.'!D101*100</f>
        <v>0</v>
      </c>
      <c r="G101" s="176">
        <f>'Open Int.'!R101</f>
        <v>122.175776</v>
      </c>
      <c r="H101" s="176">
        <f>'Open Int.'!Z101</f>
        <v>3.439087999999998</v>
      </c>
      <c r="I101" s="171">
        <f>'Open Int.'!O101</f>
        <v>0.996133308782913</v>
      </c>
      <c r="J101" s="185">
        <f>IF(Volume!D101=0,0,Volume!F101/Volume!D101)</f>
        <v>0.06666666666666667</v>
      </c>
      <c r="K101" s="187">
        <f>IF('Open Int.'!E101=0,0,'Open Int.'!H101/'Open Int.'!E101)</f>
        <v>0.058823529411764705</v>
      </c>
    </row>
    <row r="102" spans="1:11" ht="15">
      <c r="A102" s="201" t="s">
        <v>146</v>
      </c>
      <c r="B102" s="289">
        <f>Margins!B102</f>
        <v>8900</v>
      </c>
      <c r="C102" s="289">
        <f>Volume!J102</f>
        <v>35.35</v>
      </c>
      <c r="D102" s="182">
        <f>Volume!M102</f>
        <v>-0.7022471910112359</v>
      </c>
      <c r="E102" s="175">
        <f>Volume!C102*100</f>
        <v>-78</v>
      </c>
      <c r="F102" s="349">
        <f>'Open Int.'!D102*100</f>
        <v>0</v>
      </c>
      <c r="G102" s="176">
        <f>'Open Int.'!R102</f>
        <v>28.818734</v>
      </c>
      <c r="H102" s="176">
        <f>'Open Int.'!Z102</f>
        <v>-0.10875800000000169</v>
      </c>
      <c r="I102" s="171">
        <f>'Open Int.'!O102</f>
        <v>0.9770742358078602</v>
      </c>
      <c r="J102" s="185">
        <f>IF(Volume!D102=0,0,Volume!F102/Volume!D102)</f>
        <v>0</v>
      </c>
      <c r="K102" s="187">
        <f>IF('Open Int.'!E102=0,0,'Open Int.'!H102/'Open Int.'!E102)</f>
        <v>0.12121212121212122</v>
      </c>
    </row>
    <row r="103" spans="1:11" ht="15">
      <c r="A103" s="201" t="s">
        <v>8</v>
      </c>
      <c r="B103" s="289">
        <f>Margins!B103</f>
        <v>1600</v>
      </c>
      <c r="C103" s="289">
        <f>Volume!J103</f>
        <v>151.8</v>
      </c>
      <c r="D103" s="182">
        <f>Volume!M103</f>
        <v>-0.913838120104424</v>
      </c>
      <c r="E103" s="175">
        <f>Volume!C103*100</f>
        <v>-12</v>
      </c>
      <c r="F103" s="349">
        <f>'Open Int.'!D103*100</f>
        <v>6</v>
      </c>
      <c r="G103" s="176">
        <f>'Open Int.'!R103</f>
        <v>328.00944000000004</v>
      </c>
      <c r="H103" s="176">
        <f>'Open Int.'!Z103</f>
        <v>18.27580800000004</v>
      </c>
      <c r="I103" s="171">
        <f>'Open Int.'!O103</f>
        <v>0.9921510551647538</v>
      </c>
      <c r="J103" s="185">
        <f>IF(Volume!D103=0,0,Volume!F103/Volume!D103)</f>
        <v>0.12147505422993492</v>
      </c>
      <c r="K103" s="187">
        <f>IF('Open Int.'!E103=0,0,'Open Int.'!H103/'Open Int.'!E103)</f>
        <v>0.18441273326015367</v>
      </c>
    </row>
    <row r="104" spans="1:11" ht="15">
      <c r="A104" s="201" t="s">
        <v>296</v>
      </c>
      <c r="B104" s="289">
        <f>Margins!B104</f>
        <v>1000</v>
      </c>
      <c r="C104" s="289">
        <f>Volume!J104</f>
        <v>168.05</v>
      </c>
      <c r="D104" s="182">
        <f>Volume!M104</f>
        <v>-0.11887072808320276</v>
      </c>
      <c r="E104" s="175">
        <f>Volume!C104*100</f>
        <v>40</v>
      </c>
      <c r="F104" s="349">
        <f>'Open Int.'!D104*100</f>
        <v>7.000000000000001</v>
      </c>
      <c r="G104" s="176">
        <f>'Open Int.'!R104</f>
        <v>28.686135</v>
      </c>
      <c r="H104" s="176">
        <f>'Open Int.'!Z104</f>
        <v>1.8839100000000002</v>
      </c>
      <c r="I104" s="171">
        <f>'Open Int.'!O104</f>
        <v>0.994141769185706</v>
      </c>
      <c r="J104" s="185">
        <f>IF(Volume!D104=0,0,Volume!F104/Volume!D104)</f>
        <v>0</v>
      </c>
      <c r="K104" s="187">
        <f>IF('Open Int.'!E104=0,0,'Open Int.'!H104/'Open Int.'!E104)</f>
        <v>0.07692307692307693</v>
      </c>
    </row>
    <row r="105" spans="1:11" ht="15">
      <c r="A105" s="201" t="s">
        <v>179</v>
      </c>
      <c r="B105" s="289">
        <f>Margins!B105</f>
        <v>14000</v>
      </c>
      <c r="C105" s="289">
        <f>Volume!J105</f>
        <v>14.55</v>
      </c>
      <c r="D105" s="182">
        <f>Volume!M105</f>
        <v>-2.0202020202020132</v>
      </c>
      <c r="E105" s="175">
        <f>Volume!C105*100</f>
        <v>-34</v>
      </c>
      <c r="F105" s="349">
        <f>'Open Int.'!D105*100</f>
        <v>2</v>
      </c>
      <c r="G105" s="176">
        <f>'Open Int.'!R105</f>
        <v>44.10105</v>
      </c>
      <c r="H105" s="176">
        <f>'Open Int.'!Z105</f>
        <v>-0.015329999999998734</v>
      </c>
      <c r="I105" s="171">
        <f>'Open Int.'!O105</f>
        <v>0.9838337182448037</v>
      </c>
      <c r="J105" s="185">
        <f>IF(Volume!D105=0,0,Volume!F105/Volume!D105)</f>
        <v>0.175</v>
      </c>
      <c r="K105" s="187">
        <f>IF('Open Int.'!E105=0,0,'Open Int.'!H105/'Open Int.'!E105)</f>
        <v>0.16804407713498623</v>
      </c>
    </row>
    <row r="106" spans="1:11" ht="15">
      <c r="A106" s="201" t="s">
        <v>202</v>
      </c>
      <c r="B106" s="289">
        <f>Margins!B106</f>
        <v>1150</v>
      </c>
      <c r="C106" s="289">
        <f>Volume!J106</f>
        <v>241.3</v>
      </c>
      <c r="D106" s="182">
        <f>Volume!M106</f>
        <v>-2.5641025641025617</v>
      </c>
      <c r="E106" s="175">
        <f>Volume!C106*100</f>
        <v>-40</v>
      </c>
      <c r="F106" s="349">
        <f>'Open Int.'!D106*100</f>
        <v>0</v>
      </c>
      <c r="G106" s="176">
        <f>'Open Int.'!R106</f>
        <v>85.634957</v>
      </c>
      <c r="H106" s="176">
        <f>'Open Int.'!Z106</f>
        <v>-1.769395750000001</v>
      </c>
      <c r="I106" s="171">
        <f>'Open Int.'!O106</f>
        <v>0.948152948801037</v>
      </c>
      <c r="J106" s="185">
        <f>IF(Volume!D106=0,0,Volume!F106/Volume!D106)</f>
        <v>0.125</v>
      </c>
      <c r="K106" s="187">
        <f>IF('Open Int.'!E106=0,0,'Open Int.'!H106/'Open Int.'!E106)</f>
        <v>0.2653061224489796</v>
      </c>
    </row>
    <row r="107" spans="1:11" ht="15">
      <c r="A107" s="201" t="s">
        <v>171</v>
      </c>
      <c r="B107" s="289">
        <f>Margins!B107</f>
        <v>1100</v>
      </c>
      <c r="C107" s="289">
        <f>Volume!J107</f>
        <v>322.35</v>
      </c>
      <c r="D107" s="182">
        <f>Volume!M107</f>
        <v>-1.7225609756097493</v>
      </c>
      <c r="E107" s="175">
        <f>Volume!C107*100</f>
        <v>-24</v>
      </c>
      <c r="F107" s="349">
        <f>'Open Int.'!D107*100</f>
        <v>0</v>
      </c>
      <c r="G107" s="176">
        <f>'Open Int.'!R107</f>
        <v>107.5456305</v>
      </c>
      <c r="H107" s="176">
        <f>'Open Int.'!Z107</f>
        <v>-2.354049500000002</v>
      </c>
      <c r="I107" s="171">
        <f>'Open Int.'!O107</f>
        <v>0.9950544015825915</v>
      </c>
      <c r="J107" s="185">
        <f>IF(Volume!D107=0,0,Volume!F107/Volume!D107)</f>
        <v>0</v>
      </c>
      <c r="K107" s="187">
        <f>IF('Open Int.'!E107=0,0,'Open Int.'!H107/'Open Int.'!E107)</f>
        <v>0.42857142857142855</v>
      </c>
    </row>
    <row r="108" spans="1:11" ht="15">
      <c r="A108" s="201" t="s">
        <v>147</v>
      </c>
      <c r="B108" s="289">
        <f>Margins!B108</f>
        <v>5900</v>
      </c>
      <c r="C108" s="289">
        <f>Volume!J108</f>
        <v>54.5</v>
      </c>
      <c r="D108" s="182">
        <f>Volume!M108</f>
        <v>-1.4466546112115681</v>
      </c>
      <c r="E108" s="175">
        <f>Volume!C108*100</f>
        <v>-61</v>
      </c>
      <c r="F108" s="349">
        <f>'Open Int.'!D108*100</f>
        <v>1</v>
      </c>
      <c r="G108" s="176">
        <f>'Open Int.'!R108</f>
        <v>20.675665</v>
      </c>
      <c r="H108" s="176">
        <f>'Open Int.'!Z108</f>
        <v>-0.14036100000000218</v>
      </c>
      <c r="I108" s="171">
        <f>'Open Int.'!O108</f>
        <v>0.9844479004665629</v>
      </c>
      <c r="J108" s="185">
        <f>IF(Volume!D108=0,0,Volume!F108/Volume!D108)</f>
        <v>0</v>
      </c>
      <c r="K108" s="187">
        <f>IF('Open Int.'!E108=0,0,'Open Int.'!H108/'Open Int.'!E108)</f>
        <v>0.041666666666666664</v>
      </c>
    </row>
    <row r="109" spans="1:11" ht="15">
      <c r="A109" s="201" t="s">
        <v>148</v>
      </c>
      <c r="B109" s="289">
        <f>Margins!B109</f>
        <v>1045</v>
      </c>
      <c r="C109" s="289">
        <f>Volume!J109</f>
        <v>252.3</v>
      </c>
      <c r="D109" s="182">
        <f>Volume!M109</f>
        <v>0.9200000000000045</v>
      </c>
      <c r="E109" s="175">
        <f>Volume!C109*100</f>
        <v>236</v>
      </c>
      <c r="F109" s="349">
        <f>'Open Int.'!D109*100</f>
        <v>4</v>
      </c>
      <c r="G109" s="176">
        <f>'Open Int.'!R109</f>
        <v>21.69868305</v>
      </c>
      <c r="H109" s="176">
        <f>'Open Int.'!Z109</f>
        <v>0.9293080499999995</v>
      </c>
      <c r="I109" s="171">
        <f>'Open Int.'!O109</f>
        <v>0.9951397326852977</v>
      </c>
      <c r="J109" s="185">
        <f>IF(Volume!D109=0,0,Volume!F109/Volume!D109)</f>
        <v>0</v>
      </c>
      <c r="K109" s="187">
        <f>IF('Open Int.'!E109=0,0,'Open Int.'!H109/'Open Int.'!E109)</f>
        <v>0</v>
      </c>
    </row>
    <row r="110" spans="1:11" ht="15">
      <c r="A110" s="201" t="s">
        <v>122</v>
      </c>
      <c r="B110" s="289">
        <f>Margins!B110</f>
        <v>1625</v>
      </c>
      <c r="C110" s="289">
        <f>Volume!J110</f>
        <v>159.9</v>
      </c>
      <c r="D110" s="182">
        <f>Volume!M110</f>
        <v>0.8832807570977954</v>
      </c>
      <c r="E110" s="175">
        <f>Volume!C110*100</f>
        <v>4</v>
      </c>
      <c r="F110" s="349">
        <f>'Open Int.'!D110*100</f>
        <v>-4</v>
      </c>
      <c r="G110" s="176">
        <f>'Open Int.'!R110</f>
        <v>172.5321</v>
      </c>
      <c r="H110" s="176">
        <f>'Open Int.'!Z110</f>
        <v>-1.3998562499999991</v>
      </c>
      <c r="I110" s="171">
        <f>'Open Int.'!O110</f>
        <v>0.9858433734939759</v>
      </c>
      <c r="J110" s="185">
        <f>IF(Volume!D110=0,0,Volume!F110/Volume!D110)</f>
        <v>0.40181268882175225</v>
      </c>
      <c r="K110" s="187">
        <f>IF('Open Int.'!E110=0,0,'Open Int.'!H110/'Open Int.'!E110)</f>
        <v>0.6200873362445415</v>
      </c>
    </row>
    <row r="111" spans="1:11" ht="15">
      <c r="A111" s="201" t="s">
        <v>36</v>
      </c>
      <c r="B111" s="289">
        <f>Margins!B111</f>
        <v>225</v>
      </c>
      <c r="C111" s="289">
        <f>Volume!J111</f>
        <v>850.85</v>
      </c>
      <c r="D111" s="182">
        <f>Volume!M111</f>
        <v>-3.3728919425359076</v>
      </c>
      <c r="E111" s="175">
        <f>Volume!C111*100</f>
        <v>-33</v>
      </c>
      <c r="F111" s="349">
        <f>'Open Int.'!D111*100</f>
        <v>5</v>
      </c>
      <c r="G111" s="176">
        <f>'Open Int.'!R111</f>
        <v>746.50601025</v>
      </c>
      <c r="H111" s="176">
        <f>'Open Int.'!Z111</f>
        <v>5.741121375000034</v>
      </c>
      <c r="I111" s="171">
        <f>'Open Int.'!O111</f>
        <v>0.9927681181720265</v>
      </c>
      <c r="J111" s="185">
        <f>IF(Volume!D111=0,0,Volume!F111/Volume!D111)</f>
        <v>0.018518518518518517</v>
      </c>
      <c r="K111" s="187">
        <f>IF('Open Int.'!E111=0,0,'Open Int.'!H111/'Open Int.'!E111)</f>
        <v>0.04773869346733668</v>
      </c>
    </row>
    <row r="112" spans="1:11" ht="15">
      <c r="A112" s="201" t="s">
        <v>172</v>
      </c>
      <c r="B112" s="289">
        <f>Margins!B112</f>
        <v>1050</v>
      </c>
      <c r="C112" s="289">
        <f>Volume!J112</f>
        <v>274.55</v>
      </c>
      <c r="D112" s="182">
        <f>Volume!M112</f>
        <v>-1.6654727793696193</v>
      </c>
      <c r="E112" s="175">
        <f>Volume!C112*100</f>
        <v>-5</v>
      </c>
      <c r="F112" s="349">
        <f>'Open Int.'!D112*100</f>
        <v>0</v>
      </c>
      <c r="G112" s="176">
        <f>'Open Int.'!R112</f>
        <v>168.9882705</v>
      </c>
      <c r="H112" s="176">
        <f>'Open Int.'!Z112</f>
        <v>-2.4516974999999945</v>
      </c>
      <c r="I112" s="171">
        <f>'Open Int.'!O112</f>
        <v>0.9957352439440464</v>
      </c>
      <c r="J112" s="185">
        <f>IF(Volume!D112=0,0,Volume!F112/Volume!D112)</f>
        <v>0.025</v>
      </c>
      <c r="K112" s="187">
        <f>IF('Open Int.'!E112=0,0,'Open Int.'!H112/'Open Int.'!E112)</f>
        <v>0.0684931506849315</v>
      </c>
    </row>
    <row r="113" spans="1:11" ht="15">
      <c r="A113" s="201" t="s">
        <v>80</v>
      </c>
      <c r="B113" s="289">
        <f>Margins!B113</f>
        <v>1200</v>
      </c>
      <c r="C113" s="289">
        <f>Volume!J113</f>
        <v>183.45</v>
      </c>
      <c r="D113" s="182">
        <f>Volume!M113</f>
        <v>-2.290279627163788</v>
      </c>
      <c r="E113" s="175">
        <f>Volume!C113*100</f>
        <v>5</v>
      </c>
      <c r="F113" s="349">
        <f>'Open Int.'!D113*100</f>
        <v>3</v>
      </c>
      <c r="G113" s="176">
        <f>'Open Int.'!R113</f>
        <v>51.600815999999995</v>
      </c>
      <c r="H113" s="176">
        <f>'Open Int.'!Z113</f>
        <v>0.09723599999999522</v>
      </c>
      <c r="I113" s="171">
        <f>'Open Int.'!O113</f>
        <v>0.9970136518771331</v>
      </c>
      <c r="J113" s="185">
        <f>IF(Volume!D113=0,0,Volume!F113/Volume!D113)</f>
        <v>0</v>
      </c>
      <c r="K113" s="187">
        <f>IF('Open Int.'!E113=0,0,'Open Int.'!H113/'Open Int.'!E113)</f>
        <v>0</v>
      </c>
    </row>
    <row r="114" spans="1:11" ht="15">
      <c r="A114" s="201" t="s">
        <v>274</v>
      </c>
      <c r="B114" s="289">
        <f>Margins!B114</f>
        <v>700</v>
      </c>
      <c r="C114" s="289">
        <f>Volume!J114</f>
        <v>284.35</v>
      </c>
      <c r="D114" s="182">
        <f>Volume!M114</f>
        <v>7.789992418498867</v>
      </c>
      <c r="E114" s="175">
        <f>Volume!C114*100</f>
        <v>437</v>
      </c>
      <c r="F114" s="349">
        <f>'Open Int.'!D114*100</f>
        <v>23</v>
      </c>
      <c r="G114" s="176">
        <f>'Open Int.'!R114</f>
        <v>175.87616200000002</v>
      </c>
      <c r="H114" s="176">
        <f>'Open Int.'!Z114</f>
        <v>44.08432000000002</v>
      </c>
      <c r="I114" s="171">
        <f>'Open Int.'!O114</f>
        <v>0.9938886373924853</v>
      </c>
      <c r="J114" s="185">
        <f>IF(Volume!D114=0,0,Volume!F114/Volume!D114)</f>
        <v>0.02666666666666667</v>
      </c>
      <c r="K114" s="187">
        <f>IF('Open Int.'!E114=0,0,'Open Int.'!H114/'Open Int.'!E114)</f>
        <v>0.17889908256880735</v>
      </c>
    </row>
    <row r="115" spans="1:11" ht="15">
      <c r="A115" s="201" t="s">
        <v>224</v>
      </c>
      <c r="B115" s="289">
        <f>Margins!B115</f>
        <v>650</v>
      </c>
      <c r="C115" s="289">
        <f>Volume!J115</f>
        <v>401.25</v>
      </c>
      <c r="D115" s="182">
        <f>Volume!M115</f>
        <v>-1.3885475546817345</v>
      </c>
      <c r="E115" s="175">
        <f>Volume!C115*100</f>
        <v>-27</v>
      </c>
      <c r="F115" s="349">
        <f>'Open Int.'!D115*100</f>
        <v>-1</v>
      </c>
      <c r="G115" s="176">
        <f>'Open Int.'!R115</f>
        <v>13.74481875</v>
      </c>
      <c r="H115" s="176">
        <f>'Open Int.'!Z115</f>
        <v>-0.29933474999999987</v>
      </c>
      <c r="I115" s="171">
        <f>'Open Int.'!O115</f>
        <v>0.9962049335863378</v>
      </c>
      <c r="J115" s="185">
        <f>IF(Volume!D115=0,0,Volume!F115/Volume!D115)</f>
        <v>0</v>
      </c>
      <c r="K115" s="187">
        <f>IF('Open Int.'!E115=0,0,'Open Int.'!H115/'Open Int.'!E115)</f>
        <v>0</v>
      </c>
    </row>
    <row r="116" spans="1:11" ht="15">
      <c r="A116" s="201" t="s">
        <v>394</v>
      </c>
      <c r="B116" s="289">
        <f>Margins!B116</f>
        <v>2400</v>
      </c>
      <c r="C116" s="289">
        <f>Volume!J116</f>
        <v>105.6</v>
      </c>
      <c r="D116" s="182">
        <f>Volume!M116</f>
        <v>-4.520795660036167</v>
      </c>
      <c r="E116" s="175">
        <f>Volume!C116*100</f>
        <v>-60</v>
      </c>
      <c r="F116" s="349">
        <f>'Open Int.'!D116*100</f>
        <v>11</v>
      </c>
      <c r="G116" s="176">
        <f>'Open Int.'!R116</f>
        <v>47.824128</v>
      </c>
      <c r="H116" s="176">
        <f>'Open Int.'!Z116</f>
        <v>2.9647679999999994</v>
      </c>
      <c r="I116" s="171">
        <f>'Open Int.'!O116</f>
        <v>0.994700582935877</v>
      </c>
      <c r="J116" s="185">
        <f>IF(Volume!D116=0,0,Volume!F116/Volume!D116)</f>
        <v>0.058823529411764705</v>
      </c>
      <c r="K116" s="187">
        <f>IF('Open Int.'!E116=0,0,'Open Int.'!H116/'Open Int.'!E116)</f>
        <v>0.09359605911330049</v>
      </c>
    </row>
    <row r="117" spans="1:11" ht="15">
      <c r="A117" s="201" t="s">
        <v>81</v>
      </c>
      <c r="B117" s="289">
        <f>Margins!B117</f>
        <v>600</v>
      </c>
      <c r="C117" s="289">
        <f>Volume!J117</f>
        <v>441.6</v>
      </c>
      <c r="D117" s="182">
        <f>Volume!M117</f>
        <v>-1.1084984884111497</v>
      </c>
      <c r="E117" s="175">
        <f>Volume!C117*100</f>
        <v>-33</v>
      </c>
      <c r="F117" s="349">
        <f>'Open Int.'!D117*100</f>
        <v>1</v>
      </c>
      <c r="G117" s="176">
        <f>'Open Int.'!R117</f>
        <v>210.484224</v>
      </c>
      <c r="H117" s="176">
        <f>'Open Int.'!Z117</f>
        <v>-0.45706500000000005</v>
      </c>
      <c r="I117" s="171">
        <f>'Open Int.'!O117</f>
        <v>0.9993705941591138</v>
      </c>
      <c r="J117" s="185">
        <f>IF(Volume!D117=0,0,Volume!F117/Volume!D117)</f>
        <v>0</v>
      </c>
      <c r="K117" s="187">
        <f>IF('Open Int.'!E117=0,0,'Open Int.'!H117/'Open Int.'!E117)</f>
        <v>0</v>
      </c>
    </row>
    <row r="118" spans="1:11" ht="15">
      <c r="A118" s="201" t="s">
        <v>225</v>
      </c>
      <c r="B118" s="289">
        <f>Margins!B118</f>
        <v>1400</v>
      </c>
      <c r="C118" s="289">
        <f>Volume!J118</f>
        <v>179.65</v>
      </c>
      <c r="D118" s="182">
        <f>Volume!M118</f>
        <v>0.1952035694366951</v>
      </c>
      <c r="E118" s="175">
        <f>Volume!C118*100</f>
        <v>-50</v>
      </c>
      <c r="F118" s="349">
        <f>'Open Int.'!D118*100</f>
        <v>-3</v>
      </c>
      <c r="G118" s="176">
        <f>'Open Int.'!R118</f>
        <v>67.15317</v>
      </c>
      <c r="H118" s="176">
        <f>'Open Int.'!Z118</f>
        <v>-1.074066000000002</v>
      </c>
      <c r="I118" s="171">
        <f>'Open Int.'!O118</f>
        <v>0.9958801498127341</v>
      </c>
      <c r="J118" s="185">
        <f>IF(Volume!D118=0,0,Volume!F118/Volume!D118)</f>
        <v>0.05714285714285714</v>
      </c>
      <c r="K118" s="187">
        <f>IF('Open Int.'!E118=0,0,'Open Int.'!H118/'Open Int.'!E118)</f>
        <v>0.125</v>
      </c>
    </row>
    <row r="119" spans="1:11" ht="15">
      <c r="A119" s="201" t="s">
        <v>297</v>
      </c>
      <c r="B119" s="289">
        <f>Margins!B119</f>
        <v>1100</v>
      </c>
      <c r="C119" s="289">
        <f>Volume!J119</f>
        <v>429.9</v>
      </c>
      <c r="D119" s="182">
        <f>Volume!M119</f>
        <v>-1.9947566396899579</v>
      </c>
      <c r="E119" s="175">
        <f>Volume!C119*100</f>
        <v>-32</v>
      </c>
      <c r="F119" s="349">
        <f>'Open Int.'!D119*100</f>
        <v>-1</v>
      </c>
      <c r="G119" s="176">
        <f>'Open Int.'!R119</f>
        <v>236.586867</v>
      </c>
      <c r="H119" s="176">
        <f>'Open Int.'!Z119</f>
        <v>-7.855232000000001</v>
      </c>
      <c r="I119" s="171">
        <f>'Open Int.'!O119</f>
        <v>0.9900059964021587</v>
      </c>
      <c r="J119" s="185">
        <f>IF(Volume!D119=0,0,Volume!F119/Volume!D119)</f>
        <v>0.35294117647058826</v>
      </c>
      <c r="K119" s="187">
        <f>IF('Open Int.'!E119=0,0,'Open Int.'!H119/'Open Int.'!E119)</f>
        <v>0.3233082706766917</v>
      </c>
    </row>
    <row r="120" spans="1:11" ht="15">
      <c r="A120" s="201" t="s">
        <v>226</v>
      </c>
      <c r="B120" s="289">
        <f>Margins!B120</f>
        <v>1500</v>
      </c>
      <c r="C120" s="289">
        <f>Volume!J120</f>
        <v>164.25</v>
      </c>
      <c r="D120" s="182">
        <f>Volume!M120</f>
        <v>-3.3254855797527987</v>
      </c>
      <c r="E120" s="175">
        <f>Volume!C120*100</f>
        <v>-59</v>
      </c>
      <c r="F120" s="349">
        <f>'Open Int.'!D120*100</f>
        <v>0</v>
      </c>
      <c r="G120" s="176">
        <f>'Open Int.'!R120</f>
        <v>134.6439375</v>
      </c>
      <c r="H120" s="176">
        <f>'Open Int.'!Z120</f>
        <v>-5.268712500000021</v>
      </c>
      <c r="I120" s="171">
        <f>'Open Int.'!O120</f>
        <v>0.9859103385178408</v>
      </c>
      <c r="J120" s="185">
        <f>IF(Volume!D120=0,0,Volume!F120/Volume!D120)</f>
        <v>0</v>
      </c>
      <c r="K120" s="187">
        <f>IF('Open Int.'!E120=0,0,'Open Int.'!H120/'Open Int.'!E120)</f>
        <v>0</v>
      </c>
    </row>
    <row r="121" spans="1:11" ht="15">
      <c r="A121" s="201" t="s">
        <v>227</v>
      </c>
      <c r="B121" s="289">
        <f>Margins!B121</f>
        <v>800</v>
      </c>
      <c r="C121" s="289">
        <f>Volume!J121</f>
        <v>336.95</v>
      </c>
      <c r="D121" s="182">
        <f>Volume!M121</f>
        <v>-2.5310963262944752</v>
      </c>
      <c r="E121" s="175">
        <f>Volume!C121*100</f>
        <v>48</v>
      </c>
      <c r="F121" s="349">
        <f>'Open Int.'!D121*100</f>
        <v>19</v>
      </c>
      <c r="G121" s="176">
        <f>'Open Int.'!R121</f>
        <v>197.964864</v>
      </c>
      <c r="H121" s="176">
        <f>'Open Int.'!Z121</f>
        <v>27.520936000000006</v>
      </c>
      <c r="I121" s="171">
        <f>'Open Int.'!O121</f>
        <v>0.9778050108932462</v>
      </c>
      <c r="J121" s="185">
        <f>IF(Volume!D121=0,0,Volume!F121/Volume!D121)</f>
        <v>0.16666666666666666</v>
      </c>
      <c r="K121" s="187">
        <f>IF('Open Int.'!E121=0,0,'Open Int.'!H121/'Open Int.'!E121)</f>
        <v>0.15681818181818183</v>
      </c>
    </row>
    <row r="122" spans="1:11" ht="15">
      <c r="A122" s="201" t="s">
        <v>234</v>
      </c>
      <c r="B122" s="289">
        <f>Margins!B122</f>
        <v>700</v>
      </c>
      <c r="C122" s="289">
        <f>Volume!J122</f>
        <v>409.95</v>
      </c>
      <c r="D122" s="182">
        <f>Volume!M122</f>
        <v>-0.5579138872043691</v>
      </c>
      <c r="E122" s="175">
        <f>Volume!C122*100</f>
        <v>-25</v>
      </c>
      <c r="F122" s="349">
        <f>'Open Int.'!D122*100</f>
        <v>1</v>
      </c>
      <c r="G122" s="176">
        <f>'Open Int.'!R122</f>
        <v>695.947518</v>
      </c>
      <c r="H122" s="176">
        <f>'Open Int.'!Z122</f>
        <v>4.666105499999958</v>
      </c>
      <c r="I122" s="171">
        <f>'Open Int.'!O122</f>
        <v>0.9904337786574303</v>
      </c>
      <c r="J122" s="185">
        <f>IF(Volume!D122=0,0,Volume!F122/Volume!D122)</f>
        <v>0.09545454545454546</v>
      </c>
      <c r="K122" s="187">
        <f>IF('Open Int.'!E122=0,0,'Open Int.'!H122/'Open Int.'!E122)</f>
        <v>0.16666666666666666</v>
      </c>
    </row>
    <row r="123" spans="1:11" ht="15">
      <c r="A123" s="201" t="s">
        <v>98</v>
      </c>
      <c r="B123" s="289">
        <f>Margins!B123</f>
        <v>550</v>
      </c>
      <c r="C123" s="289">
        <f>Volume!J123</f>
        <v>504</v>
      </c>
      <c r="D123" s="182">
        <f>Volume!M123</f>
        <v>-1.389160633926829</v>
      </c>
      <c r="E123" s="175">
        <f>Volume!C123*100</f>
        <v>-1</v>
      </c>
      <c r="F123" s="349">
        <f>'Open Int.'!D123*100</f>
        <v>4</v>
      </c>
      <c r="G123" s="176">
        <f>'Open Int.'!R123</f>
        <v>198.00396</v>
      </c>
      <c r="H123" s="176">
        <f>'Open Int.'!Z123</f>
        <v>4.4350570000000005</v>
      </c>
      <c r="I123" s="171">
        <f>'Open Int.'!O123</f>
        <v>0.9977600447991041</v>
      </c>
      <c r="J123" s="185">
        <f>IF(Volume!D123=0,0,Volume!F123/Volume!D123)</f>
        <v>0</v>
      </c>
      <c r="K123" s="187">
        <f>IF('Open Int.'!E123=0,0,'Open Int.'!H123/'Open Int.'!E123)</f>
        <v>0</v>
      </c>
    </row>
    <row r="124" spans="1:11" ht="15">
      <c r="A124" s="201" t="s">
        <v>149</v>
      </c>
      <c r="B124" s="289">
        <f>Margins!B124</f>
        <v>550</v>
      </c>
      <c r="C124" s="289">
        <f>Volume!J124</f>
        <v>665.45</v>
      </c>
      <c r="D124" s="182">
        <f>Volume!M124</f>
        <v>-1.3709796946791166</v>
      </c>
      <c r="E124" s="175">
        <f>Volume!C124*100</f>
        <v>-48</v>
      </c>
      <c r="F124" s="349">
        <f>'Open Int.'!D124*100</f>
        <v>-2</v>
      </c>
      <c r="G124" s="176">
        <f>'Open Int.'!R124</f>
        <v>244.44973025</v>
      </c>
      <c r="H124" s="176">
        <f>'Open Int.'!Z124</f>
        <v>-7.59120175000001</v>
      </c>
      <c r="I124" s="171">
        <f>'Open Int.'!O124</f>
        <v>0.9913160652792334</v>
      </c>
      <c r="J124" s="185">
        <f>IF(Volume!D124=0,0,Volume!F124/Volume!D124)</f>
        <v>0.43137254901960786</v>
      </c>
      <c r="K124" s="187">
        <f>IF('Open Int.'!E124=0,0,'Open Int.'!H124/'Open Int.'!E124)</f>
        <v>0.2830188679245283</v>
      </c>
    </row>
    <row r="125" spans="1:11" ht="15">
      <c r="A125" s="201" t="s">
        <v>203</v>
      </c>
      <c r="B125" s="289">
        <f>Margins!B125</f>
        <v>150</v>
      </c>
      <c r="C125" s="289">
        <f>Volume!J125</f>
        <v>1387.5</v>
      </c>
      <c r="D125" s="182">
        <f>Volume!M125</f>
        <v>0.064906966681097</v>
      </c>
      <c r="E125" s="175">
        <f>Volume!C125*100</f>
        <v>-53</v>
      </c>
      <c r="F125" s="349">
        <f>'Open Int.'!D125*100</f>
        <v>0</v>
      </c>
      <c r="G125" s="176">
        <f>'Open Int.'!R125</f>
        <v>1320.2825625</v>
      </c>
      <c r="H125" s="176">
        <f>'Open Int.'!Z125</f>
        <v>10.590331500000048</v>
      </c>
      <c r="I125" s="171">
        <f>'Open Int.'!O125</f>
        <v>0.9934265491747718</v>
      </c>
      <c r="J125" s="185">
        <f>IF(Volume!D125=0,0,Volume!F125/Volume!D125)</f>
        <v>0.7795484727755644</v>
      </c>
      <c r="K125" s="187">
        <f>IF('Open Int.'!E125=0,0,'Open Int.'!H125/'Open Int.'!E125)</f>
        <v>0.41233942464266327</v>
      </c>
    </row>
    <row r="126" spans="1:11" ht="15">
      <c r="A126" s="201" t="s">
        <v>298</v>
      </c>
      <c r="B126" s="289">
        <f>Margins!B126</f>
        <v>500</v>
      </c>
      <c r="C126" s="289">
        <f>Volume!J126</f>
        <v>457.75</v>
      </c>
      <c r="D126" s="182">
        <f>Volume!M126</f>
        <v>-2.9059285184006765</v>
      </c>
      <c r="E126" s="175">
        <f>Volume!C126*100</f>
        <v>-49</v>
      </c>
      <c r="F126" s="349">
        <f>'Open Int.'!D126*100</f>
        <v>-1</v>
      </c>
      <c r="G126" s="176">
        <f>'Open Int.'!R126</f>
        <v>37.031975</v>
      </c>
      <c r="H126" s="176">
        <f>'Open Int.'!Z126</f>
        <v>-1.6740700000000004</v>
      </c>
      <c r="I126" s="171">
        <f>'Open Int.'!O126</f>
        <v>0.988257107540173</v>
      </c>
      <c r="J126" s="185">
        <f>IF(Volume!D126=0,0,Volume!F126/Volume!D126)</f>
        <v>0</v>
      </c>
      <c r="K126" s="187">
        <f>IF('Open Int.'!E126=0,0,'Open Int.'!H126/'Open Int.'!E126)</f>
        <v>0.1111111111111111</v>
      </c>
    </row>
    <row r="127" spans="1:11" ht="15">
      <c r="A127" s="201" t="s">
        <v>216</v>
      </c>
      <c r="B127" s="289">
        <f>Margins!B127</f>
        <v>3350</v>
      </c>
      <c r="C127" s="289">
        <f>Volume!J127</f>
        <v>73.65</v>
      </c>
      <c r="D127" s="182">
        <f>Volume!M127</f>
        <v>-0.6743088334457181</v>
      </c>
      <c r="E127" s="175">
        <f>Volume!C127*100</f>
        <v>-59</v>
      </c>
      <c r="F127" s="349">
        <f>'Open Int.'!D127*100</f>
        <v>1</v>
      </c>
      <c r="G127" s="176">
        <f>'Open Int.'!R127</f>
        <v>499.64786025</v>
      </c>
      <c r="H127" s="176">
        <f>'Open Int.'!Z127</f>
        <v>3.364505500000007</v>
      </c>
      <c r="I127" s="171">
        <f>'Open Int.'!O127</f>
        <v>0.8306256481161424</v>
      </c>
      <c r="J127" s="185">
        <f>IF(Volume!D127=0,0,Volume!F127/Volume!D127)</f>
        <v>0.3163064833005894</v>
      </c>
      <c r="K127" s="187">
        <f>IF('Open Int.'!E127=0,0,'Open Int.'!H127/'Open Int.'!E127)</f>
        <v>0.21539002108222066</v>
      </c>
    </row>
    <row r="128" spans="1:11" ht="15">
      <c r="A128" s="201" t="s">
        <v>235</v>
      </c>
      <c r="B128" s="289">
        <f>Margins!B128</f>
        <v>2700</v>
      </c>
      <c r="C128" s="289">
        <f>Volume!J128</f>
        <v>120.65</v>
      </c>
      <c r="D128" s="182">
        <f>Volume!M128</f>
        <v>-1.7107942973523373</v>
      </c>
      <c r="E128" s="175">
        <f>Volume!C128*100</f>
        <v>-54</v>
      </c>
      <c r="F128" s="349">
        <f>'Open Int.'!D128*100</f>
        <v>-4</v>
      </c>
      <c r="G128" s="176">
        <f>'Open Int.'!R128</f>
        <v>414.1974825</v>
      </c>
      <c r="H128" s="176">
        <f>'Open Int.'!Z128</f>
        <v>-17.682434999999998</v>
      </c>
      <c r="I128" s="171">
        <f>'Open Int.'!O128</f>
        <v>0.984821077467558</v>
      </c>
      <c r="J128" s="185">
        <f>IF(Volume!D128=0,0,Volume!F128/Volume!D128)</f>
        <v>0.3817292006525285</v>
      </c>
      <c r="K128" s="187">
        <f>IF('Open Int.'!E128=0,0,'Open Int.'!H128/'Open Int.'!E128)</f>
        <v>0.5034920634920635</v>
      </c>
    </row>
    <row r="129" spans="1:11" ht="15">
      <c r="A129" s="201" t="s">
        <v>204</v>
      </c>
      <c r="B129" s="289">
        <f>Margins!B129</f>
        <v>600</v>
      </c>
      <c r="C129" s="289">
        <f>Volume!J129</f>
        <v>446.1</v>
      </c>
      <c r="D129" s="182">
        <f>Volume!M129</f>
        <v>1.1220673240394528</v>
      </c>
      <c r="E129" s="175">
        <f>Volume!C129*100</f>
        <v>-12</v>
      </c>
      <c r="F129" s="349">
        <f>'Open Int.'!D129*100</f>
        <v>-3</v>
      </c>
      <c r="G129" s="176">
        <f>'Open Int.'!R129</f>
        <v>536.711832</v>
      </c>
      <c r="H129" s="176">
        <f>'Open Int.'!Z129</f>
        <v>-6.299703000000022</v>
      </c>
      <c r="I129" s="171">
        <f>'Open Int.'!O129</f>
        <v>0.9892280071813285</v>
      </c>
      <c r="J129" s="185">
        <f>IF(Volume!D129=0,0,Volume!F129/Volume!D129)</f>
        <v>0.11778290993071594</v>
      </c>
      <c r="K129" s="187">
        <f>IF('Open Int.'!E129=0,0,'Open Int.'!H129/'Open Int.'!E129)</f>
        <v>0.23323615160349853</v>
      </c>
    </row>
    <row r="130" spans="1:11" ht="15">
      <c r="A130" s="201" t="s">
        <v>205</v>
      </c>
      <c r="B130" s="289">
        <f>Margins!B130</f>
        <v>250</v>
      </c>
      <c r="C130" s="289">
        <f>Volume!J130</f>
        <v>968</v>
      </c>
      <c r="D130" s="182">
        <f>Volume!M130</f>
        <v>-1.365396372529038</v>
      </c>
      <c r="E130" s="175">
        <f>Volume!C130*100</f>
        <v>-25</v>
      </c>
      <c r="F130" s="349">
        <f>'Open Int.'!D130*100</f>
        <v>2</v>
      </c>
      <c r="G130" s="176">
        <f>'Open Int.'!R130</f>
        <v>764.6232</v>
      </c>
      <c r="H130" s="176">
        <f>'Open Int.'!Z130</f>
        <v>6.07460500000002</v>
      </c>
      <c r="I130" s="171">
        <f>'Open Int.'!O130</f>
        <v>0.994904418280795</v>
      </c>
      <c r="J130" s="185">
        <f>IF(Volume!D130=0,0,Volume!F130/Volume!D130)</f>
        <v>0.3281853281853282</v>
      </c>
      <c r="K130" s="187">
        <f>IF('Open Int.'!E130=0,0,'Open Int.'!H130/'Open Int.'!E130)</f>
        <v>0.3946830265848671</v>
      </c>
    </row>
    <row r="131" spans="1:11" ht="15">
      <c r="A131" s="201" t="s">
        <v>37</v>
      </c>
      <c r="B131" s="289">
        <f>Margins!B131</f>
        <v>1600</v>
      </c>
      <c r="C131" s="289">
        <f>Volume!J131</f>
        <v>170.1</v>
      </c>
      <c r="D131" s="182">
        <f>Volume!M131</f>
        <v>1.4311270125223647</v>
      </c>
      <c r="E131" s="175">
        <f>Volume!C131*100</f>
        <v>32</v>
      </c>
      <c r="F131" s="349">
        <f>'Open Int.'!D131*100</f>
        <v>8</v>
      </c>
      <c r="G131" s="176">
        <f>'Open Int.'!R131</f>
        <v>16.73784</v>
      </c>
      <c r="H131" s="176">
        <f>'Open Int.'!Z131</f>
        <v>1.550927999999999</v>
      </c>
      <c r="I131" s="171">
        <f>'Open Int.'!O131</f>
        <v>0.9951219512195122</v>
      </c>
      <c r="J131" s="185">
        <f>IF(Volume!D131=0,0,Volume!F131/Volume!D131)</f>
        <v>0</v>
      </c>
      <c r="K131" s="187">
        <f>IF('Open Int.'!E131=0,0,'Open Int.'!H131/'Open Int.'!E131)</f>
        <v>0.021739130434782608</v>
      </c>
    </row>
    <row r="132" spans="1:11" ht="15">
      <c r="A132" s="201" t="s">
        <v>299</v>
      </c>
      <c r="B132" s="289">
        <f>Margins!B132</f>
        <v>150</v>
      </c>
      <c r="C132" s="289">
        <f>Volume!J132</f>
        <v>1660.55</v>
      </c>
      <c r="D132" s="182">
        <f>Volume!M132</f>
        <v>-5.084309802800803</v>
      </c>
      <c r="E132" s="175">
        <f>Volume!C132*100</f>
        <v>37</v>
      </c>
      <c r="F132" s="349">
        <f>'Open Int.'!D132*100</f>
        <v>8</v>
      </c>
      <c r="G132" s="176">
        <f>'Open Int.'!R132</f>
        <v>368.51755875</v>
      </c>
      <c r="H132" s="176">
        <f>'Open Int.'!Z132</f>
        <v>10.72731374999995</v>
      </c>
      <c r="I132" s="171">
        <f>'Open Int.'!O132</f>
        <v>0.947009124704292</v>
      </c>
      <c r="J132" s="185">
        <f>IF(Volume!D132=0,0,Volume!F132/Volume!D132)</f>
        <v>0.053691275167785234</v>
      </c>
      <c r="K132" s="187">
        <f>IF('Open Int.'!E132=0,0,'Open Int.'!H132/'Open Int.'!E132)</f>
        <v>0.0392156862745098</v>
      </c>
    </row>
    <row r="133" spans="1:11" ht="15">
      <c r="A133" s="201" t="s">
        <v>228</v>
      </c>
      <c r="B133" s="289">
        <f>Margins!B133</f>
        <v>375</v>
      </c>
      <c r="C133" s="289">
        <f>Volume!J133</f>
        <v>1120.85</v>
      </c>
      <c r="D133" s="182">
        <f>Volume!M133</f>
        <v>0.660080826223611</v>
      </c>
      <c r="E133" s="175">
        <f>Volume!C133*100</f>
        <v>-36</v>
      </c>
      <c r="F133" s="349">
        <f>'Open Int.'!D133*100</f>
        <v>2</v>
      </c>
      <c r="G133" s="176">
        <f>'Open Int.'!R133</f>
        <v>149.33925187499997</v>
      </c>
      <c r="H133" s="176">
        <f>'Open Int.'!Z133</f>
        <v>4.069258124999976</v>
      </c>
      <c r="I133" s="171">
        <f>'Open Int.'!O133</f>
        <v>0.9862088376020265</v>
      </c>
      <c r="J133" s="185">
        <f>IF(Volume!D133=0,0,Volume!F133/Volume!D133)</f>
        <v>0</v>
      </c>
      <c r="K133" s="187">
        <f>IF('Open Int.'!E133=0,0,'Open Int.'!H133/'Open Int.'!E133)</f>
        <v>0.038461538461538464</v>
      </c>
    </row>
    <row r="134" spans="1:11" ht="15">
      <c r="A134" s="201" t="s">
        <v>276</v>
      </c>
      <c r="B134" s="289">
        <f>Margins!B134</f>
        <v>350</v>
      </c>
      <c r="C134" s="289">
        <f>Volume!J134</f>
        <v>796.55</v>
      </c>
      <c r="D134" s="182">
        <f>Volume!M134</f>
        <v>-0.0062766758724665086</v>
      </c>
      <c r="E134" s="175">
        <f>Volume!C134*100</f>
        <v>146</v>
      </c>
      <c r="F134" s="349">
        <f>'Open Int.'!D134*100</f>
        <v>1</v>
      </c>
      <c r="G134" s="176">
        <f>'Open Int.'!R134</f>
        <v>65.4047205</v>
      </c>
      <c r="H134" s="176">
        <f>'Open Int.'!Z134</f>
        <v>0.7765624999999972</v>
      </c>
      <c r="I134" s="171">
        <f>'Open Int.'!O134</f>
        <v>0.9722932651321398</v>
      </c>
      <c r="J134" s="185">
        <f>IF(Volume!D134=0,0,Volume!F134/Volume!D134)</f>
        <v>0</v>
      </c>
      <c r="K134" s="187">
        <f>IF('Open Int.'!E134=0,0,'Open Int.'!H134/'Open Int.'!E134)</f>
        <v>0.6666666666666666</v>
      </c>
    </row>
    <row r="135" spans="1:11" ht="15">
      <c r="A135" s="201" t="s">
        <v>180</v>
      </c>
      <c r="B135" s="289">
        <f>Margins!B135</f>
        <v>1500</v>
      </c>
      <c r="C135" s="289">
        <f>Volume!J135</f>
        <v>147.05</v>
      </c>
      <c r="D135" s="182">
        <f>Volume!M135</f>
        <v>-1.7045454545454433</v>
      </c>
      <c r="E135" s="175">
        <f>Volume!C135*100</f>
        <v>-24</v>
      </c>
      <c r="F135" s="349">
        <f>'Open Int.'!D135*100</f>
        <v>-1</v>
      </c>
      <c r="G135" s="176">
        <f>'Open Int.'!R135</f>
        <v>93.83260500000002</v>
      </c>
      <c r="H135" s="176">
        <f>'Open Int.'!Z135</f>
        <v>-2.7267149999999845</v>
      </c>
      <c r="I135" s="171">
        <f>'Open Int.'!O135</f>
        <v>0.9727315467795017</v>
      </c>
      <c r="J135" s="185">
        <f>IF(Volume!D135=0,0,Volume!F135/Volume!D135)</f>
        <v>0.05555555555555555</v>
      </c>
      <c r="K135" s="187">
        <f>IF('Open Int.'!E135=0,0,'Open Int.'!H135/'Open Int.'!E135)</f>
        <v>0.20422535211267606</v>
      </c>
    </row>
    <row r="136" spans="1:11" ht="15">
      <c r="A136" s="201" t="s">
        <v>181</v>
      </c>
      <c r="B136" s="289">
        <f>Margins!B136</f>
        <v>850</v>
      </c>
      <c r="C136" s="289">
        <f>Volume!J136</f>
        <v>338.65</v>
      </c>
      <c r="D136" s="182">
        <f>Volume!M136</f>
        <v>-1.92586156964959</v>
      </c>
      <c r="E136" s="175">
        <f>Volume!C136*100</f>
        <v>-31</v>
      </c>
      <c r="F136" s="349">
        <f>'Open Int.'!D136*100</f>
        <v>-1</v>
      </c>
      <c r="G136" s="176">
        <f>'Open Int.'!R136</f>
        <v>8.66436025</v>
      </c>
      <c r="H136" s="176">
        <f>'Open Int.'!Z136</f>
        <v>-0.22884125000000033</v>
      </c>
      <c r="I136" s="171">
        <f>'Open Int.'!O136</f>
        <v>0.9900332225913622</v>
      </c>
      <c r="J136" s="185">
        <f>IF(Volume!D136=0,0,Volume!F136/Volume!D136)</f>
        <v>0</v>
      </c>
      <c r="K136" s="187">
        <f>IF('Open Int.'!E136=0,0,'Open Int.'!H136/'Open Int.'!E136)</f>
        <v>0</v>
      </c>
    </row>
    <row r="137" spans="1:11" ht="15">
      <c r="A137" s="201" t="s">
        <v>150</v>
      </c>
      <c r="B137" s="289">
        <f>Margins!B137</f>
        <v>875</v>
      </c>
      <c r="C137" s="289">
        <f>Volume!J137</f>
        <v>498.4</v>
      </c>
      <c r="D137" s="182">
        <f>Volume!M137</f>
        <v>-1.6671599092433746</v>
      </c>
      <c r="E137" s="175">
        <f>Volume!C137*100</f>
        <v>-38</v>
      </c>
      <c r="F137" s="349">
        <f>'Open Int.'!D137*100</f>
        <v>0</v>
      </c>
      <c r="G137" s="176">
        <f>'Open Int.'!R137</f>
        <v>342.46933</v>
      </c>
      <c r="H137" s="176">
        <f>'Open Int.'!Z137</f>
        <v>-3.5888431249999826</v>
      </c>
      <c r="I137" s="171">
        <f>'Open Int.'!O137</f>
        <v>0.9970711829873934</v>
      </c>
      <c r="J137" s="185">
        <f>IF(Volume!D137=0,0,Volume!F137/Volume!D137)</f>
        <v>0.08823529411764706</v>
      </c>
      <c r="K137" s="187">
        <f>IF('Open Int.'!E137=0,0,'Open Int.'!H137/'Open Int.'!E137)</f>
        <v>0.2777777777777778</v>
      </c>
    </row>
    <row r="138" spans="1:11" ht="15">
      <c r="A138" s="201" t="s">
        <v>151</v>
      </c>
      <c r="B138" s="289">
        <f>Margins!B138</f>
        <v>225</v>
      </c>
      <c r="C138" s="289">
        <f>Volume!J138</f>
        <v>1091.65</v>
      </c>
      <c r="D138" s="182">
        <f>Volume!M138</f>
        <v>0.17435191557697555</v>
      </c>
      <c r="E138" s="175">
        <f>Volume!C138*100</f>
        <v>-36</v>
      </c>
      <c r="F138" s="349">
        <f>'Open Int.'!D138*100</f>
        <v>-3</v>
      </c>
      <c r="G138" s="176">
        <f>'Open Int.'!R138</f>
        <v>216.6379425</v>
      </c>
      <c r="H138" s="176">
        <f>'Open Int.'!Z138</f>
        <v>-5.311440000000005</v>
      </c>
      <c r="I138" s="171">
        <f>'Open Int.'!O138</f>
        <v>0.9524943310657596</v>
      </c>
      <c r="J138" s="185">
        <f>IF(Volume!D138=0,0,Volume!F138/Volume!D138)</f>
        <v>0</v>
      </c>
      <c r="K138" s="187">
        <f>IF('Open Int.'!E138=0,0,'Open Int.'!H138/'Open Int.'!E138)</f>
        <v>0</v>
      </c>
    </row>
    <row r="139" spans="1:11" ht="15">
      <c r="A139" s="201" t="s">
        <v>214</v>
      </c>
      <c r="B139" s="289">
        <f>Margins!B139</f>
        <v>125</v>
      </c>
      <c r="C139" s="289">
        <f>Volume!J139</f>
        <v>1638.15</v>
      </c>
      <c r="D139" s="182">
        <f>Volume!M139</f>
        <v>-0.5765787636937456</v>
      </c>
      <c r="E139" s="175">
        <f>Volume!C139*100</f>
        <v>-41</v>
      </c>
      <c r="F139" s="349">
        <f>'Open Int.'!D139*100</f>
        <v>-1</v>
      </c>
      <c r="G139" s="176">
        <f>'Open Int.'!R139</f>
        <v>52.3388925</v>
      </c>
      <c r="H139" s="176">
        <f>'Open Int.'!Z139</f>
        <v>-0.9831806250000028</v>
      </c>
      <c r="I139" s="171">
        <f>'Open Int.'!O139</f>
        <v>0.9953051643192489</v>
      </c>
      <c r="J139" s="185">
        <f>IF(Volume!D139=0,0,Volume!F139/Volume!D139)</f>
        <v>0</v>
      </c>
      <c r="K139" s="187">
        <f>IF('Open Int.'!E139=0,0,'Open Int.'!H139/'Open Int.'!E139)</f>
        <v>0</v>
      </c>
    </row>
    <row r="140" spans="1:11" ht="15">
      <c r="A140" s="201" t="s">
        <v>229</v>
      </c>
      <c r="B140" s="289">
        <f>Margins!B140</f>
        <v>200</v>
      </c>
      <c r="C140" s="289">
        <f>Volume!J140</f>
        <v>1050.2</v>
      </c>
      <c r="D140" s="182">
        <f>Volume!M140</f>
        <v>-0.5351138892835028</v>
      </c>
      <c r="E140" s="175">
        <f>Volume!C140*100</f>
        <v>-49</v>
      </c>
      <c r="F140" s="349">
        <f>'Open Int.'!D140*100</f>
        <v>0</v>
      </c>
      <c r="G140" s="176">
        <f>'Open Int.'!R140</f>
        <v>196.135352</v>
      </c>
      <c r="H140" s="176">
        <f>'Open Int.'!Z140</f>
        <v>-1.5197679999999707</v>
      </c>
      <c r="I140" s="171">
        <f>'Open Int.'!O140</f>
        <v>0.9919683015635039</v>
      </c>
      <c r="J140" s="185">
        <f>IF(Volume!D140=0,0,Volume!F140/Volume!D140)</f>
        <v>0.5</v>
      </c>
      <c r="K140" s="187">
        <f>IF('Open Int.'!E140=0,0,'Open Int.'!H140/'Open Int.'!E140)</f>
        <v>0.5</v>
      </c>
    </row>
    <row r="141" spans="1:11" ht="15">
      <c r="A141" s="201" t="s">
        <v>91</v>
      </c>
      <c r="B141" s="289">
        <f>Margins!B141</f>
        <v>3800</v>
      </c>
      <c r="C141" s="289">
        <f>Volume!J141</f>
        <v>63.65</v>
      </c>
      <c r="D141" s="182">
        <f>Volume!M141</f>
        <v>0.6324110671936736</v>
      </c>
      <c r="E141" s="175">
        <f>Volume!C141*100</f>
        <v>6</v>
      </c>
      <c r="F141" s="349">
        <f>'Open Int.'!D141*100</f>
        <v>-3</v>
      </c>
      <c r="G141" s="176">
        <f>'Open Int.'!R141</f>
        <v>50.623391</v>
      </c>
      <c r="H141" s="176">
        <f>'Open Int.'!Z141</f>
        <v>-1.099929000000003</v>
      </c>
      <c r="I141" s="171">
        <f>'Open Int.'!O141</f>
        <v>0.9722885809842332</v>
      </c>
      <c r="J141" s="185">
        <f>IF(Volume!D141=0,0,Volume!F141/Volume!D141)</f>
        <v>0.09302325581395349</v>
      </c>
      <c r="K141" s="187">
        <f>IF('Open Int.'!E141=0,0,'Open Int.'!H141/'Open Int.'!E141)</f>
        <v>0.10326086956521739</v>
      </c>
    </row>
    <row r="142" spans="1:14" ht="15">
      <c r="A142" s="201" t="s">
        <v>152</v>
      </c>
      <c r="B142" s="289">
        <f>Margins!B142</f>
        <v>1350</v>
      </c>
      <c r="C142" s="289">
        <f>Volume!J142</f>
        <v>210.25</v>
      </c>
      <c r="D142" s="182">
        <f>Volume!M142</f>
        <v>0.2861912711662267</v>
      </c>
      <c r="E142" s="175">
        <f>Volume!C142*100</f>
        <v>-12</v>
      </c>
      <c r="F142" s="349">
        <f>'Open Int.'!D142*100</f>
        <v>-1</v>
      </c>
      <c r="G142" s="176">
        <f>'Open Int.'!R142</f>
        <v>25.85759625</v>
      </c>
      <c r="H142" s="176">
        <f>'Open Int.'!Z142</f>
        <v>-0.06772274999999794</v>
      </c>
      <c r="I142" s="171">
        <f>'Open Int.'!O142</f>
        <v>0.9791437980241493</v>
      </c>
      <c r="J142" s="185">
        <f>IF(Volume!D142=0,0,Volume!F142/Volume!D142)</f>
        <v>0</v>
      </c>
      <c r="K142" s="187">
        <f>IF('Open Int.'!E142=0,0,'Open Int.'!H142/'Open Int.'!E142)</f>
        <v>0.18181818181818182</v>
      </c>
      <c r="N142" s="96"/>
    </row>
    <row r="143" spans="1:14" ht="15">
      <c r="A143" s="201" t="s">
        <v>208</v>
      </c>
      <c r="B143" s="289">
        <f>Margins!B143</f>
        <v>412</v>
      </c>
      <c r="C143" s="289">
        <f>Volume!J143</f>
        <v>712.4</v>
      </c>
      <c r="D143" s="182">
        <f>Volume!M143</f>
        <v>-1.4388489208633064</v>
      </c>
      <c r="E143" s="175">
        <f>Volume!C143*100</f>
        <v>-20</v>
      </c>
      <c r="F143" s="349">
        <f>'Open Int.'!D143*100</f>
        <v>0</v>
      </c>
      <c r="G143" s="176">
        <f>'Open Int.'!R143</f>
        <v>323.7402064</v>
      </c>
      <c r="H143" s="176">
        <f>'Open Int.'!Z143</f>
        <v>-3.6540774399999805</v>
      </c>
      <c r="I143" s="171">
        <f>'Open Int.'!O143</f>
        <v>0.9962828649138713</v>
      </c>
      <c r="J143" s="185">
        <f>IF(Volume!D143=0,0,Volume!F143/Volume!D143)</f>
        <v>0.24242424242424243</v>
      </c>
      <c r="K143" s="187">
        <f>IF('Open Int.'!E143=0,0,'Open Int.'!H143/'Open Int.'!E143)</f>
        <v>0.1801470588235294</v>
      </c>
      <c r="N143" s="96"/>
    </row>
    <row r="144" spans="1:14" ht="15">
      <c r="A144" s="177" t="s">
        <v>230</v>
      </c>
      <c r="B144" s="289">
        <f>Margins!B144</f>
        <v>400</v>
      </c>
      <c r="C144" s="289">
        <f>Volume!J144</f>
        <v>523.45</v>
      </c>
      <c r="D144" s="182">
        <f>Volume!M144</f>
        <v>-1.8285821455363842</v>
      </c>
      <c r="E144" s="175">
        <f>Volume!C144*100</f>
        <v>-35</v>
      </c>
      <c r="F144" s="349">
        <f>'Open Int.'!D144*100</f>
        <v>8</v>
      </c>
      <c r="G144" s="176">
        <f>'Open Int.'!R144</f>
        <v>62.625558</v>
      </c>
      <c r="H144" s="176">
        <f>'Open Int.'!Z144</f>
        <v>3.7176219999999986</v>
      </c>
      <c r="I144" s="171">
        <f>'Open Int.'!O144</f>
        <v>0.9849548645937813</v>
      </c>
      <c r="J144" s="185">
        <f>IF(Volume!D144=0,0,Volume!F144/Volume!D144)</f>
        <v>0</v>
      </c>
      <c r="K144" s="187">
        <f>IF('Open Int.'!E144=0,0,'Open Int.'!H144/'Open Int.'!E144)</f>
        <v>0.058823529411764705</v>
      </c>
      <c r="N144" s="96"/>
    </row>
    <row r="145" spans="1:14" ht="15">
      <c r="A145" s="177" t="s">
        <v>185</v>
      </c>
      <c r="B145" s="289">
        <f>Margins!B145</f>
        <v>675</v>
      </c>
      <c r="C145" s="289">
        <f>Volume!J145</f>
        <v>496.05</v>
      </c>
      <c r="D145" s="182">
        <f>Volume!M145</f>
        <v>-3.0205278592375344</v>
      </c>
      <c r="E145" s="175">
        <f>Volume!C145*100</f>
        <v>-23</v>
      </c>
      <c r="F145" s="349">
        <f>'Open Int.'!D145*100</f>
        <v>-2</v>
      </c>
      <c r="G145" s="176">
        <f>'Open Int.'!R145</f>
        <v>795.129706125</v>
      </c>
      <c r="H145" s="176">
        <f>'Open Int.'!Z145</f>
        <v>-21.899473875000012</v>
      </c>
      <c r="I145" s="171">
        <f>'Open Int.'!O145</f>
        <v>0.9651324377816145</v>
      </c>
      <c r="J145" s="185">
        <f>IF(Volume!D145=0,0,Volume!F145/Volume!D145)</f>
        <v>0.5023721665788087</v>
      </c>
      <c r="K145" s="187">
        <f>IF('Open Int.'!E145=0,0,'Open Int.'!H145/'Open Int.'!E145)</f>
        <v>0.59953434225844</v>
      </c>
      <c r="N145" s="96"/>
    </row>
    <row r="146" spans="1:14" ht="15">
      <c r="A146" s="177" t="s">
        <v>206</v>
      </c>
      <c r="B146" s="289">
        <f>Margins!B146</f>
        <v>275</v>
      </c>
      <c r="C146" s="289">
        <f>Volume!J146</f>
        <v>632.35</v>
      </c>
      <c r="D146" s="182">
        <f>Volume!M146</f>
        <v>-0.23664904945965132</v>
      </c>
      <c r="E146" s="175">
        <f>Volume!C146*100</f>
        <v>-14.000000000000002</v>
      </c>
      <c r="F146" s="349">
        <f>'Open Int.'!D146*100</f>
        <v>0</v>
      </c>
      <c r="G146" s="176">
        <f>'Open Int.'!R146</f>
        <v>45.630376</v>
      </c>
      <c r="H146" s="176">
        <f>'Open Int.'!Z146</f>
        <v>0.08349962500000174</v>
      </c>
      <c r="I146" s="171">
        <f>'Open Int.'!O146</f>
        <v>0.9988567073170732</v>
      </c>
      <c r="J146" s="185">
        <f>IF(Volume!D146=0,0,Volume!F146/Volume!D146)</f>
        <v>0</v>
      </c>
      <c r="K146" s="187">
        <f>IF('Open Int.'!E146=0,0,'Open Int.'!H146/'Open Int.'!E146)</f>
        <v>0</v>
      </c>
      <c r="N146" s="96"/>
    </row>
    <row r="147" spans="1:14" ht="15">
      <c r="A147" s="177" t="s">
        <v>118</v>
      </c>
      <c r="B147" s="289">
        <f>Margins!B147</f>
        <v>250</v>
      </c>
      <c r="C147" s="289">
        <f>Volume!J147</f>
        <v>1200.95</v>
      </c>
      <c r="D147" s="182">
        <f>Volume!M147</f>
        <v>0.8735458401579179</v>
      </c>
      <c r="E147" s="175">
        <f>Volume!C147*100</f>
        <v>10</v>
      </c>
      <c r="F147" s="349">
        <f>'Open Int.'!D147*100</f>
        <v>0</v>
      </c>
      <c r="G147" s="176">
        <f>'Open Int.'!R147</f>
        <v>524.72507875</v>
      </c>
      <c r="H147" s="176">
        <f>'Open Int.'!Z147</f>
        <v>9.395511249999913</v>
      </c>
      <c r="I147" s="171">
        <f>'Open Int.'!O147</f>
        <v>0.9893002231504263</v>
      </c>
      <c r="J147" s="185">
        <f>IF(Volume!D147=0,0,Volume!F147/Volume!D147)</f>
        <v>0.07834101382488479</v>
      </c>
      <c r="K147" s="187">
        <f>IF('Open Int.'!E147=0,0,'Open Int.'!H147/'Open Int.'!E147)</f>
        <v>0.06422018348623854</v>
      </c>
      <c r="N147" s="96"/>
    </row>
    <row r="148" spans="1:14" ht="15">
      <c r="A148" s="177" t="s">
        <v>231</v>
      </c>
      <c r="B148" s="289">
        <f>Margins!B148</f>
        <v>411</v>
      </c>
      <c r="C148" s="289">
        <f>Volume!J148</f>
        <v>947.1</v>
      </c>
      <c r="D148" s="182">
        <f>Volume!M148</f>
        <v>0.733886407147413</v>
      </c>
      <c r="E148" s="175">
        <f>Volume!C148*100</f>
        <v>26</v>
      </c>
      <c r="F148" s="349">
        <f>'Open Int.'!D148*100</f>
        <v>4</v>
      </c>
      <c r="G148" s="176">
        <f>'Open Int.'!R148</f>
        <v>133.43767667999998</v>
      </c>
      <c r="H148" s="176">
        <f>'Open Int.'!Z148</f>
        <v>6.343415099999987</v>
      </c>
      <c r="I148" s="171">
        <f>'Open Int.'!O148</f>
        <v>0.9956242707117853</v>
      </c>
      <c r="J148" s="185">
        <f>IF(Volume!D148=0,0,Volume!F148/Volume!D148)</f>
        <v>0.5</v>
      </c>
      <c r="K148" s="187">
        <f>IF('Open Int.'!E148=0,0,'Open Int.'!H148/'Open Int.'!E148)</f>
        <v>0.2</v>
      </c>
      <c r="N148" s="96"/>
    </row>
    <row r="149" spans="1:14" ht="15">
      <c r="A149" s="177" t="s">
        <v>300</v>
      </c>
      <c r="B149" s="289">
        <f>Margins!B149</f>
        <v>3850</v>
      </c>
      <c r="C149" s="289">
        <f>Volume!J149</f>
        <v>50.2</v>
      </c>
      <c r="D149" s="182">
        <f>Volume!M149</f>
        <v>-1.0837438423645265</v>
      </c>
      <c r="E149" s="175">
        <f>Volume!C149*100</f>
        <v>-63</v>
      </c>
      <c r="F149" s="349">
        <f>'Open Int.'!D149*100</f>
        <v>0</v>
      </c>
      <c r="G149" s="176">
        <f>'Open Int.'!R149</f>
        <v>10.204656</v>
      </c>
      <c r="H149" s="176">
        <f>'Open Int.'!Z149</f>
        <v>-0.11180399999999935</v>
      </c>
      <c r="I149" s="171">
        <f>'Open Int.'!O149</f>
        <v>0.9772727272727273</v>
      </c>
      <c r="J149" s="185">
        <f>IF(Volume!D149=0,0,Volume!F149/Volume!D149)</f>
        <v>0</v>
      </c>
      <c r="K149" s="187">
        <f>IF('Open Int.'!E149=0,0,'Open Int.'!H149/'Open Int.'!E149)</f>
        <v>0.14285714285714285</v>
      </c>
      <c r="N149" s="96"/>
    </row>
    <row r="150" spans="1:14" ht="15">
      <c r="A150" s="177" t="s">
        <v>301</v>
      </c>
      <c r="B150" s="289">
        <f>Margins!B150</f>
        <v>10450</v>
      </c>
      <c r="C150" s="289">
        <f>Volume!J150</f>
        <v>21.9</v>
      </c>
      <c r="D150" s="182">
        <f>Volume!M150</f>
        <v>0.9216589861751119</v>
      </c>
      <c r="E150" s="175">
        <f>Volume!C150*100</f>
        <v>-3</v>
      </c>
      <c r="F150" s="349">
        <f>'Open Int.'!D150*100</f>
        <v>1</v>
      </c>
      <c r="G150" s="176">
        <f>'Open Int.'!R150</f>
        <v>94.56288599999999</v>
      </c>
      <c r="H150" s="176">
        <f>'Open Int.'!Z150</f>
        <v>3.4713854999999967</v>
      </c>
      <c r="I150" s="171">
        <f>'Open Int.'!O150</f>
        <v>0.9712003872216844</v>
      </c>
      <c r="J150" s="185">
        <f>IF(Volume!D150=0,0,Volume!F150/Volume!D150)</f>
        <v>0.10964912280701754</v>
      </c>
      <c r="K150" s="187">
        <f>IF('Open Int.'!E150=0,0,'Open Int.'!H150/'Open Int.'!E150)</f>
        <v>0.14959349593495935</v>
      </c>
      <c r="N150" s="96"/>
    </row>
    <row r="151" spans="1:14" ht="15">
      <c r="A151" s="177" t="s">
        <v>173</v>
      </c>
      <c r="B151" s="289">
        <f>Margins!B151</f>
        <v>2950</v>
      </c>
      <c r="C151" s="289">
        <f>Volume!J151</f>
        <v>56.65</v>
      </c>
      <c r="D151" s="182">
        <f>Volume!M151</f>
        <v>0</v>
      </c>
      <c r="E151" s="175">
        <f>Volume!C151*100</f>
        <v>-60</v>
      </c>
      <c r="F151" s="349">
        <f>'Open Int.'!D151*100</f>
        <v>0</v>
      </c>
      <c r="G151" s="176">
        <f>'Open Int.'!R151</f>
        <v>41.4785635</v>
      </c>
      <c r="H151" s="176">
        <f>'Open Int.'!Z151</f>
        <v>0.28409975000000287</v>
      </c>
      <c r="I151" s="171">
        <f>'Open Int.'!O151</f>
        <v>0.9802578565672845</v>
      </c>
      <c r="J151" s="185">
        <f>IF(Volume!D151=0,0,Volume!F151/Volume!D151)</f>
        <v>0</v>
      </c>
      <c r="K151" s="187">
        <f>IF('Open Int.'!E151=0,0,'Open Int.'!H151/'Open Int.'!E151)</f>
        <v>0.015384615384615385</v>
      </c>
      <c r="N151" s="96"/>
    </row>
    <row r="152" spans="1:14" ht="15">
      <c r="A152" s="177" t="s">
        <v>302</v>
      </c>
      <c r="B152" s="289">
        <f>Margins!B152</f>
        <v>200</v>
      </c>
      <c r="C152" s="289">
        <f>Volume!J152</f>
        <v>720.55</v>
      </c>
      <c r="D152" s="182">
        <f>Volume!M152</f>
        <v>-1.6112514508090487</v>
      </c>
      <c r="E152" s="175">
        <f>Volume!C152*100</f>
        <v>-23</v>
      </c>
      <c r="F152" s="349">
        <f>'Open Int.'!D152*100</f>
        <v>-5</v>
      </c>
      <c r="G152" s="176">
        <f>'Open Int.'!R152</f>
        <v>31.978009</v>
      </c>
      <c r="H152" s="176">
        <f>'Open Int.'!Z152</f>
        <v>-2.1202070000000006</v>
      </c>
      <c r="I152" s="171">
        <f>'Open Int.'!O152</f>
        <v>0.9977467327625056</v>
      </c>
      <c r="J152" s="185">
        <f>IF(Volume!D152=0,0,Volume!F152/Volume!D152)</f>
        <v>0</v>
      </c>
      <c r="K152" s="187">
        <f>IF('Open Int.'!E152=0,0,'Open Int.'!H152/'Open Int.'!E152)</f>
        <v>0</v>
      </c>
      <c r="N152" s="96"/>
    </row>
    <row r="153" spans="1:14" ht="15">
      <c r="A153" s="177" t="s">
        <v>82</v>
      </c>
      <c r="B153" s="289">
        <f>Margins!B153</f>
        <v>2100</v>
      </c>
      <c r="C153" s="289">
        <f>Volume!J153</f>
        <v>102.25</v>
      </c>
      <c r="D153" s="182">
        <f>Volume!M153</f>
        <v>0.5408062930186796</v>
      </c>
      <c r="E153" s="175">
        <f>Volume!C153*100</f>
        <v>-32</v>
      </c>
      <c r="F153" s="349">
        <f>'Open Int.'!D153*100</f>
        <v>0</v>
      </c>
      <c r="G153" s="176">
        <f>'Open Int.'!R153</f>
        <v>102.89622</v>
      </c>
      <c r="H153" s="176">
        <f>'Open Int.'!Z153</f>
        <v>0.4466910000000013</v>
      </c>
      <c r="I153" s="171">
        <f>'Open Int.'!O153</f>
        <v>0.9280050083472454</v>
      </c>
      <c r="J153" s="185">
        <f>IF(Volume!D153=0,0,Volume!F153/Volume!D153)</f>
        <v>0</v>
      </c>
      <c r="K153" s="187">
        <f>IF('Open Int.'!E153=0,0,'Open Int.'!H153/'Open Int.'!E153)</f>
        <v>0.03225806451612903</v>
      </c>
      <c r="N153" s="96"/>
    </row>
    <row r="154" spans="1:14" ht="15">
      <c r="A154" s="177" t="s">
        <v>153</v>
      </c>
      <c r="B154" s="289">
        <f>Margins!B154</f>
        <v>450</v>
      </c>
      <c r="C154" s="289">
        <f>Volume!J154</f>
        <v>463.25</v>
      </c>
      <c r="D154" s="182">
        <f>Volume!M154</f>
        <v>-0.9726378794356586</v>
      </c>
      <c r="E154" s="175">
        <f>Volume!C154*100</f>
        <v>-38</v>
      </c>
      <c r="F154" s="349">
        <f>'Open Int.'!D154*100</f>
        <v>3</v>
      </c>
      <c r="G154" s="176">
        <f>'Open Int.'!R154</f>
        <v>69.18870375</v>
      </c>
      <c r="H154" s="176">
        <f>'Open Int.'!Z154</f>
        <v>1.4044837499999971</v>
      </c>
      <c r="I154" s="171">
        <f>'Open Int.'!O154</f>
        <v>0.9825248568846038</v>
      </c>
      <c r="J154" s="185">
        <f>IF(Volume!D154=0,0,Volume!F154/Volume!D154)</f>
        <v>0</v>
      </c>
      <c r="K154" s="187">
        <f>IF('Open Int.'!E154=0,0,'Open Int.'!H154/'Open Int.'!E154)</f>
        <v>0</v>
      </c>
      <c r="N154" s="96"/>
    </row>
    <row r="155" spans="1:14" ht="15">
      <c r="A155" s="177" t="s">
        <v>154</v>
      </c>
      <c r="B155" s="289">
        <f>Margins!B155</f>
        <v>6900</v>
      </c>
      <c r="C155" s="289">
        <f>Volume!J155</f>
        <v>40.4</v>
      </c>
      <c r="D155" s="182">
        <f>Volume!M155</f>
        <v>-0.9803921568627416</v>
      </c>
      <c r="E155" s="175">
        <f>Volume!C155*100</f>
        <v>-45</v>
      </c>
      <c r="F155" s="349">
        <f>'Open Int.'!D155*100</f>
        <v>1</v>
      </c>
      <c r="G155" s="176">
        <f>'Open Int.'!R155</f>
        <v>23.471592</v>
      </c>
      <c r="H155" s="176">
        <f>'Open Int.'!Z155</f>
        <v>-0.007175999999997629</v>
      </c>
      <c r="I155" s="171">
        <f>'Open Int.'!O155</f>
        <v>0.9239904988123515</v>
      </c>
      <c r="J155" s="185">
        <f>IF(Volume!D155=0,0,Volume!F155/Volume!D155)</f>
        <v>0</v>
      </c>
      <c r="K155" s="187">
        <f>IF('Open Int.'!E155=0,0,'Open Int.'!H155/'Open Int.'!E155)</f>
        <v>0.5384615384615384</v>
      </c>
      <c r="N155" s="96"/>
    </row>
    <row r="156" spans="1:14" ht="15">
      <c r="A156" s="177" t="s">
        <v>303</v>
      </c>
      <c r="B156" s="289">
        <f>Margins!B156</f>
        <v>1800</v>
      </c>
      <c r="C156" s="289">
        <f>Volume!J156</f>
        <v>84</v>
      </c>
      <c r="D156" s="182">
        <f>Volume!M156</f>
        <v>0.4784688995215379</v>
      </c>
      <c r="E156" s="175">
        <f>Volume!C156*100</f>
        <v>-59</v>
      </c>
      <c r="F156" s="349">
        <f>'Open Int.'!D156*100</f>
        <v>0</v>
      </c>
      <c r="G156" s="176">
        <f>'Open Int.'!R156</f>
        <v>23.058</v>
      </c>
      <c r="H156" s="176">
        <f>'Open Int.'!Z156</f>
        <v>0.0797040000000031</v>
      </c>
      <c r="I156" s="171">
        <f>'Open Int.'!O156</f>
        <v>0.980983606557377</v>
      </c>
      <c r="J156" s="185">
        <f>IF(Volume!D156=0,0,Volume!F156/Volume!D156)</f>
        <v>0</v>
      </c>
      <c r="K156" s="187">
        <f>IF('Open Int.'!E156=0,0,'Open Int.'!H156/'Open Int.'!E156)</f>
        <v>0</v>
      </c>
      <c r="N156" s="96"/>
    </row>
    <row r="157" spans="1:14" ht="15">
      <c r="A157" s="177" t="s">
        <v>155</v>
      </c>
      <c r="B157" s="289">
        <f>Margins!B157</f>
        <v>525</v>
      </c>
      <c r="C157" s="289">
        <f>Volume!J157</f>
        <v>415.5</v>
      </c>
      <c r="D157" s="182">
        <f>Volume!M157</f>
        <v>-1.1302795954788816</v>
      </c>
      <c r="E157" s="175">
        <f>Volume!C157*100</f>
        <v>-51</v>
      </c>
      <c r="F157" s="349">
        <f>'Open Int.'!D157*100</f>
        <v>1</v>
      </c>
      <c r="G157" s="176">
        <f>'Open Int.'!R157</f>
        <v>77.918715</v>
      </c>
      <c r="H157" s="176">
        <f>'Open Int.'!Z157</f>
        <v>-0.4274418749999995</v>
      </c>
      <c r="I157" s="171">
        <f>'Open Int.'!O157</f>
        <v>0.9969204927211646</v>
      </c>
      <c r="J157" s="185">
        <f>IF(Volume!D157=0,0,Volume!F157/Volume!D157)</f>
        <v>0.2</v>
      </c>
      <c r="K157" s="187">
        <f>IF('Open Int.'!E157=0,0,'Open Int.'!H157/'Open Int.'!E157)</f>
        <v>0.14705882352941177</v>
      </c>
      <c r="N157" s="96"/>
    </row>
    <row r="158" spans="1:14" ht="15">
      <c r="A158" s="177" t="s">
        <v>38</v>
      </c>
      <c r="B158" s="289">
        <f>Margins!B158</f>
        <v>600</v>
      </c>
      <c r="C158" s="289">
        <f>Volume!J158</f>
        <v>540.45</v>
      </c>
      <c r="D158" s="182">
        <f>Volume!M158</f>
        <v>-1.2425765189584204</v>
      </c>
      <c r="E158" s="175">
        <f>Volume!C158*100</f>
        <v>-15</v>
      </c>
      <c r="F158" s="349">
        <f>'Open Int.'!D158*100</f>
        <v>4</v>
      </c>
      <c r="G158" s="176">
        <f>'Open Int.'!R158</f>
        <v>323.88087600000006</v>
      </c>
      <c r="H158" s="176">
        <f>'Open Int.'!Z158</f>
        <v>8.008176000000049</v>
      </c>
      <c r="I158" s="171">
        <f>'Open Int.'!O158</f>
        <v>0.9835802963556267</v>
      </c>
      <c r="J158" s="185">
        <f>IF(Volume!D158=0,0,Volume!F158/Volume!D158)</f>
        <v>0.23076923076923078</v>
      </c>
      <c r="K158" s="187">
        <f>IF('Open Int.'!E158=0,0,'Open Int.'!H158/'Open Int.'!E158)</f>
        <v>0.175</v>
      </c>
      <c r="N158" s="96"/>
    </row>
    <row r="159" spans="1:14" ht="15">
      <c r="A159" s="177" t="s">
        <v>156</v>
      </c>
      <c r="B159" s="289">
        <f>Margins!B159</f>
        <v>600</v>
      </c>
      <c r="C159" s="289">
        <f>Volume!J159</f>
        <v>412.65</v>
      </c>
      <c r="D159" s="182">
        <f>Volume!M159</f>
        <v>2.1284494493255703</v>
      </c>
      <c r="E159" s="175">
        <f>Volume!C159*100</f>
        <v>9</v>
      </c>
      <c r="F159" s="349">
        <f>'Open Int.'!D159*100</f>
        <v>-6</v>
      </c>
      <c r="G159" s="176">
        <f>'Open Int.'!R159</f>
        <v>18.098829</v>
      </c>
      <c r="H159" s="176">
        <f>'Open Int.'!Z159</f>
        <v>-0.6894960000000019</v>
      </c>
      <c r="I159" s="171">
        <f>'Open Int.'!O159</f>
        <v>0.9699042407660738</v>
      </c>
      <c r="J159" s="185">
        <f>IF(Volume!D159=0,0,Volume!F159/Volume!D159)</f>
        <v>0</v>
      </c>
      <c r="K159" s="187">
        <f>IF('Open Int.'!E159=0,0,'Open Int.'!H159/'Open Int.'!E159)</f>
        <v>0</v>
      </c>
      <c r="N159" s="96"/>
    </row>
    <row r="160" spans="1:14" ht="15">
      <c r="A160" s="177" t="s">
        <v>396</v>
      </c>
      <c r="B160" s="289">
        <f>Margins!B160</f>
        <v>700</v>
      </c>
      <c r="C160" s="289">
        <f>Volume!J160</f>
        <v>253.65</v>
      </c>
      <c r="D160" s="182">
        <f>Volume!M160</f>
        <v>-4.102079395085064</v>
      </c>
      <c r="E160" s="175">
        <f>Volume!C160*100</f>
        <v>-32</v>
      </c>
      <c r="F160" s="349">
        <f>'Open Int.'!D160*100</f>
        <v>5</v>
      </c>
      <c r="G160" s="176">
        <f>'Open Int.'!R160</f>
        <v>63.0852915</v>
      </c>
      <c r="H160" s="176">
        <f>'Open Int.'!Z160</f>
        <v>0.5601364999999987</v>
      </c>
      <c r="I160" s="171">
        <f>'Open Int.'!O160</f>
        <v>0.9946524064171123</v>
      </c>
      <c r="J160" s="185">
        <f>IF(Volume!D160=0,0,Volume!F160/Volume!D160)</f>
        <v>0</v>
      </c>
      <c r="K160" s="187">
        <f>IF('Open Int.'!E160=0,0,'Open Int.'!H160/'Open Int.'!E160)</f>
        <v>0</v>
      </c>
      <c r="N160" s="96"/>
    </row>
    <row r="161" spans="6:9" ht="15" hidden="1">
      <c r="F161" s="10"/>
      <c r="G161" s="174">
        <f>'Open Int.'!R161</f>
        <v>49627.96571118</v>
      </c>
      <c r="H161" s="131">
        <f>'Open Int.'!Z161</f>
        <v>907.0526593849977</v>
      </c>
      <c r="I161" s="100"/>
    </row>
    <row r="162" spans="6:9" ht="15">
      <c r="F162" s="10"/>
      <c r="I162" s="100"/>
    </row>
    <row r="163" spans="6:9" ht="15">
      <c r="F163" s="10"/>
      <c r="I163" s="100"/>
    </row>
    <row r="164" spans="6:9" ht="15">
      <c r="F164" s="10"/>
      <c r="I164" s="100"/>
    </row>
    <row r="165" spans="1:8" ht="15.75">
      <c r="A165" s="13"/>
      <c r="B165" s="13"/>
      <c r="C165" s="13"/>
      <c r="D165" s="14"/>
      <c r="E165" s="15"/>
      <c r="F165" s="8"/>
      <c r="G165" s="73"/>
      <c r="H165" s="73"/>
    </row>
    <row r="166" spans="2:10" ht="15.75" thickBot="1">
      <c r="B166" s="40" t="s">
        <v>53</v>
      </c>
      <c r="C166" s="41"/>
      <c r="D166" s="16"/>
      <c r="E166" s="11"/>
      <c r="F166" s="11"/>
      <c r="G166" s="12"/>
      <c r="H166" s="17"/>
      <c r="I166" s="17"/>
      <c r="J166" s="7"/>
    </row>
    <row r="167" spans="1:11" ht="15.75" thickBot="1">
      <c r="A167" s="29"/>
      <c r="B167" s="130" t="s">
        <v>182</v>
      </c>
      <c r="C167" s="130" t="s">
        <v>74</v>
      </c>
      <c r="D167" s="253" t="s">
        <v>9</v>
      </c>
      <c r="E167" s="130" t="s">
        <v>84</v>
      </c>
      <c r="F167" s="130" t="s">
        <v>49</v>
      </c>
      <c r="G167" s="18"/>
      <c r="I167" s="11"/>
      <c r="K167" s="12"/>
    </row>
    <row r="168" spans="1:11" ht="15">
      <c r="A168" s="192" t="s">
        <v>60</v>
      </c>
      <c r="B168" s="236">
        <f>'Open Int.'!$V$4</f>
        <v>59.89599775</v>
      </c>
      <c r="C168" s="236">
        <f>'Open Int.'!$V$5</f>
        <v>7.21235675</v>
      </c>
      <c r="D168" s="236">
        <f>'Open Int.'!$V$6</f>
        <v>13600.639917</v>
      </c>
      <c r="E168" s="250">
        <f>F168-(D168+C168+B168)</f>
        <v>22398.18905884499</v>
      </c>
      <c r="F168" s="250">
        <f>'Open Int.'!$V$161</f>
        <v>36065.93733034499</v>
      </c>
      <c r="G168" s="19"/>
      <c r="H168" s="42" t="s">
        <v>59</v>
      </c>
      <c r="I168" s="43"/>
      <c r="J168" s="65">
        <f>F171</f>
        <v>49627.96571117999</v>
      </c>
      <c r="K168" s="17"/>
    </row>
    <row r="169" spans="1:11" ht="15">
      <c r="A169" s="202" t="s">
        <v>61</v>
      </c>
      <c r="B169" s="237">
        <f>'Open Int.'!$W$4</f>
        <v>0</v>
      </c>
      <c r="C169" s="237">
        <f>'Open Int.'!$W$5</f>
        <v>0</v>
      </c>
      <c r="D169" s="237">
        <f>'Open Int.'!$W$6</f>
        <v>5796.9758555</v>
      </c>
      <c r="E169" s="252">
        <f>F169-(D169+C169+B169)</f>
        <v>1356.3917188150017</v>
      </c>
      <c r="F169" s="237">
        <f>'Open Int.'!$W$161</f>
        <v>7153.367574315002</v>
      </c>
      <c r="G169" s="20"/>
      <c r="H169" s="42" t="s">
        <v>66</v>
      </c>
      <c r="I169" s="43"/>
      <c r="J169" s="65">
        <f>'Open Int.'!$Z$161</f>
        <v>907.0526593849977</v>
      </c>
      <c r="K169" s="132">
        <f>J169/(J168-J169)</f>
        <v>0.018617316519103696</v>
      </c>
    </row>
    <row r="170" spans="1:11" ht="15.75" thickBot="1">
      <c r="A170" s="204" t="s">
        <v>62</v>
      </c>
      <c r="B170" s="237">
        <f>'Open Int.'!$X$4</f>
        <v>0</v>
      </c>
      <c r="C170" s="237">
        <f>'Open Int.'!$X$5</f>
        <v>0</v>
      </c>
      <c r="D170" s="237">
        <f>'Open Int.'!$X$6</f>
        <v>5934.41002275</v>
      </c>
      <c r="E170" s="252">
        <f>F170-(D170+C170+B170)</f>
        <v>474.2507837699977</v>
      </c>
      <c r="F170" s="237">
        <f>'Open Int.'!$X$161</f>
        <v>6408.660806519998</v>
      </c>
      <c r="G170" s="19"/>
      <c r="H170" s="350"/>
      <c r="I170" s="350"/>
      <c r="J170" s="351"/>
      <c r="K170" s="352"/>
    </row>
    <row r="171" spans="1:10" ht="15.75" thickBot="1">
      <c r="A171" s="201" t="s">
        <v>11</v>
      </c>
      <c r="B171" s="30">
        <f>SUM(B168:B170)</f>
        <v>59.89599775</v>
      </c>
      <c r="C171" s="30">
        <f>SUM(C168:C170)</f>
        <v>7.21235675</v>
      </c>
      <c r="D171" s="254">
        <f>SUM(D168:D170)</f>
        <v>25332.025795250003</v>
      </c>
      <c r="E171" s="254">
        <f>SUM(E168:E170)</f>
        <v>24228.831561429986</v>
      </c>
      <c r="F171" s="30">
        <f>SUM(F168:F170)</f>
        <v>49627.96571117999</v>
      </c>
      <c r="G171" s="22"/>
      <c r="H171" s="44" t="s">
        <v>67</v>
      </c>
      <c r="I171" s="45"/>
      <c r="J171" s="21">
        <f>Volume!P162</f>
        <v>0.2948045347154355</v>
      </c>
    </row>
    <row r="172" spans="1:11" ht="15">
      <c r="A172" s="192" t="s">
        <v>54</v>
      </c>
      <c r="B172" s="237">
        <f>'Open Int.'!$S$4</f>
        <v>59.6091645</v>
      </c>
      <c r="C172" s="237">
        <f>'Open Int.'!$S$5</f>
        <v>7.1353565</v>
      </c>
      <c r="D172" s="237">
        <f>'Open Int.'!$S$6</f>
        <v>22713.17436525</v>
      </c>
      <c r="E172" s="252">
        <f>F172-(D172+C172+B172)</f>
        <v>23826.02838057999</v>
      </c>
      <c r="F172" s="237">
        <f>'Open Int.'!$S$161</f>
        <v>46605.94726682999</v>
      </c>
      <c r="G172" s="20"/>
      <c r="H172" s="44" t="s">
        <v>68</v>
      </c>
      <c r="I172" s="45"/>
      <c r="J172" s="23">
        <f>'Open Int.'!E162</f>
        <v>0.3732427976679468</v>
      </c>
      <c r="K172" s="12"/>
    </row>
    <row r="173" spans="1:10" ht="15.75" thickBot="1">
      <c r="A173" s="204" t="s">
        <v>65</v>
      </c>
      <c r="B173" s="251">
        <f>B171-B172</f>
        <v>0.2868332500000008</v>
      </c>
      <c r="C173" s="251">
        <f>C171-C172</f>
        <v>0.07700024999999933</v>
      </c>
      <c r="D173" s="255">
        <f>D171-D172</f>
        <v>2618.8514300000024</v>
      </c>
      <c r="E173" s="251">
        <f>E171-E172</f>
        <v>402.80318084999453</v>
      </c>
      <c r="F173" s="251">
        <f>F171-F172</f>
        <v>3022.0184443499966</v>
      </c>
      <c r="G173" s="20"/>
      <c r="J173" s="66"/>
    </row>
    <row r="174" ht="15">
      <c r="G174" s="90"/>
    </row>
    <row r="175" spans="4:9" ht="15">
      <c r="D175" s="50"/>
      <c r="E175" s="26"/>
      <c r="I175" s="24"/>
    </row>
    <row r="176" spans="3:8" ht="15">
      <c r="C176" s="50"/>
      <c r="D176" s="50"/>
      <c r="E176" s="98"/>
      <c r="F176" s="266"/>
      <c r="H176" s="26"/>
    </row>
    <row r="177" spans="4:7" ht="15">
      <c r="D177" s="50"/>
      <c r="E177" s="26"/>
      <c r="F177" s="26"/>
      <c r="G177" s="26"/>
    </row>
    <row r="178" spans="4:5" ht="15">
      <c r="D178" s="50"/>
      <c r="E178" s="26"/>
    </row>
    <row r="181" ht="15">
      <c r="A181" s="7" t="s">
        <v>120</v>
      </c>
    </row>
    <row r="182" ht="15">
      <c r="A182" s="7" t="s">
        <v>115</v>
      </c>
    </row>
    <row r="196" ht="15">
      <c r="G196"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68"/>
  <sheetViews>
    <sheetView workbookViewId="0" topLeftCell="A1">
      <selection activeCell="C115" sqref="C115"/>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41" t="s">
        <v>127</v>
      </c>
      <c r="B1" s="441"/>
      <c r="C1" s="441"/>
      <c r="D1" s="92">
        <f ca="1">NOW()</f>
        <v>39184.77439398148</v>
      </c>
    </row>
    <row r="2" spans="1:3" ht="13.5">
      <c r="A2" s="94" t="s">
        <v>128</v>
      </c>
      <c r="B2" s="94" t="s">
        <v>129</v>
      </c>
      <c r="C2" s="95" t="s">
        <v>130</v>
      </c>
    </row>
    <row r="3" spans="1:3" ht="13.5">
      <c r="A3" s="25" t="s">
        <v>392</v>
      </c>
      <c r="B3" s="92">
        <v>39198</v>
      </c>
      <c r="C3" s="93">
        <f>B3-D1</f>
        <v>13.225606018517283</v>
      </c>
    </row>
    <row r="4" spans="1:3" ht="13.5">
      <c r="A4" s="25" t="s">
        <v>395</v>
      </c>
      <c r="B4" s="92">
        <v>39233</v>
      </c>
      <c r="C4" s="93">
        <f>B4-D1</f>
        <v>48.22560601851728</v>
      </c>
    </row>
    <row r="5" spans="1:3" ht="13.5">
      <c r="A5" s="25" t="s">
        <v>410</v>
      </c>
      <c r="B5" s="92">
        <v>39261</v>
      </c>
      <c r="C5" s="93">
        <f>B5-D1</f>
        <v>76.22560601851728</v>
      </c>
    </row>
    <row r="6" spans="1:3" ht="13.5">
      <c r="A6" s="51"/>
      <c r="B6" s="97"/>
      <c r="C6" s="93"/>
    </row>
    <row r="7" spans="1:3" ht="13.5">
      <c r="A7" s="440" t="s">
        <v>131</v>
      </c>
      <c r="B7" s="440"/>
      <c r="C7" s="440"/>
    </row>
    <row r="8" spans="1:3" ht="13.5">
      <c r="A8" s="91" t="s">
        <v>114</v>
      </c>
      <c r="B8" s="91" t="s">
        <v>116</v>
      </c>
      <c r="C8" s="91" t="s">
        <v>125</v>
      </c>
    </row>
    <row r="9" spans="1:3" ht="14.25">
      <c r="A9" s="382" t="s">
        <v>37</v>
      </c>
      <c r="B9" s="381">
        <v>39145</v>
      </c>
      <c r="C9" s="382" t="s">
        <v>402</v>
      </c>
    </row>
    <row r="10" spans="1:3" ht="14.25">
      <c r="A10" s="382" t="s">
        <v>227</v>
      </c>
      <c r="B10" s="381">
        <v>39176</v>
      </c>
      <c r="C10" s="382" t="s">
        <v>400</v>
      </c>
    </row>
    <row r="11" spans="1:3" ht="14.25">
      <c r="A11" s="382" t="s">
        <v>225</v>
      </c>
      <c r="B11" s="381">
        <v>39176</v>
      </c>
      <c r="C11" s="382" t="s">
        <v>409</v>
      </c>
    </row>
    <row r="12" spans="1:8" ht="14.25">
      <c r="A12" s="382" t="s">
        <v>162</v>
      </c>
      <c r="B12" s="381">
        <v>39329</v>
      </c>
      <c r="C12" s="382" t="s">
        <v>405</v>
      </c>
      <c r="D12"/>
      <c r="E12"/>
      <c r="G12"/>
      <c r="H12"/>
    </row>
    <row r="13" spans="1:8" ht="14.25">
      <c r="A13" s="382" t="s">
        <v>406</v>
      </c>
      <c r="B13" s="380" t="s">
        <v>407</v>
      </c>
      <c r="C13" s="382" t="s">
        <v>408</v>
      </c>
      <c r="D13"/>
      <c r="E13"/>
      <c r="G13"/>
      <c r="H13"/>
    </row>
    <row r="14" spans="1:8" ht="14.25">
      <c r="A14" s="384" t="s">
        <v>197</v>
      </c>
      <c r="B14" s="383" t="s">
        <v>411</v>
      </c>
      <c r="C14" s="384" t="s">
        <v>412</v>
      </c>
      <c r="D14"/>
      <c r="E14"/>
      <c r="G14"/>
      <c r="H14"/>
    </row>
    <row r="15" spans="1:8" ht="14.25">
      <c r="A15" s="382" t="s">
        <v>198</v>
      </c>
      <c r="B15" s="380" t="s">
        <v>403</v>
      </c>
      <c r="C15" s="382" t="s">
        <v>404</v>
      </c>
      <c r="D15" t="s">
        <v>401</v>
      </c>
      <c r="E15" t="s">
        <v>401</v>
      </c>
      <c r="G15" t="s">
        <v>401</v>
      </c>
      <c r="H15" t="s">
        <v>401</v>
      </c>
    </row>
    <row r="16" spans="1:3" ht="15">
      <c r="A16" s="379"/>
      <c r="B16" s="379"/>
      <c r="C16" s="379"/>
    </row>
    <row r="17" spans="1:9" ht="15">
      <c r="A17" s="379"/>
      <c r="B17" s="379"/>
      <c r="C17" s="379"/>
      <c r="D17" t="s">
        <v>401</v>
      </c>
      <c r="E17"/>
      <c r="F17"/>
      <c r="G17"/>
      <c r="H17"/>
      <c r="I17"/>
    </row>
    <row r="18" spans="1:9" ht="15">
      <c r="A18" s="379"/>
      <c r="B18" s="379"/>
      <c r="C18" s="379"/>
      <c r="D18" t="s">
        <v>401</v>
      </c>
      <c r="E18"/>
      <c r="F18"/>
      <c r="G18"/>
      <c r="H18"/>
      <c r="I18"/>
    </row>
    <row r="19" spans="1:8" ht="15">
      <c r="A19" s="379"/>
      <c r="B19" s="379"/>
      <c r="C19" s="379"/>
      <c r="D19" t="s">
        <v>401</v>
      </c>
      <c r="E19"/>
      <c r="G19"/>
      <c r="H19"/>
    </row>
    <row r="20" spans="1:8" ht="15">
      <c r="A20" s="379"/>
      <c r="B20" s="379"/>
      <c r="C20" s="379"/>
      <c r="D20" t="s">
        <v>401</v>
      </c>
      <c r="E20"/>
      <c r="G20"/>
      <c r="H20"/>
    </row>
    <row r="21" spans="1:8" ht="15">
      <c r="A21" s="379"/>
      <c r="B21" s="379"/>
      <c r="C21" s="379"/>
      <c r="D21" t="s">
        <v>401</v>
      </c>
      <c r="E21"/>
      <c r="G21"/>
      <c r="H21" s="378"/>
    </row>
    <row r="22" spans="1:8" ht="15">
      <c r="A22" s="379"/>
      <c r="B22" s="379"/>
      <c r="C22" s="379"/>
      <c r="D22" t="s">
        <v>401</v>
      </c>
      <c r="E22"/>
      <c r="G22"/>
      <c r="H22"/>
    </row>
    <row r="23" spans="1:8" ht="15">
      <c r="A23" s="379"/>
      <c r="B23" s="379"/>
      <c r="C23" s="379"/>
      <c r="D23" t="s">
        <v>401</v>
      </c>
      <c r="E23"/>
      <c r="G23"/>
      <c r="H23"/>
    </row>
    <row r="24" spans="4:8" ht="14.25">
      <c r="D24" t="s">
        <v>401</v>
      </c>
      <c r="E24"/>
      <c r="G24"/>
      <c r="H24"/>
    </row>
    <row r="25" spans="4:8" ht="14.25">
      <c r="D25" t="s">
        <v>401</v>
      </c>
      <c r="E25"/>
      <c r="G25"/>
      <c r="H25"/>
    </row>
    <row r="26" spans="4:8" ht="14.25">
      <c r="D26"/>
      <c r="E26" s="378"/>
      <c r="G26"/>
      <c r="H26"/>
    </row>
    <row r="168" ht="13.5">
      <c r="M168" s="25" t="s">
        <v>275</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3"/>
  <sheetViews>
    <sheetView workbookViewId="0" topLeftCell="A1">
      <selection activeCell="E254" sqref="E254"/>
    </sheetView>
  </sheetViews>
  <sheetFormatPr defaultColWidth="9.140625" defaultRowHeight="12.75" outlineLevelRow="2"/>
  <cols>
    <col min="1" max="1" width="20.421875" style="359" bestFit="1" customWidth="1"/>
    <col min="2" max="2" width="15.57421875" style="359" customWidth="1"/>
    <col min="3" max="3" width="13.421875" style="359" customWidth="1"/>
    <col min="4" max="4" width="9.421875" style="366" bestFit="1" customWidth="1"/>
    <col min="5" max="16384" width="9.140625" style="359" customWidth="1"/>
  </cols>
  <sheetData>
    <row r="1" spans="1:4" ht="21.75" thickBot="1">
      <c r="A1" s="397" t="s">
        <v>237</v>
      </c>
      <c r="B1" s="398"/>
      <c r="C1" s="398"/>
      <c r="D1" s="398"/>
    </row>
    <row r="2" spans="1:4" ht="17.25" customHeight="1">
      <c r="A2" s="360" t="s">
        <v>238</v>
      </c>
      <c r="B2" s="360" t="s">
        <v>59</v>
      </c>
      <c r="C2" s="361" t="s">
        <v>70</v>
      </c>
      <c r="D2" s="365" t="s">
        <v>239</v>
      </c>
    </row>
    <row r="3" ht="17.25" customHeight="1">
      <c r="D3" s="359"/>
    </row>
    <row r="4" spans="1:4" ht="15" outlineLevel="1">
      <c r="A4" s="360" t="s">
        <v>240</v>
      </c>
      <c r="B4" s="360">
        <f>SUM(B5:B7)</f>
        <v>10658100</v>
      </c>
      <c r="C4" s="360">
        <f>SUM(C5:C7)</f>
        <v>175750</v>
      </c>
      <c r="D4" s="365">
        <f aca="true" t="shared" si="0" ref="D4:D14">C4/(B4-C4)</f>
        <v>0.01676627855395021</v>
      </c>
    </row>
    <row r="5" spans="1:4" ht="14.25" outlineLevel="2">
      <c r="A5" s="362" t="s">
        <v>329</v>
      </c>
      <c r="B5" s="363">
        <f>VLOOKUP(A5,'Open Int.'!$A$4:$O$160,2,FALSE)</f>
        <v>981300</v>
      </c>
      <c r="C5" s="363">
        <f>VLOOKUP(A5,'Open Int.'!$A$4:$O$160,3,FALSE)</f>
        <v>12400</v>
      </c>
      <c r="D5" s="364">
        <f t="shared" si="0"/>
        <v>0.012798018371348953</v>
      </c>
    </row>
    <row r="6" spans="1:4" ht="14.25" outlineLevel="2">
      <c r="A6" s="362" t="s">
        <v>330</v>
      </c>
      <c r="B6" s="363">
        <f>VLOOKUP(A6,'Open Int.'!$A$4:$O$160,2,FALSE)</f>
        <v>2549600</v>
      </c>
      <c r="C6" s="363">
        <f>VLOOKUP(A6,'Open Int.'!$A$4:$O$160,3,FALSE)</f>
        <v>136800</v>
      </c>
      <c r="D6" s="364">
        <f t="shared" si="0"/>
        <v>0.05669761273209549</v>
      </c>
    </row>
    <row r="7" spans="1:4" ht="14.25" outlineLevel="2">
      <c r="A7" s="362" t="s">
        <v>331</v>
      </c>
      <c r="B7" s="363">
        <f>VLOOKUP(A7,'Open Int.'!$A$4:$O$160,2,FALSE)</f>
        <v>7127200</v>
      </c>
      <c r="C7" s="363">
        <f>VLOOKUP(A7,'Open Int.'!$A$4:$O$160,3,FALSE)</f>
        <v>26550</v>
      </c>
      <c r="D7" s="364">
        <f t="shared" si="0"/>
        <v>0.003739094308267553</v>
      </c>
    </row>
    <row r="8" spans="1:4" ht="15">
      <c r="A8" s="360" t="s">
        <v>241</v>
      </c>
      <c r="B8" s="360">
        <f>SUM(B9:B13)</f>
        <v>38117456</v>
      </c>
      <c r="C8" s="360">
        <f>SUM(C9:C13)</f>
        <v>-123672</v>
      </c>
      <c r="D8" s="365">
        <f t="shared" si="0"/>
        <v>-0.0032340050220275927</v>
      </c>
    </row>
    <row r="9" spans="1:4" ht="14.25" outlineLevel="2">
      <c r="A9" s="362" t="s">
        <v>332</v>
      </c>
      <c r="B9" s="363">
        <f>VLOOKUP(A9,'Open Int.'!$A$4:$O$160,2,FALSE)</f>
        <v>25551025</v>
      </c>
      <c r="C9" s="363">
        <f>VLOOKUP(A9,'Open Int.'!$A$4:$O$160,3,FALSE)</f>
        <v>-52525</v>
      </c>
      <c r="D9" s="364">
        <f t="shared" si="0"/>
        <v>-0.002051473330846699</v>
      </c>
    </row>
    <row r="10" spans="1:4" ht="14.25" outlineLevel="2">
      <c r="A10" s="362" t="s">
        <v>333</v>
      </c>
      <c r="B10" s="363">
        <f>VLOOKUP(A10,'Open Int.'!$A$4:$O$160,2,FALSE)</f>
        <v>3660000</v>
      </c>
      <c r="C10" s="363">
        <f>VLOOKUP(A10,'Open Int.'!$A$4:$O$160,3,FALSE)</f>
        <v>-120000</v>
      </c>
      <c r="D10" s="364">
        <f t="shared" si="0"/>
        <v>-0.031746031746031744</v>
      </c>
    </row>
    <row r="11" spans="1:4" ht="14.25" outlineLevel="2">
      <c r="A11" s="362" t="s">
        <v>7</v>
      </c>
      <c r="B11" s="363">
        <f>VLOOKUP(A11,'Open Int.'!$A$4:$O$160,2,FALSE)</f>
        <v>2459375</v>
      </c>
      <c r="C11" s="363">
        <f>VLOOKUP(A11,'Open Int.'!$A$4:$O$160,3,FALSE)</f>
        <v>40625</v>
      </c>
      <c r="D11" s="364">
        <f t="shared" si="0"/>
        <v>0.016795865633074936</v>
      </c>
    </row>
    <row r="12" spans="1:4" ht="14.25" outlineLevel="2">
      <c r="A12" s="362" t="s">
        <v>44</v>
      </c>
      <c r="B12" s="363">
        <f>VLOOKUP(A12,'Open Int.'!$A$4:$O$160,2,FALSE)</f>
        <v>2167200</v>
      </c>
      <c r="C12" s="363">
        <f>VLOOKUP(A12,'Open Int.'!$A$4:$O$160,3,FALSE)</f>
        <v>400</v>
      </c>
      <c r="D12" s="364">
        <f t="shared" si="0"/>
        <v>0.00018460402436773122</v>
      </c>
    </row>
    <row r="13" spans="1:4" ht="14.25" outlineLevel="2">
      <c r="A13" s="362" t="s">
        <v>306</v>
      </c>
      <c r="B13" s="363">
        <f>VLOOKUP(A13,'Open Int.'!$A$4:$O$160,2,FALSE)</f>
        <v>4279856</v>
      </c>
      <c r="C13" s="363">
        <f>VLOOKUP(A13,'Open Int.'!$A$4:$O$160,3,FALSE)</f>
        <v>7828</v>
      </c>
      <c r="D13" s="364">
        <f t="shared" si="0"/>
        <v>0.0018323849937313145</v>
      </c>
    </row>
    <row r="14" spans="1:4" ht="15">
      <c r="A14" s="360" t="s">
        <v>242</v>
      </c>
      <c r="B14" s="360">
        <f>B8+B4</f>
        <v>48775556</v>
      </c>
      <c r="C14" s="360">
        <f>C8+C4</f>
        <v>52078</v>
      </c>
      <c r="D14" s="365">
        <f t="shared" si="0"/>
        <v>0.0010688481639180192</v>
      </c>
    </row>
    <row r="16" spans="1:4" ht="15" outlineLevel="1">
      <c r="A16" s="360" t="s">
        <v>243</v>
      </c>
      <c r="B16" s="360">
        <f>SUM(B17:B20)</f>
        <v>10831750</v>
      </c>
      <c r="C16" s="360">
        <f>SUM(C17:C20)</f>
        <v>-72450</v>
      </c>
      <c r="D16" s="365">
        <f aca="true" t="shared" si="1" ref="D16:D21">C16/(B16-C16)</f>
        <v>-0.006644228829258451</v>
      </c>
    </row>
    <row r="17" spans="1:4" ht="14.25" outlineLevel="1">
      <c r="A17" s="362" t="s">
        <v>180</v>
      </c>
      <c r="B17" s="363">
        <f>VLOOKUP(A17,'Open Int.'!$A$4:$O$160,2,FALSE)</f>
        <v>5868000</v>
      </c>
      <c r="C17" s="363">
        <f>VLOOKUP(A17,'Open Int.'!$A$4:$O$160,3,FALSE)</f>
        <v>-78000</v>
      </c>
      <c r="D17" s="364">
        <f t="shared" si="1"/>
        <v>-0.013118062563067608</v>
      </c>
    </row>
    <row r="18" spans="1:4" ht="14.25" outlineLevel="1">
      <c r="A18" s="362" t="s">
        <v>308</v>
      </c>
      <c r="B18" s="363">
        <f>VLOOKUP(A18,'Open Int.'!$A$4:$O$160,2,FALSE)</f>
        <v>933600</v>
      </c>
      <c r="C18" s="363">
        <f>VLOOKUP(A18,'Open Int.'!$A$4:$O$160,3,FALSE)</f>
        <v>-6600</v>
      </c>
      <c r="D18" s="364">
        <f t="shared" si="1"/>
        <v>-0.007019783024888321</v>
      </c>
    </row>
    <row r="19" spans="1:4" ht="14.25" outlineLevel="1">
      <c r="A19" s="362" t="s">
        <v>334</v>
      </c>
      <c r="B19" s="363">
        <f>VLOOKUP(A19,'Open Int.'!$A$4:$O$160,2,FALSE)</f>
        <v>3064000</v>
      </c>
      <c r="C19" s="363">
        <f>VLOOKUP(A19,'Open Int.'!$A$4:$O$160,3,FALSE)</f>
        <v>15000</v>
      </c>
      <c r="D19" s="364">
        <f t="shared" si="1"/>
        <v>0.004919645785503444</v>
      </c>
    </row>
    <row r="20" spans="1:4" ht="14.25" outlineLevel="1">
      <c r="A20" s="362" t="s">
        <v>335</v>
      </c>
      <c r="B20" s="363">
        <f>VLOOKUP(A20,'Open Int.'!$A$4:$O$160,2,FALSE)</f>
        <v>966150</v>
      </c>
      <c r="C20" s="363">
        <f>VLOOKUP(A20,'Open Int.'!$A$4:$O$160,3,FALSE)</f>
        <v>-2850</v>
      </c>
      <c r="D20" s="364">
        <f t="shared" si="1"/>
        <v>-0.0029411764705882353</v>
      </c>
    </row>
    <row r="21" spans="1:4" ht="15" outlineLevel="1">
      <c r="A21" s="360" t="s">
        <v>244</v>
      </c>
      <c r="B21" s="360">
        <f>SUM(B22:B35)</f>
        <v>58807600</v>
      </c>
      <c r="C21" s="360">
        <f>SUM(C22:C35)</f>
        <v>-304150</v>
      </c>
      <c r="D21" s="365">
        <f t="shared" si="1"/>
        <v>-0.005145339124624123</v>
      </c>
    </row>
    <row r="22" spans="1:4" ht="14.25" outlineLevel="2">
      <c r="A22" s="362" t="s">
        <v>135</v>
      </c>
      <c r="B22" s="363">
        <f>VLOOKUP(A22,'Open Int.'!$A$4:$O$160,2,FALSE)</f>
        <v>2567600</v>
      </c>
      <c r="C22" s="363">
        <f>VLOOKUP(A22,'Open Int.'!$A$4:$O$160,3,FALSE)</f>
        <v>44100</v>
      </c>
      <c r="D22" s="364">
        <f aca="true" t="shared" si="2" ref="D22:D35">C22/(B22-C22)</f>
        <v>0.017475728155339806</v>
      </c>
    </row>
    <row r="23" spans="1:4" ht="14.25" outlineLevel="2">
      <c r="A23" s="362" t="s">
        <v>336</v>
      </c>
      <c r="B23" s="363">
        <f>VLOOKUP(A23,'Open Int.'!$A$4:$O$160,2,FALSE)</f>
        <v>2663400</v>
      </c>
      <c r="C23" s="363">
        <f>VLOOKUP(A23,'Open Int.'!$A$4:$O$160,3,FALSE)</f>
        <v>4600</v>
      </c>
      <c r="D23" s="364">
        <f t="shared" si="2"/>
        <v>0.0017301038062283738</v>
      </c>
    </row>
    <row r="24" spans="1:4" ht="14.25" outlineLevel="2">
      <c r="A24" s="362" t="s">
        <v>337</v>
      </c>
      <c r="B24" s="363">
        <f>VLOOKUP(A24,'Open Int.'!$A$4:$O$160,2,FALSE)</f>
        <v>6469400</v>
      </c>
      <c r="C24" s="363">
        <f>VLOOKUP(A24,'Open Int.'!$A$4:$O$160,3,FALSE)</f>
        <v>-98000</v>
      </c>
      <c r="D24" s="364">
        <f t="shared" si="2"/>
        <v>-0.014922191430398636</v>
      </c>
    </row>
    <row r="25" spans="1:4" ht="14.25" outlineLevel="2">
      <c r="A25" s="362" t="s">
        <v>338</v>
      </c>
      <c r="B25" s="363">
        <f>VLOOKUP(A25,'Open Int.'!$A$4:$O$160,2,FALSE)</f>
        <v>3705000</v>
      </c>
      <c r="C25" s="363">
        <f>VLOOKUP(A25,'Open Int.'!$A$4:$O$160,3,FALSE)</f>
        <v>-326800</v>
      </c>
      <c r="D25" s="364">
        <f t="shared" si="2"/>
        <v>-0.08105560791705937</v>
      </c>
    </row>
    <row r="26" spans="1:4" ht="14.25" outlineLevel="2">
      <c r="A26" s="362" t="s">
        <v>339</v>
      </c>
      <c r="B26" s="363">
        <f>VLOOKUP(A26,'Open Int.'!$A$4:$O$160,2,FALSE)</f>
        <v>2776000</v>
      </c>
      <c r="C26" s="363">
        <f>VLOOKUP(A26,'Open Int.'!$A$4:$O$160,3,FALSE)</f>
        <v>-44800</v>
      </c>
      <c r="D26" s="364">
        <f t="shared" si="2"/>
        <v>-0.01588201928530913</v>
      </c>
    </row>
    <row r="27" spans="1:4" ht="14.25" outlineLevel="2">
      <c r="A27" s="362" t="s">
        <v>340</v>
      </c>
      <c r="B27" s="363">
        <f>VLOOKUP(A27,'Open Int.'!$A$4:$O$160,2,FALSE)</f>
        <v>414000</v>
      </c>
      <c r="C27" s="363">
        <f>VLOOKUP(A27,'Open Int.'!$A$4:$O$160,3,FALSE)</f>
        <v>-13200</v>
      </c>
      <c r="D27" s="364">
        <f t="shared" si="2"/>
        <v>-0.03089887640449438</v>
      </c>
    </row>
    <row r="28" spans="1:4" ht="14.25" outlineLevel="2">
      <c r="A28" s="362" t="s">
        <v>397</v>
      </c>
      <c r="B28" s="363">
        <f>VLOOKUP(A28,'Open Int.'!$A$4:$O$160,2,FALSE)</f>
        <v>1014200</v>
      </c>
      <c r="C28" s="363">
        <f>VLOOKUP(A28,'Open Int.'!$A$4:$O$160,3,FALSE)</f>
        <v>50600</v>
      </c>
      <c r="D28" s="364">
        <f>C28/(B28-C28)</f>
        <v>0.05251141552511415</v>
      </c>
    </row>
    <row r="29" spans="1:4" ht="14.25" outlineLevel="2">
      <c r="A29" s="362" t="s">
        <v>143</v>
      </c>
      <c r="B29" s="363">
        <f>VLOOKUP(A29,'Open Int.'!$A$4:$O$160,2,FALSE)</f>
        <v>1398300</v>
      </c>
      <c r="C29" s="363">
        <f>VLOOKUP(A29,'Open Int.'!$A$4:$O$160,3,FALSE)</f>
        <v>35400</v>
      </c>
      <c r="D29" s="364">
        <f t="shared" si="2"/>
        <v>0.025974025974025976</v>
      </c>
    </row>
    <row r="30" spans="1:4" ht="14.25" outlineLevel="2">
      <c r="A30" s="362" t="s">
        <v>341</v>
      </c>
      <c r="B30" s="363">
        <f>VLOOKUP(A30,'Open Int.'!$A$4:$O$160,2,FALSE)</f>
        <v>2802000</v>
      </c>
      <c r="C30" s="363">
        <f>VLOOKUP(A30,'Open Int.'!$A$4:$O$160,3,FALSE)</f>
        <v>69600</v>
      </c>
      <c r="D30" s="364">
        <f t="shared" si="2"/>
        <v>0.025472112428634168</v>
      </c>
    </row>
    <row r="31" spans="1:4" ht="14.25" outlineLevel="2">
      <c r="A31" s="362" t="s">
        <v>81</v>
      </c>
      <c r="B31" s="363">
        <f>VLOOKUP(A31,'Open Int.'!$A$4:$O$160,2,FALSE)</f>
        <v>4760400</v>
      </c>
      <c r="C31" s="363">
        <f>VLOOKUP(A31,'Open Int.'!$A$4:$O$160,3,FALSE)</f>
        <v>42000</v>
      </c>
      <c r="D31" s="364">
        <f t="shared" si="2"/>
        <v>0.008901322482197355</v>
      </c>
    </row>
    <row r="32" spans="1:4" ht="14.25" outlineLevel="2">
      <c r="A32" s="362" t="s">
        <v>205</v>
      </c>
      <c r="B32" s="363">
        <f>VLOOKUP(A32,'Open Int.'!$A$4:$O$160,2,FALSE)</f>
        <v>7387500</v>
      </c>
      <c r="C32" s="363">
        <f>VLOOKUP(A32,'Open Int.'!$A$4:$O$160,3,FALSE)</f>
        <v>151250</v>
      </c>
      <c r="D32" s="364">
        <f t="shared" si="2"/>
        <v>0.020901710139920537</v>
      </c>
    </row>
    <row r="33" spans="1:4" ht="14.25" outlineLevel="2">
      <c r="A33" s="362" t="s">
        <v>342</v>
      </c>
      <c r="B33" s="363">
        <f>VLOOKUP(A33,'Open Int.'!$A$4:$O$160,2,FALSE)</f>
        <v>7182000</v>
      </c>
      <c r="C33" s="363">
        <f>VLOOKUP(A33,'Open Int.'!$A$4:$O$160,3,FALSE)</f>
        <v>-254600</v>
      </c>
      <c r="D33" s="364">
        <f t="shared" si="2"/>
        <v>-0.0342360756259581</v>
      </c>
    </row>
    <row r="34" spans="1:4" ht="14.25" outlineLevel="2">
      <c r="A34" s="362" t="s">
        <v>343</v>
      </c>
      <c r="B34" s="363">
        <f>VLOOKUP(A34,'Open Int.'!$A$4:$O$160,2,FALSE)</f>
        <v>9996000</v>
      </c>
      <c r="C34" s="363">
        <f>VLOOKUP(A34,'Open Int.'!$A$4:$O$160,3,FALSE)</f>
        <v>-12600</v>
      </c>
      <c r="D34" s="364">
        <f t="shared" si="2"/>
        <v>-0.001258917331095258</v>
      </c>
    </row>
    <row r="35" spans="1:4" ht="14.25" outlineLevel="2">
      <c r="A35" s="362" t="s">
        <v>344</v>
      </c>
      <c r="B35" s="363">
        <f>VLOOKUP(A35,'Open Int.'!$A$4:$O$160,2,FALSE)</f>
        <v>5671800</v>
      </c>
      <c r="C35" s="363">
        <f>VLOOKUP(A35,'Open Int.'!$A$4:$O$160,3,FALSE)</f>
        <v>48300</v>
      </c>
      <c r="D35" s="364">
        <f t="shared" si="2"/>
        <v>0.008588957055214725</v>
      </c>
    </row>
    <row r="36" spans="1:4" ht="15">
      <c r="A36" s="360" t="s">
        <v>245</v>
      </c>
      <c r="B36" s="360">
        <f>SUM(B37:B45)</f>
        <v>53264400</v>
      </c>
      <c r="C36" s="360">
        <f>SUM(C37:C45)</f>
        <v>1146600</v>
      </c>
      <c r="D36" s="365">
        <f>C36/(B36-C36)</f>
        <v>0.02200016117334193</v>
      </c>
    </row>
    <row r="37" spans="1:4" ht="14.25" outlineLevel="2">
      <c r="A37" s="362" t="s">
        <v>345</v>
      </c>
      <c r="B37" s="363">
        <f>VLOOKUP(A37,'Open Int.'!$A$4:$O$160,2,FALSE)</f>
        <v>219700</v>
      </c>
      <c r="C37" s="363">
        <f>VLOOKUP(A37,'Open Int.'!$A$4:$O$160,3,FALSE)</f>
        <v>-45500</v>
      </c>
      <c r="D37" s="364">
        <f aca="true" t="shared" si="3" ref="D37:D45">C37/(B37-C37)</f>
        <v>-0.1715686274509804</v>
      </c>
    </row>
    <row r="38" spans="1:4" ht="14.25" outlineLevel="2">
      <c r="A38" s="362" t="s">
        <v>319</v>
      </c>
      <c r="B38" s="363">
        <f>VLOOKUP(A38,'Open Int.'!$A$4:$O$160,2,FALSE)</f>
        <v>1442100</v>
      </c>
      <c r="C38" s="363">
        <f>VLOOKUP(A38,'Open Int.'!$A$4:$O$160,3,FALSE)</f>
        <v>32450</v>
      </c>
      <c r="D38" s="364">
        <f t="shared" si="3"/>
        <v>0.02301989855637924</v>
      </c>
    </row>
    <row r="39" spans="1:4" ht="14.25" outlineLevel="2">
      <c r="A39" s="362" t="s">
        <v>346</v>
      </c>
      <c r="B39" s="363">
        <f>VLOOKUP(A39,'Open Int.'!$A$4:$O$160,2,FALSE)</f>
        <v>2031800</v>
      </c>
      <c r="C39" s="363">
        <f>VLOOKUP(A39,'Open Int.'!$A$4:$O$160,3,FALSE)</f>
        <v>122800</v>
      </c>
      <c r="D39" s="364">
        <f t="shared" si="3"/>
        <v>0.0643268727082242</v>
      </c>
    </row>
    <row r="40" spans="1:4" ht="14.25" outlineLevel="2">
      <c r="A40" s="362" t="s">
        <v>305</v>
      </c>
      <c r="B40" s="363">
        <f>VLOOKUP(A40,'Open Int.'!$A$4:$O$160,2,FALSE)</f>
        <v>7831600</v>
      </c>
      <c r="C40" s="363">
        <f>VLOOKUP(A40,'Open Int.'!$A$4:$O$160,3,FALSE)</f>
        <v>300650</v>
      </c>
      <c r="D40" s="364">
        <f t="shared" si="3"/>
        <v>0.039921922201050335</v>
      </c>
    </row>
    <row r="41" spans="1:4" ht="14.25" outlineLevel="2">
      <c r="A41" s="362" t="s">
        <v>141</v>
      </c>
      <c r="B41" s="363">
        <f>VLOOKUP(A41,'Open Int.'!$A$4:$O$160,2,FALSE)</f>
        <v>24542400</v>
      </c>
      <c r="C41" s="363">
        <f>VLOOKUP(A41,'Open Int.'!$A$4:$O$160,3,FALSE)</f>
        <v>672000</v>
      </c>
      <c r="D41" s="364">
        <f t="shared" si="3"/>
        <v>0.028152020912929822</v>
      </c>
    </row>
    <row r="42" spans="1:4" ht="14.25" outlineLevel="2">
      <c r="A42" s="362" t="s">
        <v>348</v>
      </c>
      <c r="B42" s="363">
        <f>VLOOKUP(A42,'Open Int.'!$A$4:$O$160,2,FALSE)</f>
        <v>13883100</v>
      </c>
      <c r="C42" s="363">
        <f>VLOOKUP(A42,'Open Int.'!$A$4:$O$160,3,FALSE)</f>
        <v>38500</v>
      </c>
      <c r="D42" s="364">
        <f t="shared" si="3"/>
        <v>0.0027808676307007787</v>
      </c>
    </row>
    <row r="43" spans="1:4" ht="14.25" outlineLevel="2">
      <c r="A43" s="362" t="s">
        <v>347</v>
      </c>
      <c r="B43" s="363">
        <f>VLOOKUP(A43,'Open Int.'!$A$4:$O$160,2,FALSE)</f>
        <v>148200</v>
      </c>
      <c r="C43" s="363">
        <f>VLOOKUP(A43,'Open Int.'!$A$4:$O$160,3,FALSE)</f>
        <v>-900</v>
      </c>
      <c r="D43" s="364">
        <f t="shared" si="3"/>
        <v>-0.006036217303822937</v>
      </c>
    </row>
    <row r="44" spans="1:4" ht="14.25" outlineLevel="2">
      <c r="A44" s="362" t="s">
        <v>349</v>
      </c>
      <c r="B44" s="363">
        <f>VLOOKUP(A44,'Open Int.'!$A$4:$O$160,2,FALSE)</f>
        <v>1673750</v>
      </c>
      <c r="C44" s="363">
        <f>VLOOKUP(A44,'Open Int.'!$A$4:$O$160,3,FALSE)</f>
        <v>-17500</v>
      </c>
      <c r="D44" s="364">
        <f t="shared" si="3"/>
        <v>-0.010347376201034738</v>
      </c>
    </row>
    <row r="45" spans="1:4" ht="14.25" outlineLevel="2">
      <c r="A45" s="362" t="s">
        <v>350</v>
      </c>
      <c r="B45" s="363">
        <f>VLOOKUP(A45,'Open Int.'!$A$4:$O$160,2,FALSE)</f>
        <v>1491750</v>
      </c>
      <c r="C45" s="363">
        <f>VLOOKUP(A45,'Open Int.'!$A$4:$O$160,3,FALSE)</f>
        <v>44100</v>
      </c>
      <c r="D45" s="364">
        <f t="shared" si="3"/>
        <v>0.030463164438918246</v>
      </c>
    </row>
    <row r="46" spans="1:4" ht="15">
      <c r="A46" s="360" t="s">
        <v>246</v>
      </c>
      <c r="B46" s="360">
        <f>B36+B21</f>
        <v>112072000</v>
      </c>
      <c r="C46" s="360">
        <f>C36+C21</f>
        <v>842450</v>
      </c>
      <c r="D46" s="365">
        <f>C46/(B46-C46)</f>
        <v>0.007573976519728795</v>
      </c>
    </row>
    <row r="48" spans="1:4" ht="15" outlineLevel="1">
      <c r="A48" s="360" t="s">
        <v>247</v>
      </c>
      <c r="B48" s="360">
        <f>SUM(B49:B53)</f>
        <v>11892650</v>
      </c>
      <c r="C48" s="360">
        <f>SUM(C49:C53)</f>
        <v>80200</v>
      </c>
      <c r="D48" s="365">
        <f aca="true" t="shared" si="4" ref="D48:D53">C48/(B48-C48)</f>
        <v>0.006789446727816837</v>
      </c>
    </row>
    <row r="49" spans="1:4" ht="14.25">
      <c r="A49" s="362" t="s">
        <v>210</v>
      </c>
      <c r="B49" s="363">
        <f>VLOOKUP(A49,'Open Int.'!$A$4:$O$160,2,FALSE)</f>
        <v>1725800</v>
      </c>
      <c r="C49" s="363">
        <f>VLOOKUP(A49,'Open Int.'!$A$4:$O$160,3,FALSE)</f>
        <v>49000</v>
      </c>
      <c r="D49" s="364">
        <f t="shared" si="4"/>
        <v>0.029222328244274808</v>
      </c>
    </row>
    <row r="50" spans="1:4" ht="14.25">
      <c r="A50" s="362" t="s">
        <v>351</v>
      </c>
      <c r="B50" s="363">
        <f>VLOOKUP(A50,'Open Int.'!$A$4:$O$160,2,FALSE)</f>
        <v>8188500</v>
      </c>
      <c r="C50" s="363">
        <f>VLOOKUP(A50,'Open Int.'!$A$4:$O$160,3,FALSE)</f>
        <v>-34500</v>
      </c>
      <c r="D50" s="364">
        <f t="shared" si="4"/>
        <v>-0.004195549069682597</v>
      </c>
    </row>
    <row r="51" spans="1:4" ht="14.25" outlineLevel="1">
      <c r="A51" s="362" t="s">
        <v>134</v>
      </c>
      <c r="B51" s="363">
        <f>VLOOKUP(A51,'Open Int.'!$A$4:$O$160,2,FALSE)</f>
        <v>255300</v>
      </c>
      <c r="C51" s="363">
        <f>VLOOKUP(A51,'Open Int.'!$A$4:$O$160,3,FALSE)</f>
        <v>3700</v>
      </c>
      <c r="D51" s="364">
        <f t="shared" si="4"/>
        <v>0.014705882352941176</v>
      </c>
    </row>
    <row r="52" spans="1:4" ht="14.25" outlineLevel="1">
      <c r="A52" s="362" t="s">
        <v>279</v>
      </c>
      <c r="B52" s="363">
        <f>VLOOKUP(A52,'Open Int.'!$A$4:$O$160,2,FALSE)</f>
        <v>400800</v>
      </c>
      <c r="C52" s="363">
        <f>VLOOKUP(A52,'Open Int.'!$A$4:$O$160,3,FALSE)</f>
        <v>35000</v>
      </c>
      <c r="D52" s="364">
        <f t="shared" si="4"/>
        <v>0.09568069983597595</v>
      </c>
    </row>
    <row r="53" spans="1:4" ht="14.25" outlineLevel="1">
      <c r="A53" s="362" t="s">
        <v>248</v>
      </c>
      <c r="B53" s="363">
        <f>VLOOKUP(A53,'Open Int.'!$A$4:$O$160,2,FALSE)</f>
        <v>1322250</v>
      </c>
      <c r="C53" s="363">
        <f>VLOOKUP(A53,'Open Int.'!$A$4:$O$160,3,FALSE)</f>
        <v>27000</v>
      </c>
      <c r="D53" s="364">
        <f t="shared" si="4"/>
        <v>0.020845396641574986</v>
      </c>
    </row>
    <row r="54" spans="1:4" ht="15" outlineLevel="1">
      <c r="A54" s="360" t="s">
        <v>249</v>
      </c>
      <c r="B54" s="360">
        <f>SUM(B55:B59)</f>
        <v>48777814</v>
      </c>
      <c r="C54" s="360">
        <f>SUM(C55:C59)</f>
        <v>-53011</v>
      </c>
      <c r="D54" s="365">
        <f aca="true" t="shared" si="5" ref="D54:D60">C54/(B54-C54)</f>
        <v>-0.0010856052503720754</v>
      </c>
    </row>
    <row r="55" spans="1:4" ht="14.25">
      <c r="A55" s="362" t="s">
        <v>0</v>
      </c>
      <c r="B55" s="363">
        <f>VLOOKUP(A55,'Open Int.'!$A$4:$O$160,2,FALSE)</f>
        <v>3950250</v>
      </c>
      <c r="C55" s="363">
        <f>VLOOKUP(A55,'Open Int.'!$A$4:$O$160,3,FALSE)</f>
        <v>28875</v>
      </c>
      <c r="D55" s="364">
        <f t="shared" si="5"/>
        <v>0.0073634885722482545</v>
      </c>
    </row>
    <row r="56" spans="1:4" ht="14.25">
      <c r="A56" s="362" t="s">
        <v>327</v>
      </c>
      <c r="B56" s="363">
        <f>VLOOKUP(A56,'Open Int.'!$A$4:$O$160,2,FALSE)</f>
        <v>443400</v>
      </c>
      <c r="C56" s="363">
        <f>VLOOKUP(A56,'Open Int.'!$A$4:$O$160,3,FALSE)</f>
        <v>-21800</v>
      </c>
      <c r="D56" s="364">
        <f t="shared" si="5"/>
        <v>-0.0468615649183147</v>
      </c>
    </row>
    <row r="57" spans="1:4" ht="14.25" outlineLevel="1">
      <c r="A57" s="362" t="s">
        <v>353</v>
      </c>
      <c r="B57" s="363">
        <f>VLOOKUP(A57,'Open Int.'!$A$4:$O$160,2,FALSE)</f>
        <v>14907450</v>
      </c>
      <c r="C57" s="363">
        <f>VLOOKUP(A57,'Open Int.'!$A$4:$O$160,3,FALSE)</f>
        <v>-188500</v>
      </c>
      <c r="D57" s="364">
        <f t="shared" si="5"/>
        <v>-0.012486792815291518</v>
      </c>
    </row>
    <row r="58" spans="1:4" ht="14.25" outlineLevel="1">
      <c r="A58" s="362" t="s">
        <v>352</v>
      </c>
      <c r="B58" s="363">
        <f>VLOOKUP(A58,'Open Int.'!$A$4:$O$160,2,FALSE)</f>
        <v>28655614</v>
      </c>
      <c r="C58" s="363">
        <f>VLOOKUP(A58,'Open Int.'!$A$4:$O$160,3,FALSE)</f>
        <v>96914</v>
      </c>
      <c r="D58" s="364">
        <f t="shared" si="5"/>
        <v>0.0033935018050541515</v>
      </c>
    </row>
    <row r="59" spans="1:4" ht="14.25" outlineLevel="1">
      <c r="A59" s="362" t="s">
        <v>222</v>
      </c>
      <c r="B59" s="363">
        <f>VLOOKUP(A59,'Open Int.'!$A$4:$O$160,2,FALSE)</f>
        <v>821100</v>
      </c>
      <c r="C59" s="363">
        <f>VLOOKUP(A59,'Open Int.'!$A$4:$O$160,3,FALSE)</f>
        <v>31500</v>
      </c>
      <c r="D59" s="364">
        <f t="shared" si="5"/>
        <v>0.0398936170212766</v>
      </c>
    </row>
    <row r="60" spans="1:4" ht="15" outlineLevel="1">
      <c r="A60" s="360" t="s">
        <v>250</v>
      </c>
      <c r="B60" s="360">
        <f>SUM(B61:B66)</f>
        <v>35495367</v>
      </c>
      <c r="C60" s="360">
        <f>SUM(C61:C66)</f>
        <v>667882</v>
      </c>
      <c r="D60" s="365">
        <f t="shared" si="5"/>
        <v>0.019176865627822393</v>
      </c>
    </row>
    <row r="61" spans="1:4" ht="14.25">
      <c r="A61" s="362" t="s">
        <v>251</v>
      </c>
      <c r="B61" s="363">
        <f>VLOOKUP(A61,'Open Int.'!$A$4:$O$160,2,FALSE)</f>
        <v>301875</v>
      </c>
      <c r="C61" s="363">
        <f>VLOOKUP(A61,'Open Int.'!$A$4:$O$160,3,FALSE)</f>
        <v>-22050</v>
      </c>
      <c r="D61" s="364">
        <f aca="true" t="shared" si="6" ref="D61:D66">C61/(B61-C61)</f>
        <v>-0.06807131280388978</v>
      </c>
    </row>
    <row r="62" spans="1:4" ht="14.25" outlineLevel="1">
      <c r="A62" s="362" t="s">
        <v>139</v>
      </c>
      <c r="B62" s="363">
        <f>VLOOKUP(A62,'Open Int.'!$A$4:$O$160,2,FALSE)</f>
        <v>7103700</v>
      </c>
      <c r="C62" s="363">
        <f>VLOOKUP(A62,'Open Int.'!$A$4:$O$160,3,FALSE)</f>
        <v>245700</v>
      </c>
      <c r="D62" s="364">
        <f t="shared" si="6"/>
        <v>0.03582677165354331</v>
      </c>
    </row>
    <row r="63" spans="1:4" ht="14.25" outlineLevel="1">
      <c r="A63" s="362" t="s">
        <v>354</v>
      </c>
      <c r="B63" s="363">
        <f>VLOOKUP(A63,'Open Int.'!$A$4:$O$160,2,FALSE)</f>
        <v>9565000</v>
      </c>
      <c r="C63" s="363">
        <f>VLOOKUP(A63,'Open Int.'!$A$4:$O$160,3,FALSE)</f>
        <v>-73000</v>
      </c>
      <c r="D63" s="364">
        <f t="shared" si="6"/>
        <v>-0.007574185515667151</v>
      </c>
    </row>
    <row r="64" spans="1:4" ht="14.25" outlineLevel="1">
      <c r="A64" s="362" t="s">
        <v>6</v>
      </c>
      <c r="B64" s="363">
        <f>VLOOKUP(A64,'Open Int.'!$A$4:$O$160,2,FALSE)</f>
        <v>16403625</v>
      </c>
      <c r="C64" s="363">
        <f>VLOOKUP(A64,'Open Int.'!$A$4:$O$160,3,FALSE)</f>
        <v>459000</v>
      </c>
      <c r="D64" s="364">
        <f t="shared" si="6"/>
        <v>0.028787130459324066</v>
      </c>
    </row>
    <row r="65" spans="1:4" ht="14.25" outlineLevel="1">
      <c r="A65" s="362" t="s">
        <v>355</v>
      </c>
      <c r="B65" s="363">
        <f>VLOOKUP(A65,'Open Int.'!$A$4:$O$160,2,FALSE)</f>
        <v>714725</v>
      </c>
      <c r="C65" s="363">
        <f>VLOOKUP(A65,'Open Int.'!$A$4:$O$160,3,FALSE)</f>
        <v>1925</v>
      </c>
      <c r="D65" s="364">
        <f t="shared" si="6"/>
        <v>0.002700617283950617</v>
      </c>
    </row>
    <row r="66" spans="1:4" ht="14.25" outlineLevel="1">
      <c r="A66" s="362" t="s">
        <v>252</v>
      </c>
      <c r="B66" s="363">
        <f>VLOOKUP(A66,'Open Int.'!$A$4:$O$160,2,FALSE)</f>
        <v>1406442</v>
      </c>
      <c r="C66" s="363">
        <f>VLOOKUP(A66,'Open Int.'!$A$4:$O$160,3,FALSE)</f>
        <v>56307</v>
      </c>
      <c r="D66" s="364">
        <f t="shared" si="6"/>
        <v>0.04170471841704718</v>
      </c>
    </row>
    <row r="67" spans="1:4" ht="15" outlineLevel="1">
      <c r="A67" s="360" t="s">
        <v>253</v>
      </c>
      <c r="B67" s="360">
        <f>SUM(B68:B75)</f>
        <v>37921650</v>
      </c>
      <c r="C67" s="360">
        <f>SUM(C68:C75)</f>
        <v>-227900</v>
      </c>
      <c r="D67" s="365">
        <f>C67/(B67-C67)</f>
        <v>-0.005973858145115736</v>
      </c>
    </row>
    <row r="68" spans="1:4" ht="14.25">
      <c r="A68" s="362" t="s">
        <v>356</v>
      </c>
      <c r="B68" s="363">
        <f>VLOOKUP(A68,'Open Int.'!$A$4:$O$160,2,FALSE)</f>
        <v>4570800</v>
      </c>
      <c r="C68" s="363">
        <f>VLOOKUP(A68,'Open Int.'!$A$4:$O$160,3,FALSE)</f>
        <v>-55900</v>
      </c>
      <c r="D68" s="364">
        <f aca="true" t="shared" si="7" ref="D68:D75">C68/(B68-C68)</f>
        <v>-0.012082045518404047</v>
      </c>
    </row>
    <row r="69" spans="1:4" ht="14.25" outlineLevel="1">
      <c r="A69" s="362" t="s">
        <v>357</v>
      </c>
      <c r="B69" s="363">
        <f>VLOOKUP(A69,'Open Int.'!$A$4:$O$160,2,FALSE)</f>
        <v>3778500</v>
      </c>
      <c r="C69" s="363">
        <f>VLOOKUP(A69,'Open Int.'!$A$4:$O$160,3,FALSE)</f>
        <v>77400</v>
      </c>
      <c r="D69" s="364">
        <f t="shared" si="7"/>
        <v>0.02091270162924536</v>
      </c>
    </row>
    <row r="70" spans="1:4" ht="14.25" outlineLevel="1">
      <c r="A70" s="362" t="s">
        <v>254</v>
      </c>
      <c r="B70" s="363">
        <f>VLOOKUP(A70,'Open Int.'!$A$4:$O$160,2,FALSE)</f>
        <v>341900</v>
      </c>
      <c r="C70" s="363">
        <f>VLOOKUP(A70,'Open Int.'!$A$4:$O$160,3,FALSE)</f>
        <v>-2600</v>
      </c>
      <c r="D70" s="364">
        <f t="shared" si="7"/>
        <v>-0.007547169811320755</v>
      </c>
    </row>
    <row r="71" spans="1:4" ht="14.25" outlineLevel="1">
      <c r="A71" s="362" t="s">
        <v>255</v>
      </c>
      <c r="B71" s="363">
        <f>VLOOKUP(A71,'Open Int.'!$A$4:$O$160,2,FALSE)</f>
        <v>3498600</v>
      </c>
      <c r="C71" s="363">
        <f>VLOOKUP(A71,'Open Int.'!$A$4:$O$160,3,FALSE)</f>
        <v>-116200</v>
      </c>
      <c r="D71" s="364">
        <f t="shared" si="7"/>
        <v>-0.03214562354763749</v>
      </c>
    </row>
    <row r="72" spans="1:4" ht="14.25" outlineLevel="1">
      <c r="A72" s="362" t="s">
        <v>358</v>
      </c>
      <c r="B72" s="363">
        <f>VLOOKUP(A72,'Open Int.'!$A$4:$O$160,2,FALSE)</f>
        <v>11269800</v>
      </c>
      <c r="C72" s="363">
        <f>VLOOKUP(A72,'Open Int.'!$A$4:$O$160,3,FALSE)</f>
        <v>-368400</v>
      </c>
      <c r="D72" s="364">
        <f t="shared" si="7"/>
        <v>-0.031654379543228334</v>
      </c>
    </row>
    <row r="73" spans="1:4" ht="14.25" outlineLevel="1">
      <c r="A73" s="362" t="s">
        <v>118</v>
      </c>
      <c r="B73" s="363">
        <f>VLOOKUP(A73,'Open Int.'!$A$4:$O$160,2,FALSE)</f>
        <v>4195250</v>
      </c>
      <c r="C73" s="363">
        <f>VLOOKUP(A73,'Open Int.'!$A$4:$O$160,3,FALSE)</f>
        <v>10000</v>
      </c>
      <c r="D73" s="364">
        <f t="shared" si="7"/>
        <v>0.002389343527865719</v>
      </c>
    </row>
    <row r="74" spans="1:4" ht="14.25" outlineLevel="1">
      <c r="A74" s="362" t="s">
        <v>256</v>
      </c>
      <c r="B74" s="363">
        <f>VLOOKUP(A74,'Open Int.'!$A$4:$O$160,2,FALSE)</f>
        <v>5936400</v>
      </c>
      <c r="C74" s="363">
        <f>VLOOKUP(A74,'Open Int.'!$A$4:$O$160,3,FALSE)</f>
        <v>214200</v>
      </c>
      <c r="D74" s="364">
        <f t="shared" si="7"/>
        <v>0.0374331550802139</v>
      </c>
    </row>
    <row r="75" spans="1:4" ht="14.25" outlineLevel="1">
      <c r="A75" s="362" t="s">
        <v>278</v>
      </c>
      <c r="B75" s="363">
        <f>VLOOKUP(A75,'Open Int.'!$A$4:$O$160,2,FALSE)</f>
        <v>4330400</v>
      </c>
      <c r="C75" s="363">
        <f>VLOOKUP(A75,'Open Int.'!$A$4:$O$160,3,FALSE)</f>
        <v>13600</v>
      </c>
      <c r="D75" s="364">
        <f t="shared" si="7"/>
        <v>0.003150481838398814</v>
      </c>
    </row>
    <row r="76" spans="1:4" ht="15" outlineLevel="1">
      <c r="A76" s="360" t="s">
        <v>257</v>
      </c>
      <c r="B76" s="360">
        <f>SUM(B77:B89)</f>
        <v>27018200</v>
      </c>
      <c r="C76" s="360">
        <f>SUM(C77:C89)</f>
        <v>945010</v>
      </c>
      <c r="D76" s="365">
        <f>C76/(B76-C76)</f>
        <v>0.036244510165422794</v>
      </c>
    </row>
    <row r="77" spans="1:4" ht="14.25">
      <c r="A77" s="362" t="s">
        <v>359</v>
      </c>
      <c r="B77" s="363">
        <f>VLOOKUP(A77,'Open Int.'!$A$4:$O$160,2,FALSE)</f>
        <v>500500</v>
      </c>
      <c r="C77" s="363">
        <f>VLOOKUP(A77,'Open Int.'!$A$4:$O$160,3,FALSE)</f>
        <v>-5950</v>
      </c>
      <c r="D77" s="364">
        <f aca="true" t="shared" si="8" ref="D77:D89">C77/(B77-C77)</f>
        <v>-0.011748445058742226</v>
      </c>
    </row>
    <row r="78" spans="1:4" ht="14.25" outlineLevel="1">
      <c r="A78" s="362" t="s">
        <v>258</v>
      </c>
      <c r="B78" s="363">
        <f>VLOOKUP(A78,'Open Int.'!$A$4:$O$160,2,FALSE)</f>
        <v>3405000</v>
      </c>
      <c r="C78" s="363">
        <f>VLOOKUP(A78,'Open Int.'!$A$4:$O$160,3,FALSE)</f>
        <v>115000</v>
      </c>
      <c r="D78" s="364">
        <f t="shared" si="8"/>
        <v>0.034954407294832825</v>
      </c>
    </row>
    <row r="79" spans="1:4" ht="14.25" outlineLevel="1">
      <c r="A79" s="362" t="s">
        <v>304</v>
      </c>
      <c r="B79" s="363">
        <f>VLOOKUP(A79,'Open Int.'!$A$4:$O$160,2,FALSE)</f>
        <v>2048800</v>
      </c>
      <c r="C79" s="363">
        <f>VLOOKUP(A79,'Open Int.'!$A$4:$O$160,3,FALSE)</f>
        <v>7200</v>
      </c>
      <c r="D79" s="364">
        <f t="shared" si="8"/>
        <v>0.0035266457680250786</v>
      </c>
    </row>
    <row r="80" spans="1:4" ht="14.25" outlineLevel="1">
      <c r="A80" s="362" t="s">
        <v>360</v>
      </c>
      <c r="B80" s="363">
        <f>VLOOKUP(A80,'Open Int.'!$A$4:$O$160,2,FALSE)</f>
        <v>551500</v>
      </c>
      <c r="C80" s="363">
        <f>VLOOKUP(A80,'Open Int.'!$A$4:$O$160,3,FALSE)</f>
        <v>-13500</v>
      </c>
      <c r="D80" s="364">
        <f t="shared" si="8"/>
        <v>-0.023893805309734513</v>
      </c>
    </row>
    <row r="81" spans="1:4" ht="14.25" outlineLevel="1">
      <c r="A81" s="362" t="s">
        <v>320</v>
      </c>
      <c r="B81" s="363">
        <f>VLOOKUP(A81,'Open Int.'!$A$4:$O$160,2,FALSE)</f>
        <v>879900</v>
      </c>
      <c r="C81" s="363">
        <f>VLOOKUP(A81,'Open Int.'!$A$4:$O$160,3,FALSE)</f>
        <v>24150</v>
      </c>
      <c r="D81" s="364">
        <f t="shared" si="8"/>
        <v>0.02822085889570552</v>
      </c>
    </row>
    <row r="82" spans="1:4" ht="14.25" outlineLevel="1">
      <c r="A82" s="362" t="s">
        <v>140</v>
      </c>
      <c r="B82" s="363">
        <f>VLOOKUP(A82,'Open Int.'!$A$4:$O$160,2,FALSE)</f>
        <v>494400</v>
      </c>
      <c r="C82" s="363">
        <f>VLOOKUP(A82,'Open Int.'!$A$4:$O$160,3,FALSE)</f>
        <v>10800</v>
      </c>
      <c r="D82" s="364">
        <f t="shared" si="8"/>
        <v>0.022332506203473945</v>
      </c>
    </row>
    <row r="83" spans="1:4" ht="14.25" outlineLevel="1">
      <c r="A83" s="362" t="s">
        <v>361</v>
      </c>
      <c r="B83" s="363">
        <f>VLOOKUP(A83,'Open Int.'!$A$4:$O$160,2,FALSE)</f>
        <v>4068750</v>
      </c>
      <c r="C83" s="363">
        <f>VLOOKUP(A83,'Open Int.'!$A$4:$O$160,3,FALSE)</f>
        <v>-12500</v>
      </c>
      <c r="D83" s="364">
        <f t="shared" si="8"/>
        <v>-0.0030627871362940277</v>
      </c>
    </row>
    <row r="84" spans="1:4" ht="14.25" outlineLevel="1">
      <c r="A84" s="362" t="s">
        <v>362</v>
      </c>
      <c r="B84" s="363">
        <f>VLOOKUP(A84,'Open Int.'!$A$4:$O$160,2,FALSE)</f>
        <v>6073200</v>
      </c>
      <c r="C84" s="363">
        <f>VLOOKUP(A84,'Open Int.'!$A$4:$O$160,3,FALSE)</f>
        <v>-2100</v>
      </c>
      <c r="D84" s="364">
        <f t="shared" si="8"/>
        <v>-0.0003456619426201175</v>
      </c>
    </row>
    <row r="85" spans="1:4" ht="14.25" outlineLevel="1">
      <c r="A85" s="362" t="s">
        <v>363</v>
      </c>
      <c r="B85" s="363">
        <f>VLOOKUP(A85,'Open Int.'!$A$4:$O$160,2,FALSE)</f>
        <v>851675</v>
      </c>
      <c r="C85" s="363">
        <f>VLOOKUP(A85,'Open Int.'!$A$4:$O$160,3,FALSE)</f>
        <v>29260</v>
      </c>
      <c r="D85" s="364">
        <f t="shared" si="8"/>
        <v>0.035578144853875476</v>
      </c>
    </row>
    <row r="86" spans="1:4" ht="14.25" outlineLevel="1">
      <c r="A86" s="362" t="s">
        <v>23</v>
      </c>
      <c r="B86" s="363">
        <f>VLOOKUP(A86,'Open Int.'!$A$4:$O$160,2,FALSE)</f>
        <v>5468000</v>
      </c>
      <c r="C86" s="363">
        <f>VLOOKUP(A86,'Open Int.'!$A$4:$O$160,3,FALSE)</f>
        <v>872800</v>
      </c>
      <c r="D86" s="364">
        <f t="shared" si="8"/>
        <v>0.18993732590529247</v>
      </c>
    </row>
    <row r="87" spans="1:4" ht="14.25" outlineLevel="1">
      <c r="A87" s="362" t="s">
        <v>181</v>
      </c>
      <c r="B87" s="363">
        <f>VLOOKUP(A87,'Open Int.'!$A$4:$O$160,2,FALSE)</f>
        <v>255850</v>
      </c>
      <c r="C87" s="363">
        <f>VLOOKUP(A87,'Open Int.'!$A$4:$O$160,3,FALSE)</f>
        <v>-1700</v>
      </c>
      <c r="D87" s="364">
        <f t="shared" si="8"/>
        <v>-0.006600660066006601</v>
      </c>
    </row>
    <row r="88" spans="1:4" ht="14.25" outlineLevel="1">
      <c r="A88" s="362" t="s">
        <v>364</v>
      </c>
      <c r="B88" s="363">
        <f>VLOOKUP(A88,'Open Int.'!$A$4:$O$160,2,FALSE)</f>
        <v>1983825</v>
      </c>
      <c r="C88" s="363">
        <f>VLOOKUP(A88,'Open Int.'!$A$4:$O$160,3,FALSE)</f>
        <v>-52650</v>
      </c>
      <c r="D88" s="364">
        <f t="shared" si="8"/>
        <v>-0.025853496851176664</v>
      </c>
    </row>
    <row r="89" spans="1:4" ht="14.25" outlineLevel="1">
      <c r="A89" s="362" t="s">
        <v>365</v>
      </c>
      <c r="B89" s="363">
        <f>VLOOKUP(A89,'Open Int.'!$A$4:$O$160,2,FALSE)</f>
        <v>436800</v>
      </c>
      <c r="C89" s="363">
        <f>VLOOKUP(A89,'Open Int.'!$A$4:$O$160,3,FALSE)</f>
        <v>-25800</v>
      </c>
      <c r="D89" s="364">
        <f t="shared" si="8"/>
        <v>-0.055771725032425425</v>
      </c>
    </row>
    <row r="90" spans="1:4" ht="15" outlineLevel="1">
      <c r="A90" s="360" t="s">
        <v>259</v>
      </c>
      <c r="B90" s="360">
        <f>SUM(B91:B94)</f>
        <v>29615900</v>
      </c>
      <c r="C90" s="360">
        <f>SUM(C91:C94)</f>
        <v>318800</v>
      </c>
      <c r="D90" s="365">
        <f aca="true" t="shared" si="9" ref="D90:D95">C90/(B90-C90)</f>
        <v>0.01088162309580129</v>
      </c>
    </row>
    <row r="91" spans="1:4" ht="14.25">
      <c r="A91" s="362" t="s">
        <v>366</v>
      </c>
      <c r="B91" s="363">
        <f>VLOOKUP(A91,'Open Int.'!$A$4:$O$160,2,FALSE)</f>
        <v>5611250</v>
      </c>
      <c r="C91" s="363">
        <f>VLOOKUP(A91,'Open Int.'!$A$4:$O$160,3,FALSE)</f>
        <v>-33500</v>
      </c>
      <c r="D91" s="364">
        <f t="shared" si="9"/>
        <v>-0.005934718100890208</v>
      </c>
    </row>
    <row r="92" spans="1:4" ht="14.25">
      <c r="A92" s="362" t="s">
        <v>314</v>
      </c>
      <c r="B92" s="363">
        <f>VLOOKUP(A92,'Open Int.'!$A$4:$O$160,2,FALSE)</f>
        <v>442500</v>
      </c>
      <c r="C92" s="363">
        <f>VLOOKUP(A92,'Open Int.'!$A$4:$O$160,3,FALSE)</f>
        <v>19500</v>
      </c>
      <c r="D92" s="364">
        <f t="shared" si="9"/>
        <v>0.04609929078014184</v>
      </c>
    </row>
    <row r="93" spans="1:4" ht="14.25" outlineLevel="1">
      <c r="A93" s="362" t="s">
        <v>367</v>
      </c>
      <c r="B93" s="363">
        <f>VLOOKUP(A93,'Open Int.'!$A$4:$O$160,2,FALSE)</f>
        <v>18434100</v>
      </c>
      <c r="C93" s="363">
        <f>VLOOKUP(A93,'Open Int.'!$A$4:$O$160,3,FALSE)</f>
        <v>477300</v>
      </c>
      <c r="D93" s="364">
        <f t="shared" si="9"/>
        <v>0.02658045977011494</v>
      </c>
    </row>
    <row r="94" spans="1:4" ht="14.25" outlineLevel="1">
      <c r="A94" s="362" t="s">
        <v>368</v>
      </c>
      <c r="B94" s="363">
        <f>VLOOKUP(A94,'Open Int.'!$A$4:$O$160,2,FALSE)</f>
        <v>5128050</v>
      </c>
      <c r="C94" s="363">
        <f>VLOOKUP(A94,'Open Int.'!$A$4:$O$160,3,FALSE)</f>
        <v>-144500</v>
      </c>
      <c r="D94" s="364">
        <f t="shared" si="9"/>
        <v>-0.027406093825568273</v>
      </c>
    </row>
    <row r="95" spans="1:4" ht="15" outlineLevel="1">
      <c r="A95" s="360" t="s">
        <v>260</v>
      </c>
      <c r="B95" s="360">
        <f>SUM(B96:B108)</f>
        <v>123024975</v>
      </c>
      <c r="C95" s="360">
        <f>SUM(C96:C108)</f>
        <v>1205350</v>
      </c>
      <c r="D95" s="365">
        <f t="shared" si="9"/>
        <v>0.009894546958258983</v>
      </c>
    </row>
    <row r="96" spans="1:4" ht="14.25">
      <c r="A96" s="362" t="s">
        <v>369</v>
      </c>
      <c r="B96" s="363">
        <f>VLOOKUP(A96,'Open Int.'!$A$4:$O$160,2,FALSE)</f>
        <v>2286000</v>
      </c>
      <c r="C96" s="363">
        <f>VLOOKUP(A96,'Open Int.'!$A$4:$O$160,3,FALSE)</f>
        <v>31500</v>
      </c>
      <c r="D96" s="364">
        <f aca="true" t="shared" si="10" ref="D96:D108">C96/(B96-C96)</f>
        <v>0.013972055888223553</v>
      </c>
    </row>
    <row r="97" spans="1:4" ht="14.25" outlineLevel="1">
      <c r="A97" s="362" t="s">
        <v>2</v>
      </c>
      <c r="B97" s="363">
        <f>VLOOKUP(A97,'Open Int.'!$A$4:$O$160,2,FALSE)</f>
        <v>1971200</v>
      </c>
      <c r="C97" s="363">
        <f>VLOOKUP(A97,'Open Int.'!$A$4:$O$160,3,FALSE)</f>
        <v>62700</v>
      </c>
      <c r="D97" s="364">
        <f t="shared" si="10"/>
        <v>0.032853025936599424</v>
      </c>
    </row>
    <row r="98" spans="1:4" ht="14.25" outlineLevel="1">
      <c r="A98" s="362" t="s">
        <v>391</v>
      </c>
      <c r="B98" s="363">
        <f>VLOOKUP(A98,'Open Int.'!$A$4:$O$160,2,FALSE)</f>
        <v>2788750</v>
      </c>
      <c r="C98" s="363">
        <f>VLOOKUP(A98,'Open Int.'!$A$4:$O$160,3,FALSE)</f>
        <v>-103750</v>
      </c>
      <c r="D98" s="364">
        <f t="shared" si="10"/>
        <v>-0.035868625756266204</v>
      </c>
    </row>
    <row r="99" spans="1:4" ht="14.25" outlineLevel="1">
      <c r="A99" s="362" t="s">
        <v>393</v>
      </c>
      <c r="B99" s="363">
        <f>VLOOKUP(A99,'Open Int.'!$A$4:$O$160,2,FALSE)</f>
        <v>23400</v>
      </c>
      <c r="C99" s="363">
        <f>VLOOKUP(A99,'Open Int.'!$A$4:$O$160,3,FALSE)</f>
        <v>0</v>
      </c>
      <c r="D99" s="364">
        <f>C99/(B99-C99)</f>
        <v>0</v>
      </c>
    </row>
    <row r="100" spans="1:4" ht="14.25" outlineLevel="1">
      <c r="A100" s="362" t="s">
        <v>370</v>
      </c>
      <c r="B100" s="363">
        <f>VLOOKUP(A100,'Open Int.'!$A$4:$O$160,2,FALSE)</f>
        <v>22475700</v>
      </c>
      <c r="C100" s="363">
        <f>VLOOKUP(A100,'Open Int.'!$A$4:$O$160,3,FALSE)</f>
        <v>-5650</v>
      </c>
      <c r="D100" s="364">
        <f t="shared" si="10"/>
        <v>-0.00025131942699170643</v>
      </c>
    </row>
    <row r="101" spans="1:4" ht="14.25" outlineLevel="1">
      <c r="A101" s="362" t="s">
        <v>89</v>
      </c>
      <c r="B101" s="363">
        <f>VLOOKUP(A101,'Open Int.'!$A$4:$O$160,2,FALSE)</f>
        <v>4346250</v>
      </c>
      <c r="C101" s="363">
        <f>VLOOKUP(A101,'Open Int.'!$A$4:$O$160,3,FALSE)</f>
        <v>287250</v>
      </c>
      <c r="D101" s="364">
        <f t="shared" si="10"/>
        <v>0.07076866223207687</v>
      </c>
    </row>
    <row r="102" spans="1:4" ht="14.25" outlineLevel="1">
      <c r="A102" s="362" t="s">
        <v>371</v>
      </c>
      <c r="B102" s="363">
        <f>VLOOKUP(A102,'Open Int.'!$A$4:$O$160,2,FALSE)</f>
        <v>3214900</v>
      </c>
      <c r="C102" s="363">
        <f>VLOOKUP(A102,'Open Int.'!$A$4:$O$160,3,FALSE)</f>
        <v>144300</v>
      </c>
      <c r="D102" s="364">
        <f t="shared" si="10"/>
        <v>0.04699407281964437</v>
      </c>
    </row>
    <row r="103" spans="1:4" ht="14.25" outlineLevel="1">
      <c r="A103" s="362" t="s">
        <v>36</v>
      </c>
      <c r="B103" s="363">
        <f>VLOOKUP(A103,'Open Int.'!$A$4:$O$160,2,FALSE)</f>
        <v>8679825</v>
      </c>
      <c r="C103" s="363">
        <f>VLOOKUP(A103,'Open Int.'!$A$4:$O$160,3,FALSE)</f>
        <v>398700</v>
      </c>
      <c r="D103" s="364">
        <f t="shared" si="10"/>
        <v>0.048145632386903954</v>
      </c>
    </row>
    <row r="104" spans="1:4" ht="14.25" outlineLevel="1">
      <c r="A104" s="362" t="s">
        <v>90</v>
      </c>
      <c r="B104" s="363">
        <f>VLOOKUP(A104,'Open Int.'!$A$4:$O$160,2,FALSE)</f>
        <v>990000</v>
      </c>
      <c r="C104" s="363">
        <f>VLOOKUP(A104,'Open Int.'!$A$4:$O$160,3,FALSE)</f>
        <v>24600</v>
      </c>
      <c r="D104" s="364">
        <f t="shared" si="10"/>
        <v>0.0254816656308266</v>
      </c>
    </row>
    <row r="105" spans="1:4" ht="14.25" outlineLevel="1">
      <c r="A105" s="362" t="s">
        <v>35</v>
      </c>
      <c r="B105" s="363">
        <f>VLOOKUP(A105,'Open Int.'!$A$4:$O$160,2,FALSE)</f>
        <v>3828000</v>
      </c>
      <c r="C105" s="363">
        <f>VLOOKUP(A105,'Open Int.'!$A$4:$O$160,3,FALSE)</f>
        <v>-137500</v>
      </c>
      <c r="D105" s="364">
        <f t="shared" si="10"/>
        <v>-0.03467406380027739</v>
      </c>
    </row>
    <row r="106" spans="1:4" ht="14.25" outlineLevel="1">
      <c r="A106" s="362" t="s">
        <v>146</v>
      </c>
      <c r="B106" s="363">
        <f>VLOOKUP(A106,'Open Int.'!$A$4:$O$160,2,FALSE)</f>
        <v>7823100</v>
      </c>
      <c r="C106" s="363">
        <f>VLOOKUP(A106,'Open Int.'!$A$4:$O$160,3,FALSE)</f>
        <v>26700</v>
      </c>
      <c r="D106" s="364">
        <f t="shared" si="10"/>
        <v>0.003424657534246575</v>
      </c>
    </row>
    <row r="107" spans="1:4" ht="14.25" outlineLevel="1">
      <c r="A107" s="362" t="s">
        <v>261</v>
      </c>
      <c r="B107" s="363">
        <f>VLOOKUP(A107,'Open Int.'!$A$4:$O$160,2,FALSE)</f>
        <v>8344650</v>
      </c>
      <c r="C107" s="363">
        <f>VLOOKUP(A107,'Open Int.'!$A$4:$O$160,3,FALSE)</f>
        <v>27600</v>
      </c>
      <c r="D107" s="364">
        <f t="shared" si="10"/>
        <v>0.0033184843183580717</v>
      </c>
    </row>
    <row r="108" spans="1:4" ht="14.25" outlineLevel="1">
      <c r="A108" s="362" t="s">
        <v>216</v>
      </c>
      <c r="B108" s="363">
        <f>VLOOKUP(A108,'Open Int.'!$A$4:$O$160,2,FALSE)</f>
        <v>56253200</v>
      </c>
      <c r="C108" s="363">
        <f>VLOOKUP(A108,'Open Int.'!$A$4:$O$160,3,FALSE)</f>
        <v>448900</v>
      </c>
      <c r="D108" s="364">
        <f t="shared" si="10"/>
        <v>0.008044182975147076</v>
      </c>
    </row>
    <row r="109" spans="1:4" ht="15" outlineLevel="1">
      <c r="A109" s="360" t="s">
        <v>262</v>
      </c>
      <c r="B109" s="360">
        <f>SUM(B110:B120)</f>
        <v>96569505</v>
      </c>
      <c r="C109" s="360">
        <f>SUM(C110:C120)</f>
        <v>-1814985</v>
      </c>
      <c r="D109" s="365">
        <f>C109/(B109-C109)</f>
        <v>-0.018447877302611417</v>
      </c>
    </row>
    <row r="110" spans="1:4" ht="14.25">
      <c r="A110" s="362" t="s">
        <v>5</v>
      </c>
      <c r="B110" s="363">
        <f>VLOOKUP(A110,'Open Int.'!$A$4:$O$160,2,FALSE)</f>
        <v>28748280</v>
      </c>
      <c r="C110" s="363">
        <f>VLOOKUP(A110,'Open Int.'!$A$4:$O$160,3,FALSE)</f>
        <v>-578985</v>
      </c>
      <c r="D110" s="364">
        <f aca="true" t="shared" si="11" ref="D110:D120">C110/(B110-C110)</f>
        <v>-0.019742209169521945</v>
      </c>
    </row>
    <row r="111" spans="1:4" ht="14.25" outlineLevel="1">
      <c r="A111" s="362" t="s">
        <v>372</v>
      </c>
      <c r="B111" s="363">
        <f>VLOOKUP(A111,'Open Int.'!$A$4:$O$160,2,FALSE)</f>
        <v>6112000</v>
      </c>
      <c r="C111" s="363">
        <f>VLOOKUP(A111,'Open Int.'!$A$4:$O$160,3,FALSE)</f>
        <v>34000</v>
      </c>
      <c r="D111" s="364">
        <f t="shared" si="11"/>
        <v>0.005593945376768674</v>
      </c>
    </row>
    <row r="112" spans="1:4" ht="14.25" outlineLevel="1">
      <c r="A112" s="362" t="s">
        <v>325</v>
      </c>
      <c r="B112" s="363">
        <f>VLOOKUP(A112,'Open Int.'!$A$4:$O$160,2,FALSE)</f>
        <v>2171550</v>
      </c>
      <c r="C112" s="363">
        <f>VLOOKUP(A112,'Open Int.'!$A$4:$O$160,3,FALSE)</f>
        <v>167700</v>
      </c>
      <c r="D112" s="364">
        <f t="shared" si="11"/>
        <v>0.08368889886967587</v>
      </c>
    </row>
    <row r="113" spans="1:4" ht="14.25" outlineLevel="1">
      <c r="A113" s="362" t="s">
        <v>318</v>
      </c>
      <c r="B113" s="363">
        <f>VLOOKUP(A113,'Open Int.'!$A$4:$O$160,2,FALSE)</f>
        <v>3417700</v>
      </c>
      <c r="C113" s="363">
        <f>VLOOKUP(A113,'Open Int.'!$A$4:$O$160,3,FALSE)</f>
        <v>-255750</v>
      </c>
      <c r="D113" s="364">
        <f t="shared" si="11"/>
        <v>-0.06962120077855967</v>
      </c>
    </row>
    <row r="114" spans="1:4" ht="14.25" outlineLevel="1">
      <c r="A114" s="362" t="s">
        <v>373</v>
      </c>
      <c r="B114" s="363">
        <f>VLOOKUP(A114,'Open Int.'!$A$4:$O$160,2,FALSE)</f>
        <v>232750</v>
      </c>
      <c r="C114" s="363">
        <f>VLOOKUP(A114,'Open Int.'!$A$4:$O$160,3,FALSE)</f>
        <v>2250</v>
      </c>
      <c r="D114" s="364">
        <f t="shared" si="11"/>
        <v>0.009761388286334056</v>
      </c>
    </row>
    <row r="115" spans="1:4" ht="14.25" outlineLevel="1">
      <c r="A115" s="362" t="s">
        <v>374</v>
      </c>
      <c r="B115" s="363">
        <f>VLOOKUP(A115,'Open Int.'!$A$4:$O$160,2,FALSE)</f>
        <v>1776600</v>
      </c>
      <c r="C115" s="363">
        <f>VLOOKUP(A115,'Open Int.'!$A$4:$O$160,3,FALSE)</f>
        <v>64800</v>
      </c>
      <c r="D115" s="364">
        <f t="shared" si="11"/>
        <v>0.03785488958990536</v>
      </c>
    </row>
    <row r="116" spans="1:4" ht="14.25" outlineLevel="1">
      <c r="A116" s="362" t="s">
        <v>375</v>
      </c>
      <c r="B116" s="363">
        <f>VLOOKUP(A116,'Open Int.'!$A$4:$O$160,2,FALSE)</f>
        <v>3477600</v>
      </c>
      <c r="C116" s="363">
        <f>VLOOKUP(A116,'Open Int.'!$A$4:$O$160,3,FALSE)</f>
        <v>-1150</v>
      </c>
      <c r="D116" s="364">
        <f t="shared" si="11"/>
        <v>-0.00033057851239669424</v>
      </c>
    </row>
    <row r="117" spans="1:4" ht="14.25" outlineLevel="1">
      <c r="A117" s="362" t="s">
        <v>376</v>
      </c>
      <c r="B117" s="363">
        <f>VLOOKUP(A117,'Open Int.'!$A$4:$O$160,2,FALSE)</f>
        <v>3646200</v>
      </c>
      <c r="C117" s="363">
        <f>VLOOKUP(A117,'Open Int.'!$A$4:$O$160,3,FALSE)</f>
        <v>29500</v>
      </c>
      <c r="D117" s="364">
        <f t="shared" si="11"/>
        <v>0.008156606851549755</v>
      </c>
    </row>
    <row r="118" spans="1:4" ht="14.25" outlineLevel="1">
      <c r="A118" s="362" t="s">
        <v>235</v>
      </c>
      <c r="B118" s="363">
        <f>VLOOKUP(A118,'Open Int.'!$A$4:$O$160,2,FALSE)</f>
        <v>27936900</v>
      </c>
      <c r="C118" s="363">
        <f>VLOOKUP(A118,'Open Int.'!$A$4:$O$160,3,FALSE)</f>
        <v>-1082700</v>
      </c>
      <c r="D118" s="364">
        <f t="shared" si="11"/>
        <v>-0.03730926684034239</v>
      </c>
    </row>
    <row r="119" spans="1:4" ht="14.25" outlineLevel="1">
      <c r="A119" s="362" t="s">
        <v>377</v>
      </c>
      <c r="B119" s="363">
        <f>VLOOKUP(A119,'Open Int.'!$A$4:$O$160,2,FALSE)</f>
        <v>6730500</v>
      </c>
      <c r="C119" s="363">
        <f>VLOOKUP(A119,'Open Int.'!$A$4:$O$160,3,FALSE)</f>
        <v>16625</v>
      </c>
      <c r="D119" s="364">
        <f t="shared" si="11"/>
        <v>0.002476215300404014</v>
      </c>
    </row>
    <row r="120" spans="1:4" ht="14.25" outlineLevel="1">
      <c r="A120" s="362" t="s">
        <v>378</v>
      </c>
      <c r="B120" s="363">
        <f>VLOOKUP(A120,'Open Int.'!$A$4:$O$160,2,FALSE)</f>
        <v>12319425</v>
      </c>
      <c r="C120" s="363">
        <f>VLOOKUP(A120,'Open Int.'!$A$4:$O$160,3,FALSE)</f>
        <v>-211275</v>
      </c>
      <c r="D120" s="364">
        <f t="shared" si="11"/>
        <v>-0.016860590390002154</v>
      </c>
    </row>
    <row r="121" spans="1:4" ht="15" outlineLevel="1">
      <c r="A121" s="360" t="s">
        <v>263</v>
      </c>
      <c r="B121" s="360">
        <f>SUM(B122:B124)</f>
        <v>6120575</v>
      </c>
      <c r="C121" s="360">
        <f>SUM(C122:C124)</f>
        <v>104775</v>
      </c>
      <c r="D121" s="365">
        <f>C121/(B121-C121)</f>
        <v>0.017416636191362744</v>
      </c>
    </row>
    <row r="122" spans="1:4" ht="14.25">
      <c r="A122" s="362" t="s">
        <v>171</v>
      </c>
      <c r="B122" s="363">
        <f>VLOOKUP(A122,'Open Int.'!$A$4:$O$160,2,FALSE)</f>
        <v>3325300</v>
      </c>
      <c r="C122" s="363">
        <f>VLOOKUP(A122,'Open Int.'!$A$4:$O$160,3,FALSE)</f>
        <v>-14300</v>
      </c>
      <c r="D122" s="364">
        <f>C122/(B122-C122)</f>
        <v>-0.004281949934123847</v>
      </c>
    </row>
    <row r="123" spans="1:4" ht="14.25" outlineLevel="1">
      <c r="A123" s="362" t="s">
        <v>379</v>
      </c>
      <c r="B123" s="363">
        <f>VLOOKUP(A123,'Open Int.'!$A$4:$O$160,2,FALSE)</f>
        <v>319375</v>
      </c>
      <c r="C123" s="363">
        <f>VLOOKUP(A123,'Open Int.'!$A$4:$O$160,3,FALSE)</f>
        <v>-4125</v>
      </c>
      <c r="D123" s="364">
        <f>C123/(B123-C123)</f>
        <v>-0.012751159196290572</v>
      </c>
    </row>
    <row r="124" spans="1:4" ht="14.25" outlineLevel="1">
      <c r="A124" s="362" t="s">
        <v>396</v>
      </c>
      <c r="B124" s="363">
        <f>VLOOKUP(A124,'Open Int.'!$A$4:$O$160,2,FALSE)</f>
        <v>2475900</v>
      </c>
      <c r="C124" s="363">
        <f>VLOOKUP(A124,'Open Int.'!$A$4:$O$160,3,FALSE)</f>
        <v>123200</v>
      </c>
      <c r="D124" s="364">
        <f>C124/(B124-C124)</f>
        <v>0.05236536745016364</v>
      </c>
    </row>
    <row r="125" spans="1:4" ht="15" outlineLevel="1">
      <c r="A125" s="360" t="s">
        <v>264</v>
      </c>
      <c r="B125" s="360">
        <f>SUM(B126:B132)</f>
        <v>35292625</v>
      </c>
      <c r="C125" s="360">
        <f>SUM(C126:C132)</f>
        <v>231150</v>
      </c>
      <c r="D125" s="365">
        <f>C125/(B125-C125)</f>
        <v>0.006592706096934028</v>
      </c>
    </row>
    <row r="126" spans="1:4" ht="14.25">
      <c r="A126" s="362" t="s">
        <v>34</v>
      </c>
      <c r="B126" s="363">
        <f>VLOOKUP(A126,'Open Int.'!$A$4:$O$160,2,FALSE)</f>
        <v>440825</v>
      </c>
      <c r="C126" s="363">
        <f>VLOOKUP(A126,'Open Int.'!$A$4:$O$160,3,FALSE)</f>
        <v>-16500</v>
      </c>
      <c r="D126" s="364">
        <f aca="true" t="shared" si="12" ref="D126:D132">C126/(B126-C126)</f>
        <v>-0.03607937462417318</v>
      </c>
    </row>
    <row r="127" spans="1:4" ht="14.25" outlineLevel="1">
      <c r="A127" s="362" t="s">
        <v>1</v>
      </c>
      <c r="B127" s="363">
        <f>VLOOKUP(A127,'Open Int.'!$A$4:$O$160,2,FALSE)</f>
        <v>1457400</v>
      </c>
      <c r="C127" s="363">
        <f>VLOOKUP(A127,'Open Int.'!$A$4:$O$160,3,FALSE)</f>
        <v>-19350</v>
      </c>
      <c r="D127" s="364">
        <f t="shared" si="12"/>
        <v>-0.013103098019299137</v>
      </c>
    </row>
    <row r="128" spans="1:4" ht="14.25" outlineLevel="1">
      <c r="A128" s="362" t="s">
        <v>160</v>
      </c>
      <c r="B128" s="363">
        <f>VLOOKUP(A128,'Open Int.'!$A$4:$O$160,2,FALSE)</f>
        <v>2960650</v>
      </c>
      <c r="C128" s="363">
        <f>VLOOKUP(A128,'Open Int.'!$A$4:$O$160,3,FALSE)</f>
        <v>30250</v>
      </c>
      <c r="D128" s="364">
        <f t="shared" si="12"/>
        <v>0.010322822822822823</v>
      </c>
    </row>
    <row r="129" spans="1:4" ht="14.25" outlineLevel="1">
      <c r="A129" s="362" t="s">
        <v>98</v>
      </c>
      <c r="B129" s="363">
        <f>VLOOKUP(A129,'Open Int.'!$A$4:$O$160,2,FALSE)</f>
        <v>3778500</v>
      </c>
      <c r="C129" s="363">
        <f>VLOOKUP(A129,'Open Int.'!$A$4:$O$160,3,FALSE)</f>
        <v>138050</v>
      </c>
      <c r="D129" s="364">
        <f t="shared" si="12"/>
        <v>0.03792113612328146</v>
      </c>
    </row>
    <row r="130" spans="1:4" ht="14.25" outlineLevel="1">
      <c r="A130" s="362" t="s">
        <v>380</v>
      </c>
      <c r="B130" s="363">
        <f>VLOOKUP(A130,'Open Int.'!$A$4:$O$160,2,FALSE)</f>
        <v>23606250</v>
      </c>
      <c r="C130" s="363">
        <f>VLOOKUP(A130,'Open Int.'!$A$4:$O$160,3,FALSE)</f>
        <v>12500</v>
      </c>
      <c r="D130" s="364">
        <f t="shared" si="12"/>
        <v>0.0005298013245033113</v>
      </c>
    </row>
    <row r="131" spans="1:4" ht="14.25" outlineLevel="1">
      <c r="A131" s="362" t="s">
        <v>265</v>
      </c>
      <c r="B131" s="363">
        <f>VLOOKUP(A131,'Open Int.'!$A$4:$O$160,2,FALSE)</f>
        <v>1859800</v>
      </c>
      <c r="C131" s="363">
        <f>VLOOKUP(A131,'Open Int.'!$A$4:$O$160,3,FALSE)</f>
        <v>-5400</v>
      </c>
      <c r="D131" s="364">
        <f t="shared" si="12"/>
        <v>-0.0028951318893416255</v>
      </c>
    </row>
    <row r="132" spans="1:4" ht="14.25" outlineLevel="1">
      <c r="A132" s="362" t="s">
        <v>307</v>
      </c>
      <c r="B132" s="363">
        <f>VLOOKUP(A132,'Open Int.'!$A$4:$O$160,2,FALSE)</f>
        <v>1189200</v>
      </c>
      <c r="C132" s="363">
        <f>VLOOKUP(A132,'Open Int.'!$A$4:$O$160,3,FALSE)</f>
        <v>91600</v>
      </c>
      <c r="D132" s="364">
        <f t="shared" si="12"/>
        <v>0.08345481049562682</v>
      </c>
    </row>
    <row r="133" spans="1:4" ht="15" outlineLevel="1">
      <c r="A133" s="360" t="s">
        <v>266</v>
      </c>
      <c r="B133" s="360">
        <f>SUM(B134:B140)</f>
        <v>100612275</v>
      </c>
      <c r="C133" s="360">
        <f>SUM(C134:C140)</f>
        <v>2308050</v>
      </c>
      <c r="D133" s="365">
        <f>C133/(B133-C133)</f>
        <v>0.02347864499211504</v>
      </c>
    </row>
    <row r="134" spans="1:4" ht="14.25">
      <c r="A134" s="362" t="s">
        <v>381</v>
      </c>
      <c r="B134" s="363">
        <f>VLOOKUP(A134,'Open Int.'!$A$4:$O$160,2,FALSE)</f>
        <v>10237000</v>
      </c>
      <c r="C134" s="363">
        <f>VLOOKUP(A134,'Open Int.'!$A$4:$O$160,3,FALSE)</f>
        <v>348000</v>
      </c>
      <c r="D134" s="364">
        <f>C134/(B134-C134)</f>
        <v>0.03519061583577713</v>
      </c>
    </row>
    <row r="135" spans="1:4" ht="14.25" outlineLevel="1">
      <c r="A135" s="362" t="s">
        <v>8</v>
      </c>
      <c r="B135" s="363">
        <f>VLOOKUP(A135,'Open Int.'!$A$4:$O$160,2,FALSE)</f>
        <v>19881600</v>
      </c>
      <c r="C135" s="363">
        <f>VLOOKUP(A135,'Open Int.'!$A$4:$O$160,3,FALSE)</f>
        <v>1120000</v>
      </c>
      <c r="D135" s="364">
        <f aca="true" t="shared" si="13" ref="D135:D140">C135/(B135-C135)</f>
        <v>0.059696401159815796</v>
      </c>
    </row>
    <row r="136" spans="1:4" ht="14.25" outlineLevel="1">
      <c r="A136" s="377" t="s">
        <v>288</v>
      </c>
      <c r="B136" s="363">
        <f>VLOOKUP(A136,'Open Int.'!$A$4:$O$160,2,FALSE)</f>
        <v>5098500</v>
      </c>
      <c r="C136" s="363">
        <f>VLOOKUP(A136,'Open Int.'!$A$4:$O$160,3,FALSE)</f>
        <v>102000</v>
      </c>
      <c r="D136" s="364">
        <f t="shared" si="13"/>
        <v>0.0204142900030021</v>
      </c>
    </row>
    <row r="137" spans="1:4" ht="14.25" outlineLevel="1">
      <c r="A137" s="377" t="s">
        <v>301</v>
      </c>
      <c r="B137" s="363">
        <f>VLOOKUP(A137,'Open Int.'!$A$4:$O$160,2,FALSE)</f>
        <v>35791250</v>
      </c>
      <c r="C137" s="363">
        <f>VLOOKUP(A137,'Open Int.'!$A$4:$O$160,3,FALSE)</f>
        <v>522500</v>
      </c>
      <c r="D137" s="364">
        <f t="shared" si="13"/>
        <v>0.014814814814814815</v>
      </c>
    </row>
    <row r="138" spans="1:4" ht="14.25" outlineLevel="1">
      <c r="A138" s="362" t="s">
        <v>234</v>
      </c>
      <c r="B138" s="363">
        <f>VLOOKUP(A138,'Open Int.'!$A$4:$O$160,2,FALSE)</f>
        <v>15418200</v>
      </c>
      <c r="C138" s="363">
        <f>VLOOKUP(A138,'Open Int.'!$A$4:$O$160,3,FALSE)</f>
        <v>100800</v>
      </c>
      <c r="D138" s="364">
        <f t="shared" si="13"/>
        <v>0.006580751302440362</v>
      </c>
    </row>
    <row r="139" spans="1:4" ht="14.25" outlineLevel="1">
      <c r="A139" s="362" t="s">
        <v>399</v>
      </c>
      <c r="B139" s="363">
        <f>VLOOKUP(A139,'Open Int.'!$A$4:$O$160,2,FALSE)</f>
        <v>12330900</v>
      </c>
      <c r="C139" s="363">
        <f>VLOOKUP(A139,'Open Int.'!$A$4:$O$160,3,FALSE)</f>
        <v>105300</v>
      </c>
      <c r="D139" s="364">
        <f t="shared" si="13"/>
        <v>0.008613074204946997</v>
      </c>
    </row>
    <row r="140" spans="1:4" ht="14.25" outlineLevel="1">
      <c r="A140" s="362" t="s">
        <v>155</v>
      </c>
      <c r="B140" s="363">
        <f>VLOOKUP(A140,'Open Int.'!$A$4:$O$160,2,FALSE)</f>
        <v>1854825</v>
      </c>
      <c r="C140" s="363">
        <f>VLOOKUP(A140,'Open Int.'!$A$4:$O$160,3,FALSE)</f>
        <v>9450</v>
      </c>
      <c r="D140" s="364">
        <f t="shared" si="13"/>
        <v>0.005120910384068279</v>
      </c>
    </row>
    <row r="141" spans="1:4" ht="15" outlineLevel="1">
      <c r="A141" s="360" t="s">
        <v>267</v>
      </c>
      <c r="B141" s="360">
        <f>SUM(B142:B146)</f>
        <v>34918800</v>
      </c>
      <c r="C141" s="360">
        <f>SUM(C142:C146)</f>
        <v>462250</v>
      </c>
      <c r="D141" s="365">
        <f aca="true" t="shared" si="14" ref="D141:D157">C141/(B141-C141)</f>
        <v>0.013415446410043955</v>
      </c>
    </row>
    <row r="142" spans="1:4" ht="14.25">
      <c r="A142" s="362" t="s">
        <v>382</v>
      </c>
      <c r="B142" s="363">
        <f>VLOOKUP(A142,'Open Int.'!$A$4:$O$160,2,FALSE)</f>
        <v>3532800</v>
      </c>
      <c r="C142" s="363">
        <f>VLOOKUP(A142,'Open Int.'!$A$4:$O$160,3,FALSE)</f>
        <v>-13800</v>
      </c>
      <c r="D142" s="364">
        <f t="shared" si="14"/>
        <v>-0.0038910505836575876</v>
      </c>
    </row>
    <row r="143" spans="1:4" ht="14.25">
      <c r="A143" s="362" t="s">
        <v>316</v>
      </c>
      <c r="B143" s="363">
        <f>VLOOKUP(A143,'Open Int.'!$A$4:$O$160,2,FALSE)</f>
        <v>1902600</v>
      </c>
      <c r="C143" s="363">
        <f>VLOOKUP(A143,'Open Int.'!$A$4:$O$160,3,FALSE)</f>
        <v>53200</v>
      </c>
      <c r="D143" s="364">
        <f t="shared" si="14"/>
        <v>0.028766086298258896</v>
      </c>
    </row>
    <row r="144" spans="1:4" ht="14.25" outlineLevel="1">
      <c r="A144" s="362" t="s">
        <v>166</v>
      </c>
      <c r="B144" s="363">
        <f>VLOOKUP(A144,'Open Int.'!$A$4:$O$160,2,FALSE)</f>
        <v>3914650</v>
      </c>
      <c r="C144" s="363">
        <f>VLOOKUP(A144,'Open Int.'!$A$4:$O$160,3,FALSE)</f>
        <v>23600</v>
      </c>
      <c r="D144" s="364">
        <f t="shared" si="14"/>
        <v>0.006065200909780136</v>
      </c>
    </row>
    <row r="145" spans="1:4" ht="14.25" outlineLevel="1">
      <c r="A145" s="362" t="s">
        <v>383</v>
      </c>
      <c r="B145" s="363">
        <f>VLOOKUP(A145,'Open Int.'!$A$4:$O$160,2,FALSE)</f>
        <v>24374000</v>
      </c>
      <c r="C145" s="363">
        <f>VLOOKUP(A145,'Open Int.'!$A$4:$O$160,3,FALSE)</f>
        <v>406000</v>
      </c>
      <c r="D145" s="364">
        <f t="shared" si="14"/>
        <v>0.016939252336448597</v>
      </c>
    </row>
    <row r="146" spans="1:4" ht="14.25" outlineLevel="1">
      <c r="A146" s="362" t="s">
        <v>384</v>
      </c>
      <c r="B146" s="363">
        <f>VLOOKUP(A146,'Open Int.'!$A$4:$O$160,2,FALSE)</f>
        <v>1194750</v>
      </c>
      <c r="C146" s="363">
        <f>VLOOKUP(A146,'Open Int.'!$A$4:$O$160,3,FALSE)</f>
        <v>-6750</v>
      </c>
      <c r="D146" s="364">
        <f t="shared" si="14"/>
        <v>-0.0056179775280898875</v>
      </c>
    </row>
    <row r="147" spans="1:4" ht="15" outlineLevel="1">
      <c r="A147" s="360" t="s">
        <v>268</v>
      </c>
      <c r="B147" s="360">
        <f>SUM(B148:B153)</f>
        <v>117346600</v>
      </c>
      <c r="C147" s="360">
        <f>SUM(C148:C153)</f>
        <v>4247000</v>
      </c>
      <c r="D147" s="365">
        <f t="shared" si="14"/>
        <v>0.037550972770902816</v>
      </c>
    </row>
    <row r="148" spans="1:4" ht="14.25">
      <c r="A148" s="362" t="s">
        <v>4</v>
      </c>
      <c r="B148" s="363">
        <f>VLOOKUP(A148,'Open Int.'!$A$4:$O$160,2,FALSE)</f>
        <v>1213500</v>
      </c>
      <c r="C148" s="363">
        <f>VLOOKUP(A148,'Open Int.'!$A$4:$O$160,3,FALSE)</f>
        <v>6600</v>
      </c>
      <c r="D148" s="364">
        <f t="shared" si="14"/>
        <v>0.005468555804126274</v>
      </c>
    </row>
    <row r="149" spans="1:4" ht="14.25" outlineLevel="1">
      <c r="A149" s="362" t="s">
        <v>184</v>
      </c>
      <c r="B149" s="363">
        <f>VLOOKUP(A149,'Open Int.'!$A$4:$O$160,2,FALSE)</f>
        <v>16832700</v>
      </c>
      <c r="C149" s="363">
        <f>VLOOKUP(A149,'Open Int.'!$A$4:$O$160,3,FALSE)</f>
        <v>976450</v>
      </c>
      <c r="D149" s="364">
        <f t="shared" si="14"/>
        <v>0.061581395348837206</v>
      </c>
    </row>
    <row r="150" spans="1:4" ht="14.25" outlineLevel="1">
      <c r="A150" s="362" t="s">
        <v>175</v>
      </c>
      <c r="B150" s="363">
        <f>VLOOKUP(A150,'Open Int.'!$A$4:$O$160,2,FALSE)</f>
        <v>89759250</v>
      </c>
      <c r="C150" s="363">
        <f>VLOOKUP(A150,'Open Int.'!$A$4:$O$160,3,FALSE)</f>
        <v>2929500</v>
      </c>
      <c r="D150" s="364">
        <f t="shared" si="14"/>
        <v>0.03373843642300018</v>
      </c>
    </row>
    <row r="151" spans="1:4" ht="14.25" outlineLevel="1">
      <c r="A151" s="362" t="s">
        <v>385</v>
      </c>
      <c r="B151" s="363">
        <f>VLOOKUP(A151,'Open Int.'!$A$4:$O$160,2,FALSE)</f>
        <v>2021300</v>
      </c>
      <c r="C151" s="363">
        <f>VLOOKUP(A151,'Open Int.'!$A$4:$O$160,3,FALSE)</f>
        <v>1700</v>
      </c>
      <c r="D151" s="364">
        <f t="shared" si="14"/>
        <v>0.0008417508417508417</v>
      </c>
    </row>
    <row r="152" spans="1:4" ht="14.25" outlineLevel="1">
      <c r="A152" s="362" t="s">
        <v>394</v>
      </c>
      <c r="B152" s="363">
        <f>VLOOKUP(A152,'Open Int.'!$A$4:$O$160,2,FALSE)</f>
        <v>3996000</v>
      </c>
      <c r="C152" s="363">
        <f>VLOOKUP(A152,'Open Int.'!$A$4:$O$160,3,FALSE)</f>
        <v>396000</v>
      </c>
      <c r="D152" s="364">
        <f t="shared" si="14"/>
        <v>0.11</v>
      </c>
    </row>
    <row r="153" spans="1:4" ht="14.25" outlineLevel="1">
      <c r="A153" s="362" t="s">
        <v>386</v>
      </c>
      <c r="B153" s="363">
        <f>VLOOKUP(A153,'Open Int.'!$A$4:$O$160,2,FALSE)</f>
        <v>3523850</v>
      </c>
      <c r="C153" s="363">
        <f>VLOOKUP(A153,'Open Int.'!$A$4:$O$160,3,FALSE)</f>
        <v>-63250</v>
      </c>
      <c r="D153" s="364">
        <f t="shared" si="14"/>
        <v>-0.017632628028212204</v>
      </c>
    </row>
    <row r="154" spans="1:4" ht="15" outlineLevel="1">
      <c r="A154" s="360" t="s">
        <v>312</v>
      </c>
      <c r="B154" s="360">
        <f>SUM(B155:B156)</f>
        <v>1488400</v>
      </c>
      <c r="C154" s="360">
        <f>SUM(C155:C156)</f>
        <v>-68400</v>
      </c>
      <c r="D154" s="365">
        <f t="shared" si="14"/>
        <v>-0.04393627954779034</v>
      </c>
    </row>
    <row r="155" spans="1:4" ht="14.25">
      <c r="A155" s="362" t="s">
        <v>37</v>
      </c>
      <c r="B155" s="363">
        <f>VLOOKUP(A155,'Open Int.'!$A$4:$O$160,2,FALSE)</f>
        <v>908800</v>
      </c>
      <c r="C155" s="363">
        <f>VLOOKUP(A155,'Open Int.'!$A$4:$O$160,3,FALSE)</f>
        <v>67200</v>
      </c>
      <c r="D155" s="364">
        <f t="shared" si="14"/>
        <v>0.07984790874524715</v>
      </c>
    </row>
    <row r="156" spans="1:4" ht="14.25">
      <c r="A156" s="362" t="s">
        <v>271</v>
      </c>
      <c r="B156" s="363">
        <f>VLOOKUP(A156,'Open Int.'!$A$4:$O$160,2,FALSE)</f>
        <v>579600</v>
      </c>
      <c r="C156" s="363">
        <f>VLOOKUP(A156,'Open Int.'!$A$4:$O$160,3,FALSE)</f>
        <v>-135600</v>
      </c>
      <c r="D156" s="364">
        <f t="shared" si="14"/>
        <v>-0.18959731543624161</v>
      </c>
    </row>
    <row r="157" spans="1:4" ht="15">
      <c r="A157" s="360" t="s">
        <v>269</v>
      </c>
      <c r="B157" s="360">
        <f>SUM(B158:B166)</f>
        <v>18796300</v>
      </c>
      <c r="C157" s="360">
        <f>SUM(C158:C166)</f>
        <v>-10200</v>
      </c>
      <c r="D157" s="365">
        <f t="shared" si="14"/>
        <v>-0.0005423656714433839</v>
      </c>
    </row>
    <row r="158" spans="1:4" ht="14.25">
      <c r="A158" s="362" t="s">
        <v>387</v>
      </c>
      <c r="B158" s="363">
        <f>VLOOKUP(A158,'Open Int.'!$A$4:$O$160,2,FALSE)</f>
        <v>4105500</v>
      </c>
      <c r="C158" s="363">
        <f>VLOOKUP(A158,'Open Int.'!$A$4:$O$160,3,FALSE)</f>
        <v>68250</v>
      </c>
      <c r="D158" s="364">
        <f aca="true" t="shared" si="15" ref="D158:D166">C158/(B158-C158)</f>
        <v>0.016905071521456438</v>
      </c>
    </row>
    <row r="159" spans="1:4" ht="14.25">
      <c r="A159" s="362" t="s">
        <v>328</v>
      </c>
      <c r="B159" s="363">
        <f>VLOOKUP(A159,'Open Int.'!$A$4:$O$160,2,FALSE)</f>
        <v>2721600</v>
      </c>
      <c r="C159" s="363">
        <f>VLOOKUP(A159,'Open Int.'!$A$4:$O$160,3,FALSE)</f>
        <v>-3600</v>
      </c>
      <c r="D159" s="364">
        <f t="shared" si="15"/>
        <v>-0.001321003963011889</v>
      </c>
    </row>
    <row r="160" spans="1:4" ht="14.25">
      <c r="A160" s="362" t="s">
        <v>315</v>
      </c>
      <c r="B160" s="363">
        <f>VLOOKUP(A160,'Open Int.'!$A$4:$O$160,2,FALSE)</f>
        <v>462000</v>
      </c>
      <c r="C160" s="363">
        <f>VLOOKUP(A160,'Open Int.'!$A$4:$O$160,3,FALSE)</f>
        <v>27000</v>
      </c>
      <c r="D160" s="364">
        <f t="shared" si="15"/>
        <v>0.06206896551724138</v>
      </c>
    </row>
    <row r="161" spans="1:4" ht="14.25">
      <c r="A161" s="362" t="s">
        <v>287</v>
      </c>
      <c r="B161" s="363">
        <f>VLOOKUP(A161,'Open Int.'!$A$4:$O$160,2,FALSE)</f>
        <v>1208000</v>
      </c>
      <c r="C161" s="363">
        <f>VLOOKUP(A161,'Open Int.'!$A$4:$O$160,3,FALSE)</f>
        <v>20000</v>
      </c>
      <c r="D161" s="364">
        <f t="shared" si="15"/>
        <v>0.016835016835016835</v>
      </c>
    </row>
    <row r="162" spans="1:4" ht="14.25">
      <c r="A162" s="362" t="s">
        <v>321</v>
      </c>
      <c r="B162" s="363">
        <f>VLOOKUP(A162,'Open Int.'!$A$4:$O$160,2,FALSE)</f>
        <v>301750</v>
      </c>
      <c r="C162" s="363">
        <f>VLOOKUP(A162,'Open Int.'!$A$4:$O$160,3,FALSE)</f>
        <v>-54750</v>
      </c>
      <c r="D162" s="364">
        <f t="shared" si="15"/>
        <v>-0.1535764375876578</v>
      </c>
    </row>
    <row r="163" spans="1:4" ht="14.25">
      <c r="A163" s="362" t="s">
        <v>317</v>
      </c>
      <c r="B163" s="363">
        <f>VLOOKUP(A163,'Open Int.'!$A$4:$O$160,2,FALSE)</f>
        <v>1261500</v>
      </c>
      <c r="C163" s="363">
        <f>VLOOKUP(A163,'Open Int.'!$A$4:$O$160,3,FALSE)</f>
        <v>-89700</v>
      </c>
      <c r="D163" s="364">
        <f t="shared" si="15"/>
        <v>-0.0663854351687389</v>
      </c>
    </row>
    <row r="164" spans="1:4" ht="14.25">
      <c r="A164" s="362" t="s">
        <v>323</v>
      </c>
      <c r="B164" s="363">
        <f>VLOOKUP(A164,'Open Int.'!$A$4:$O$160,2,FALSE)</f>
        <v>5309700</v>
      </c>
      <c r="C164" s="363">
        <f>VLOOKUP(A164,'Open Int.'!$A$4:$O$160,3,FALSE)</f>
        <v>-78100</v>
      </c>
      <c r="D164" s="364">
        <f t="shared" si="15"/>
        <v>-0.014495712535728868</v>
      </c>
    </row>
    <row r="165" spans="1:4" ht="14.25">
      <c r="A165" s="362" t="s">
        <v>388</v>
      </c>
      <c r="B165" s="363">
        <f>VLOOKUP(A165,'Open Int.'!$A$4:$O$160,2,FALSE)</f>
        <v>2240800</v>
      </c>
      <c r="C165" s="363">
        <f>VLOOKUP(A165,'Open Int.'!$A$4:$O$160,3,FALSE)</f>
        <v>94400</v>
      </c>
      <c r="D165" s="364">
        <f t="shared" si="15"/>
        <v>0.04398061871039881</v>
      </c>
    </row>
    <row r="166" spans="1:4" ht="14.25">
      <c r="A166" s="362" t="s">
        <v>313</v>
      </c>
      <c r="B166" s="363">
        <f>VLOOKUP(A166,'Open Int.'!$A$4:$O$160,2,FALSE)</f>
        <v>1185450</v>
      </c>
      <c r="C166" s="363">
        <f>VLOOKUP(A166,'Open Int.'!$A$4:$O$160,3,FALSE)</f>
        <v>6300</v>
      </c>
      <c r="D166" s="364">
        <f t="shared" si="15"/>
        <v>0.005342831700801425</v>
      </c>
    </row>
    <row r="167" spans="1:4" ht="15">
      <c r="A167" s="360" t="s">
        <v>273</v>
      </c>
      <c r="B167" s="360">
        <f>SUM(B168:B174)</f>
        <v>26754950</v>
      </c>
      <c r="C167" s="360">
        <f>SUM(C168:C174)</f>
        <v>1481700</v>
      </c>
      <c r="D167" s="365">
        <f>C167/(B167-C167)</f>
        <v>0.05862720465314117</v>
      </c>
    </row>
    <row r="168" spans="1:4" ht="14.25">
      <c r="A168" s="362" t="s">
        <v>389</v>
      </c>
      <c r="B168" s="363">
        <f>VLOOKUP(A168,'Open Int.'!$A$4:$O$160,2,FALSE)</f>
        <v>5456500</v>
      </c>
      <c r="C168" s="363">
        <f>VLOOKUP(A168,'Open Int.'!$A$4:$O$160,3,FALSE)</f>
        <v>-87000</v>
      </c>
      <c r="D168" s="364">
        <f aca="true" t="shared" si="16" ref="D168:D174">C168/(B168-C168)</f>
        <v>-0.015694056101740777</v>
      </c>
    </row>
    <row r="169" spans="1:4" ht="14.25">
      <c r="A169" s="362" t="s">
        <v>390</v>
      </c>
      <c r="B169" s="363">
        <f>VLOOKUP(A169,'Open Int.'!$A$4:$O$160,2,FALSE)</f>
        <v>2552000</v>
      </c>
      <c r="C169" s="363">
        <f>VLOOKUP(A169,'Open Int.'!$A$4:$O$160,3,FALSE)</f>
        <v>-15000</v>
      </c>
      <c r="D169" s="364">
        <f t="shared" si="16"/>
        <v>-0.00584339696143358</v>
      </c>
    </row>
    <row r="170" spans="1:4" ht="14.25">
      <c r="A170" s="362" t="s">
        <v>272</v>
      </c>
      <c r="B170" s="363">
        <f>VLOOKUP(A170,'Open Int.'!$A$4:$O$160,2,FALSE)</f>
        <v>3425500</v>
      </c>
      <c r="C170" s="363">
        <f>VLOOKUP(A170,'Open Int.'!$A$4:$O$160,3,FALSE)</f>
        <v>102850</v>
      </c>
      <c r="D170" s="364">
        <f t="shared" si="16"/>
        <v>0.03095420823740087</v>
      </c>
    </row>
    <row r="171" spans="1:4" ht="14.25">
      <c r="A171" s="362" t="s">
        <v>322</v>
      </c>
      <c r="B171" s="363">
        <f>VLOOKUP(A171,'Open Int.'!$A$4:$O$160,2,FALSE)</f>
        <v>1693000</v>
      </c>
      <c r="C171" s="363">
        <f>VLOOKUP(A171,'Open Int.'!$A$4:$O$160,3,FALSE)</f>
        <v>112000</v>
      </c>
      <c r="D171" s="364">
        <f t="shared" si="16"/>
        <v>0.07084123972169513</v>
      </c>
    </row>
    <row r="172" spans="1:4" ht="14.25">
      <c r="A172" s="362" t="s">
        <v>290</v>
      </c>
      <c r="B172" s="363">
        <f>VLOOKUP(A172,'Open Int.'!$A$4:$O$160,2,FALSE)</f>
        <v>6806800</v>
      </c>
      <c r="C172" s="363">
        <f>VLOOKUP(A172,'Open Int.'!$A$4:$O$160,3,FALSE)</f>
        <v>217000</v>
      </c>
      <c r="D172" s="364">
        <f t="shared" si="16"/>
        <v>0.032929679201189714</v>
      </c>
    </row>
    <row r="173" spans="1:4" ht="14.25">
      <c r="A173" s="362" t="s">
        <v>274</v>
      </c>
      <c r="B173" s="363">
        <f>VLOOKUP(A173,'Open Int.'!$A$4:$O$160,2,FALSE)</f>
        <v>6005300</v>
      </c>
      <c r="C173" s="363">
        <f>VLOOKUP(A173,'Open Int.'!$A$4:$O$160,3,FALSE)</f>
        <v>1142400</v>
      </c>
      <c r="D173" s="364">
        <f t="shared" si="16"/>
        <v>0.23492154887001584</v>
      </c>
    </row>
    <row r="174" spans="1:4" ht="14.25">
      <c r="A174" s="362" t="s">
        <v>276</v>
      </c>
      <c r="B174" s="363">
        <f>VLOOKUP(A174,'Open Int.'!$A$4:$O$160,2,FALSE)</f>
        <v>815850</v>
      </c>
      <c r="C174" s="363">
        <f>VLOOKUP(A174,'Open Int.'!$A$4:$O$160,3,FALSE)</f>
        <v>9450</v>
      </c>
      <c r="D174" s="364">
        <f t="shared" si="16"/>
        <v>0.01171875</v>
      </c>
    </row>
    <row r="175" spans="1:4" ht="15">
      <c r="A175" s="360" t="s">
        <v>309</v>
      </c>
      <c r="B175" s="360">
        <f>SUM(B176:B179)</f>
        <v>11968250</v>
      </c>
      <c r="C175" s="360">
        <f>SUM(C176:C179)</f>
        <v>-124200</v>
      </c>
      <c r="D175" s="365">
        <f aca="true" t="shared" si="17" ref="D175:D183">C175/(B175-C175)</f>
        <v>-0.010270871494196792</v>
      </c>
    </row>
    <row r="176" spans="1:4" ht="14.25">
      <c r="A176" s="362" t="s">
        <v>310</v>
      </c>
      <c r="B176" s="363">
        <f>VLOOKUP(A176,'Open Int.'!$A$4:$O$160,2,FALSE)</f>
        <v>1861050</v>
      </c>
      <c r="C176" s="363">
        <f>VLOOKUP(A176,'Open Int.'!$A$4:$O$160,3,FALSE)</f>
        <v>-11400</v>
      </c>
      <c r="D176" s="364">
        <f t="shared" si="17"/>
        <v>-0.0060882800608828</v>
      </c>
    </row>
    <row r="177" spans="1:4" ht="14.25">
      <c r="A177" s="362" t="s">
        <v>324</v>
      </c>
      <c r="B177" s="363">
        <f>VLOOKUP(A177,'Open Int.'!$A$4:$O$160,2,FALSE)</f>
        <v>804000</v>
      </c>
      <c r="C177" s="363">
        <f>VLOOKUP(A177,'Open Int.'!$A$4:$O$160,3,FALSE)</f>
        <v>-12000</v>
      </c>
      <c r="D177" s="364">
        <f t="shared" si="17"/>
        <v>-0.014705882352941176</v>
      </c>
    </row>
    <row r="178" spans="1:4" ht="14.25">
      <c r="A178" s="362" t="s">
        <v>326</v>
      </c>
      <c r="B178" s="363">
        <f>VLOOKUP(A178,'Open Int.'!$A$4:$O$160,2,FALSE)</f>
        <v>1971200</v>
      </c>
      <c r="C178" s="363">
        <f>VLOOKUP(A178,'Open Int.'!$A$4:$O$160,3,FALSE)</f>
        <v>0</v>
      </c>
      <c r="D178" s="364">
        <f>C178/(B178-C178)</f>
        <v>0</v>
      </c>
    </row>
    <row r="179" spans="1:4" ht="14.25">
      <c r="A179" s="362" t="s">
        <v>311</v>
      </c>
      <c r="B179" s="363">
        <f>VLOOKUP(A179,'Open Int.'!$A$4:$O$160,2,FALSE)</f>
        <v>7332000</v>
      </c>
      <c r="C179" s="363">
        <f>VLOOKUP(A179,'Open Int.'!$A$4:$O$160,3,FALSE)</f>
        <v>-100800</v>
      </c>
      <c r="D179" s="364">
        <f t="shared" si="17"/>
        <v>-0.013561511139812722</v>
      </c>
    </row>
    <row r="180" spans="1:4" ht="15">
      <c r="A180" s="360" t="s">
        <v>270</v>
      </c>
      <c r="B180" s="360">
        <f>SUM(B181:B183)</f>
        <v>35641100</v>
      </c>
      <c r="C180" s="360">
        <f>SUM(C181:C183)</f>
        <v>772400</v>
      </c>
      <c r="D180" s="365">
        <f t="shared" si="17"/>
        <v>0.022151671843229026</v>
      </c>
    </row>
    <row r="181" spans="1:4" ht="14.25">
      <c r="A181" s="362" t="s">
        <v>182</v>
      </c>
      <c r="B181" s="363">
        <f>VLOOKUP(A181,'Open Int.'!$A$4:$O$160,2,FALSE)</f>
        <v>114850</v>
      </c>
      <c r="C181" s="363">
        <f>VLOOKUP(A181,'Open Int.'!$A$4:$O$160,3,FALSE)</f>
        <v>7400</v>
      </c>
      <c r="D181" s="364">
        <f t="shared" si="17"/>
        <v>0.068869241507678</v>
      </c>
    </row>
    <row r="182" spans="1:4" ht="14.25">
      <c r="A182" s="362" t="s">
        <v>74</v>
      </c>
      <c r="B182" s="363">
        <f>VLOOKUP(A182,'Open Int.'!$A$4:$O$160,2,FALSE)</f>
        <v>14050</v>
      </c>
      <c r="C182" s="363">
        <f>VLOOKUP(A182,'Open Int.'!$A$4:$O$160,3,FALSE)</f>
        <v>5000</v>
      </c>
      <c r="D182" s="364">
        <f t="shared" si="17"/>
        <v>0.5524861878453039</v>
      </c>
    </row>
    <row r="183" spans="1:4" ht="14.25">
      <c r="A183" s="362" t="s">
        <v>9</v>
      </c>
      <c r="B183" s="363">
        <f>VLOOKUP(A183,'Open Int.'!$A$4:$O$160,2,FALSE)</f>
        <v>35512200</v>
      </c>
      <c r="C183" s="363">
        <f>VLOOKUP(A183,'Open Int.'!$A$4:$O$160,3,FALSE)</f>
        <v>760000</v>
      </c>
      <c r="D183" s="364">
        <f t="shared" si="17"/>
        <v>0.021869119077353377</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20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G201" sqref="G201"/>
    </sheetView>
  </sheetViews>
  <sheetFormatPr defaultColWidth="9.140625" defaultRowHeight="12.75"/>
  <cols>
    <col min="1" max="1" width="14.8515625" style="3" customWidth="1"/>
    <col min="2" max="2" width="11.57421875" style="6" customWidth="1"/>
    <col min="3" max="3" width="10.421875" style="6" customWidth="1"/>
    <col min="4" max="4" width="10.7109375" style="372" customWidth="1"/>
    <col min="5" max="5" width="10.57421875" style="6" bestFit="1" customWidth="1"/>
    <col min="6" max="6" width="9.8515625" style="6" customWidth="1"/>
    <col min="7" max="7" width="9.28125" style="370" bestFit="1" customWidth="1"/>
    <col min="8" max="8" width="10.57421875" style="6" bestFit="1" customWidth="1"/>
    <col min="9" max="9" width="8.7109375" style="6" customWidth="1"/>
    <col min="10" max="10" width="9.8515625" style="370" customWidth="1"/>
    <col min="11" max="11" width="12.7109375" style="6" customWidth="1"/>
    <col min="12" max="12" width="11.421875" style="6" customWidth="1"/>
    <col min="13" max="13" width="8.421875" style="370" customWidth="1"/>
    <col min="14" max="14" width="10.57421875" style="3" customWidth="1"/>
    <col min="15" max="15" width="11.8515625" style="3" hidden="1"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401" t="s">
        <v>53</v>
      </c>
      <c r="B1" s="401"/>
      <c r="C1" s="401"/>
      <c r="D1" s="402"/>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406" t="s">
        <v>10</v>
      </c>
      <c r="C2" s="387"/>
      <c r="D2" s="388"/>
      <c r="E2" s="404" t="s">
        <v>47</v>
      </c>
      <c r="F2" s="407"/>
      <c r="G2" s="408"/>
      <c r="H2" s="404" t="s">
        <v>48</v>
      </c>
      <c r="I2" s="407"/>
      <c r="J2" s="408"/>
      <c r="K2" s="404" t="s">
        <v>49</v>
      </c>
      <c r="L2" s="409"/>
      <c r="M2" s="410"/>
      <c r="N2" s="404" t="s">
        <v>51</v>
      </c>
      <c r="O2" s="405"/>
      <c r="P2" s="83"/>
      <c r="Q2" s="54"/>
      <c r="R2" s="403"/>
      <c r="S2" s="403"/>
      <c r="T2" s="55"/>
      <c r="U2" s="56"/>
      <c r="V2" s="56"/>
      <c r="W2" s="56"/>
      <c r="X2" s="56"/>
      <c r="Y2" s="85"/>
      <c r="Z2" s="399"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217</v>
      </c>
      <c r="R3" s="46" t="s">
        <v>97</v>
      </c>
      <c r="S3" s="57" t="s">
        <v>54</v>
      </c>
      <c r="T3" s="80" t="s">
        <v>55</v>
      </c>
      <c r="U3" s="57" t="s">
        <v>56</v>
      </c>
      <c r="V3" s="57" t="s">
        <v>10</v>
      </c>
      <c r="W3" s="57" t="s">
        <v>63</v>
      </c>
      <c r="X3" s="57" t="s">
        <v>64</v>
      </c>
      <c r="Y3" s="86" t="s">
        <v>83</v>
      </c>
      <c r="Z3" s="400"/>
      <c r="AA3" s="75"/>
    </row>
    <row r="4" spans="1:28" s="58" customFormat="1" ht="15.75" thickBot="1">
      <c r="A4" s="101" t="s">
        <v>182</v>
      </c>
      <c r="B4" s="280">
        <v>114850</v>
      </c>
      <c r="C4" s="281">
        <v>7400</v>
      </c>
      <c r="D4" s="262">
        <v>0.07</v>
      </c>
      <c r="E4" s="280">
        <v>0</v>
      </c>
      <c r="F4" s="282">
        <v>0</v>
      </c>
      <c r="G4" s="262">
        <v>0</v>
      </c>
      <c r="H4" s="280">
        <v>0</v>
      </c>
      <c r="I4" s="282">
        <v>0</v>
      </c>
      <c r="J4" s="262">
        <v>0</v>
      </c>
      <c r="K4" s="280">
        <v>114850</v>
      </c>
      <c r="L4" s="282">
        <v>7400</v>
      </c>
      <c r="M4" s="353">
        <v>0.07</v>
      </c>
      <c r="N4" s="283">
        <v>114300</v>
      </c>
      <c r="O4" s="173">
        <f>N4/K4</f>
        <v>0.9952111449717023</v>
      </c>
      <c r="P4" s="108">
        <f>Volume!K4</f>
        <v>5276.65</v>
      </c>
      <c r="Q4" s="69">
        <f>Volume!J4</f>
        <v>5215.15</v>
      </c>
      <c r="R4" s="236">
        <f>Q4*K4/10000000</f>
        <v>59.89599775</v>
      </c>
      <c r="S4" s="103">
        <f>Q4*N4/10000000</f>
        <v>59.6091645</v>
      </c>
      <c r="T4" s="109">
        <f>K4-L4</f>
        <v>107450</v>
      </c>
      <c r="U4" s="103">
        <f>L4/T4*100</f>
        <v>6.8869241507678</v>
      </c>
      <c r="V4" s="103">
        <f>Q4*B4/10000000</f>
        <v>59.89599775</v>
      </c>
      <c r="W4" s="103">
        <f>Q4*E4/10000000</f>
        <v>0</v>
      </c>
      <c r="X4" s="103">
        <f>Q4*H4/10000000</f>
        <v>0</v>
      </c>
      <c r="Y4" s="103">
        <f>(T4*P4)/10000000</f>
        <v>56.69760425</v>
      </c>
      <c r="Z4" s="236">
        <f>R4-Y4</f>
        <v>3.1983935000000017</v>
      </c>
      <c r="AA4" s="78"/>
      <c r="AB4" s="77"/>
    </row>
    <row r="5" spans="1:28" s="58" customFormat="1" ht="15.75" thickBot="1">
      <c r="A5" s="193" t="s">
        <v>74</v>
      </c>
      <c r="B5" s="164">
        <v>14050</v>
      </c>
      <c r="C5" s="162">
        <v>5000</v>
      </c>
      <c r="D5" s="170">
        <v>0.55</v>
      </c>
      <c r="E5" s="164">
        <v>0</v>
      </c>
      <c r="F5" s="112">
        <v>0</v>
      </c>
      <c r="G5" s="170">
        <v>0</v>
      </c>
      <c r="H5" s="164">
        <v>0</v>
      </c>
      <c r="I5" s="112">
        <v>0</v>
      </c>
      <c r="J5" s="170">
        <v>0</v>
      </c>
      <c r="K5" s="164">
        <v>14050</v>
      </c>
      <c r="L5" s="112">
        <v>5000</v>
      </c>
      <c r="M5" s="127">
        <v>0.55</v>
      </c>
      <c r="N5" s="283">
        <v>13900</v>
      </c>
      <c r="O5" s="173">
        <f aca="true" t="shared" si="0" ref="O5:O67">N5/K5</f>
        <v>0.9893238434163701</v>
      </c>
      <c r="P5" s="108">
        <f>Volume!K5</f>
        <v>5090.5</v>
      </c>
      <c r="Q5" s="69">
        <f>Volume!J5</f>
        <v>5133.35</v>
      </c>
      <c r="R5" s="237">
        <f aca="true" t="shared" si="1" ref="R5:R67">Q5*K5/10000000</f>
        <v>7.21235675</v>
      </c>
      <c r="S5" s="103">
        <f aca="true" t="shared" si="2" ref="S5:S67">Q5*N5/10000000</f>
        <v>7.1353565</v>
      </c>
      <c r="T5" s="109">
        <f aca="true" t="shared" si="3" ref="T5:T67">K5-L5</f>
        <v>9050</v>
      </c>
      <c r="U5" s="103">
        <f aca="true" t="shared" si="4" ref="U5:U67">L5/T5*100</f>
        <v>55.24861878453039</v>
      </c>
      <c r="V5" s="103">
        <f aca="true" t="shared" si="5" ref="V5:V67">Q5*B5/10000000</f>
        <v>7.21235675</v>
      </c>
      <c r="W5" s="103">
        <f aca="true" t="shared" si="6" ref="W5:W67">Q5*E5/10000000</f>
        <v>0</v>
      </c>
      <c r="X5" s="103">
        <f aca="true" t="shared" si="7" ref="X5:X67">Q5*H5/10000000</f>
        <v>0</v>
      </c>
      <c r="Y5" s="103">
        <f aca="true" t="shared" si="8" ref="Y5:Y67">(T5*P5)/10000000</f>
        <v>4.6069025</v>
      </c>
      <c r="Z5" s="237">
        <f aca="true" t="shared" si="9" ref="Z5:Z67">R5-Y5</f>
        <v>2.6054542499999993</v>
      </c>
      <c r="AA5" s="78"/>
      <c r="AB5" s="77"/>
    </row>
    <row r="6" spans="1:28" s="58" customFormat="1" ht="15.75" thickBot="1">
      <c r="A6" s="193" t="s">
        <v>9</v>
      </c>
      <c r="B6" s="164">
        <v>35512200</v>
      </c>
      <c r="C6" s="162">
        <v>760000</v>
      </c>
      <c r="D6" s="170">
        <v>0.02</v>
      </c>
      <c r="E6" s="164">
        <v>15136300</v>
      </c>
      <c r="F6" s="112">
        <v>424100</v>
      </c>
      <c r="G6" s="170">
        <v>0.03</v>
      </c>
      <c r="H6" s="164">
        <v>15495150</v>
      </c>
      <c r="I6" s="112">
        <v>686450</v>
      </c>
      <c r="J6" s="170">
        <v>0.05</v>
      </c>
      <c r="K6" s="164">
        <v>66143650</v>
      </c>
      <c r="L6" s="112">
        <v>1870550</v>
      </c>
      <c r="M6" s="127">
        <v>0.03</v>
      </c>
      <c r="N6" s="283">
        <v>59305650</v>
      </c>
      <c r="O6" s="173">
        <f t="shared" si="0"/>
        <v>0.8966189498160443</v>
      </c>
      <c r="P6" s="108">
        <f>Volume!K6</f>
        <v>3862.65</v>
      </c>
      <c r="Q6" s="69">
        <f>Volume!J6</f>
        <v>3829.85</v>
      </c>
      <c r="R6" s="237">
        <f t="shared" si="1"/>
        <v>25332.02579525</v>
      </c>
      <c r="S6" s="103">
        <f t="shared" si="2"/>
        <v>22713.17436525</v>
      </c>
      <c r="T6" s="109">
        <f t="shared" si="3"/>
        <v>64273100</v>
      </c>
      <c r="U6" s="103">
        <f t="shared" si="4"/>
        <v>2.9103155130217773</v>
      </c>
      <c r="V6" s="103">
        <f t="shared" si="5"/>
        <v>13600.639917</v>
      </c>
      <c r="W6" s="103">
        <f t="shared" si="6"/>
        <v>5796.9758555</v>
      </c>
      <c r="X6" s="103">
        <f t="shared" si="7"/>
        <v>5934.41002275</v>
      </c>
      <c r="Y6" s="103">
        <f t="shared" si="8"/>
        <v>24826.4489715</v>
      </c>
      <c r="Z6" s="237">
        <f t="shared" si="9"/>
        <v>505.57682374999786</v>
      </c>
      <c r="AA6" s="78"/>
      <c r="AB6" s="77"/>
    </row>
    <row r="7" spans="1:28" s="7" customFormat="1" ht="15.75" thickBot="1">
      <c r="A7" s="193" t="s">
        <v>279</v>
      </c>
      <c r="B7" s="164">
        <v>400800</v>
      </c>
      <c r="C7" s="162">
        <v>35000</v>
      </c>
      <c r="D7" s="170">
        <v>0.1</v>
      </c>
      <c r="E7" s="164">
        <v>2200</v>
      </c>
      <c r="F7" s="112">
        <v>400</v>
      </c>
      <c r="G7" s="170">
        <v>0.22</v>
      </c>
      <c r="H7" s="164">
        <v>600</v>
      </c>
      <c r="I7" s="112">
        <v>200</v>
      </c>
      <c r="J7" s="170">
        <v>0.5</v>
      </c>
      <c r="K7" s="164">
        <v>403600</v>
      </c>
      <c r="L7" s="112">
        <v>35600</v>
      </c>
      <c r="M7" s="127">
        <v>0.1</v>
      </c>
      <c r="N7" s="283">
        <v>385400</v>
      </c>
      <c r="O7" s="173">
        <f t="shared" si="0"/>
        <v>0.9549058473736373</v>
      </c>
      <c r="P7" s="108">
        <f>Volume!K7</f>
        <v>2259.65</v>
      </c>
      <c r="Q7" s="69">
        <f>Volume!J7</f>
        <v>2322.15</v>
      </c>
      <c r="R7" s="237">
        <f t="shared" si="1"/>
        <v>93.721974</v>
      </c>
      <c r="S7" s="103">
        <f t="shared" si="2"/>
        <v>89.495661</v>
      </c>
      <c r="T7" s="109">
        <f t="shared" si="3"/>
        <v>368000</v>
      </c>
      <c r="U7" s="103">
        <f t="shared" si="4"/>
        <v>9.67391304347826</v>
      </c>
      <c r="V7" s="103">
        <f t="shared" si="5"/>
        <v>93.071772</v>
      </c>
      <c r="W7" s="103">
        <f t="shared" si="6"/>
        <v>0.510873</v>
      </c>
      <c r="X7" s="103">
        <f t="shared" si="7"/>
        <v>0.139329</v>
      </c>
      <c r="Y7" s="103">
        <f t="shared" si="8"/>
        <v>83.15512</v>
      </c>
      <c r="Z7" s="237">
        <f t="shared" si="9"/>
        <v>10.566854000000006</v>
      </c>
      <c r="AB7" s="77"/>
    </row>
    <row r="8" spans="1:28" s="58" customFormat="1" ht="15.75" thickBot="1">
      <c r="A8" s="193" t="s">
        <v>134</v>
      </c>
      <c r="B8" s="164">
        <v>255300</v>
      </c>
      <c r="C8" s="162">
        <v>3700</v>
      </c>
      <c r="D8" s="170">
        <v>0.01</v>
      </c>
      <c r="E8" s="164">
        <v>4500</v>
      </c>
      <c r="F8" s="112">
        <v>-100</v>
      </c>
      <c r="G8" s="170">
        <v>-0.02</v>
      </c>
      <c r="H8" s="164">
        <v>2400</v>
      </c>
      <c r="I8" s="112">
        <v>0</v>
      </c>
      <c r="J8" s="170">
        <v>0</v>
      </c>
      <c r="K8" s="164">
        <v>262200</v>
      </c>
      <c r="L8" s="112">
        <v>3600</v>
      </c>
      <c r="M8" s="127">
        <v>0.01</v>
      </c>
      <c r="N8" s="283">
        <v>260300</v>
      </c>
      <c r="O8" s="173">
        <f t="shared" si="0"/>
        <v>0.9927536231884058</v>
      </c>
      <c r="P8" s="108">
        <f>Volume!K8</f>
        <v>3674.05</v>
      </c>
      <c r="Q8" s="69">
        <f>Volume!J8</f>
        <v>3652.9</v>
      </c>
      <c r="R8" s="237">
        <f t="shared" si="1"/>
        <v>95.779038</v>
      </c>
      <c r="S8" s="103">
        <f t="shared" si="2"/>
        <v>95.084987</v>
      </c>
      <c r="T8" s="109">
        <f t="shared" si="3"/>
        <v>258600</v>
      </c>
      <c r="U8" s="103">
        <f t="shared" si="4"/>
        <v>1.3921113689095126</v>
      </c>
      <c r="V8" s="103">
        <f t="shared" si="5"/>
        <v>93.258537</v>
      </c>
      <c r="W8" s="103">
        <f t="shared" si="6"/>
        <v>1.643805</v>
      </c>
      <c r="X8" s="103">
        <f t="shared" si="7"/>
        <v>0.876696</v>
      </c>
      <c r="Y8" s="103">
        <f t="shared" si="8"/>
        <v>95.010933</v>
      </c>
      <c r="Z8" s="237">
        <f t="shared" si="9"/>
        <v>0.7681050000000056</v>
      </c>
      <c r="AA8" s="78"/>
      <c r="AB8" s="77"/>
    </row>
    <row r="9" spans="1:28" s="7" customFormat="1" ht="15.75" thickBot="1">
      <c r="A9" s="193" t="s">
        <v>0</v>
      </c>
      <c r="B9" s="164">
        <v>3950250</v>
      </c>
      <c r="C9" s="163">
        <v>28875</v>
      </c>
      <c r="D9" s="170">
        <v>0.01</v>
      </c>
      <c r="E9" s="164">
        <v>183375</v>
      </c>
      <c r="F9" s="112">
        <v>11250</v>
      </c>
      <c r="G9" s="170">
        <v>0.07</v>
      </c>
      <c r="H9" s="164">
        <v>79125</v>
      </c>
      <c r="I9" s="112">
        <v>750</v>
      </c>
      <c r="J9" s="170">
        <v>0.01</v>
      </c>
      <c r="K9" s="164">
        <v>4212750</v>
      </c>
      <c r="L9" s="112">
        <v>40875</v>
      </c>
      <c r="M9" s="127">
        <v>0.01</v>
      </c>
      <c r="N9" s="283">
        <v>4183500</v>
      </c>
      <c r="O9" s="173">
        <f t="shared" si="0"/>
        <v>0.9930567918817874</v>
      </c>
      <c r="P9" s="108">
        <f>Volume!K9</f>
        <v>732.45</v>
      </c>
      <c r="Q9" s="69">
        <f>Volume!J9</f>
        <v>726.35</v>
      </c>
      <c r="R9" s="237">
        <f t="shared" si="1"/>
        <v>305.99309625</v>
      </c>
      <c r="S9" s="103">
        <f t="shared" si="2"/>
        <v>303.8685225</v>
      </c>
      <c r="T9" s="109">
        <f t="shared" si="3"/>
        <v>4171875</v>
      </c>
      <c r="U9" s="103">
        <f t="shared" si="4"/>
        <v>0.9797752808988764</v>
      </c>
      <c r="V9" s="103">
        <f t="shared" si="5"/>
        <v>286.92640875</v>
      </c>
      <c r="W9" s="103">
        <f t="shared" si="6"/>
        <v>13.319443125</v>
      </c>
      <c r="X9" s="103">
        <f t="shared" si="7"/>
        <v>5.747244375</v>
      </c>
      <c r="Y9" s="103">
        <f t="shared" si="8"/>
        <v>305.568984375</v>
      </c>
      <c r="Z9" s="237">
        <f t="shared" si="9"/>
        <v>0.42411187499999414</v>
      </c>
      <c r="AB9" s="77"/>
    </row>
    <row r="10" spans="1:28" s="7" customFormat="1" ht="15.75" thickBot="1">
      <c r="A10" s="193" t="s">
        <v>135</v>
      </c>
      <c r="B10" s="284">
        <v>2567600</v>
      </c>
      <c r="C10" s="163">
        <v>44100</v>
      </c>
      <c r="D10" s="171">
        <v>0.02</v>
      </c>
      <c r="E10" s="172">
        <v>17150</v>
      </c>
      <c r="F10" s="167">
        <v>0</v>
      </c>
      <c r="G10" s="171">
        <v>0</v>
      </c>
      <c r="H10" s="165">
        <v>0</v>
      </c>
      <c r="I10" s="168">
        <v>0</v>
      </c>
      <c r="J10" s="171">
        <v>0</v>
      </c>
      <c r="K10" s="164">
        <v>2584750</v>
      </c>
      <c r="L10" s="112">
        <v>44100</v>
      </c>
      <c r="M10" s="354">
        <v>0.02</v>
      </c>
      <c r="N10" s="283">
        <v>2560250</v>
      </c>
      <c r="O10" s="173">
        <f t="shared" si="0"/>
        <v>0.990521327014218</v>
      </c>
      <c r="P10" s="108">
        <f>Volume!K10</f>
        <v>72.05</v>
      </c>
      <c r="Q10" s="69">
        <f>Volume!J10</f>
        <v>72.1</v>
      </c>
      <c r="R10" s="237">
        <f t="shared" si="1"/>
        <v>18.6360475</v>
      </c>
      <c r="S10" s="103">
        <f t="shared" si="2"/>
        <v>18.4594025</v>
      </c>
      <c r="T10" s="109">
        <f t="shared" si="3"/>
        <v>2540650</v>
      </c>
      <c r="U10" s="103">
        <f t="shared" si="4"/>
        <v>1.7357762777242043</v>
      </c>
      <c r="V10" s="103">
        <f t="shared" si="5"/>
        <v>18.512396</v>
      </c>
      <c r="W10" s="103">
        <f t="shared" si="6"/>
        <v>0.1236515</v>
      </c>
      <c r="X10" s="103">
        <f t="shared" si="7"/>
        <v>0</v>
      </c>
      <c r="Y10" s="103">
        <f t="shared" si="8"/>
        <v>18.30538325</v>
      </c>
      <c r="Z10" s="237">
        <f t="shared" si="9"/>
        <v>0.33066425000000166</v>
      </c>
      <c r="AB10" s="77"/>
    </row>
    <row r="11" spans="1:28" s="58" customFormat="1" ht="15.75" thickBot="1">
      <c r="A11" s="193" t="s">
        <v>174</v>
      </c>
      <c r="B11" s="164">
        <v>5611250</v>
      </c>
      <c r="C11" s="162">
        <v>-33500</v>
      </c>
      <c r="D11" s="170">
        <v>-0.01</v>
      </c>
      <c r="E11" s="164">
        <v>197650</v>
      </c>
      <c r="F11" s="112">
        <v>6700</v>
      </c>
      <c r="G11" s="170">
        <v>0.04</v>
      </c>
      <c r="H11" s="164">
        <v>16750</v>
      </c>
      <c r="I11" s="112">
        <v>0</v>
      </c>
      <c r="J11" s="170">
        <v>0</v>
      </c>
      <c r="K11" s="164">
        <v>5825650</v>
      </c>
      <c r="L11" s="112">
        <v>-26800</v>
      </c>
      <c r="M11" s="127">
        <v>0</v>
      </c>
      <c r="N11" s="283">
        <v>5795500</v>
      </c>
      <c r="O11" s="173">
        <f t="shared" si="0"/>
        <v>0.9948246118458884</v>
      </c>
      <c r="P11" s="108">
        <f>Volume!K11</f>
        <v>60</v>
      </c>
      <c r="Q11" s="69">
        <f>Volume!J11</f>
        <v>58.85</v>
      </c>
      <c r="R11" s="237">
        <f t="shared" si="1"/>
        <v>34.28395025</v>
      </c>
      <c r="S11" s="103">
        <f t="shared" si="2"/>
        <v>34.1065175</v>
      </c>
      <c r="T11" s="109">
        <f t="shared" si="3"/>
        <v>5852450</v>
      </c>
      <c r="U11" s="103">
        <f t="shared" si="4"/>
        <v>-0.45792787635947335</v>
      </c>
      <c r="V11" s="103">
        <f t="shared" si="5"/>
        <v>33.02220625</v>
      </c>
      <c r="W11" s="103">
        <f t="shared" si="6"/>
        <v>1.16317025</v>
      </c>
      <c r="X11" s="103">
        <f t="shared" si="7"/>
        <v>0.09857375</v>
      </c>
      <c r="Y11" s="103">
        <f t="shared" si="8"/>
        <v>35.1147</v>
      </c>
      <c r="Z11" s="237">
        <f t="shared" si="9"/>
        <v>-0.8307497500000025</v>
      </c>
      <c r="AA11" s="78"/>
      <c r="AB11" s="77"/>
    </row>
    <row r="12" spans="1:28" s="58" customFormat="1" ht="15.75" thickBot="1">
      <c r="A12" s="193" t="s">
        <v>280</v>
      </c>
      <c r="B12" s="164">
        <v>933600</v>
      </c>
      <c r="C12" s="162">
        <v>-6600</v>
      </c>
      <c r="D12" s="170">
        <v>-0.01</v>
      </c>
      <c r="E12" s="164">
        <v>0</v>
      </c>
      <c r="F12" s="112">
        <v>0</v>
      </c>
      <c r="G12" s="170">
        <v>0</v>
      </c>
      <c r="H12" s="164">
        <v>0</v>
      </c>
      <c r="I12" s="112">
        <v>0</v>
      </c>
      <c r="J12" s="170">
        <v>0</v>
      </c>
      <c r="K12" s="164">
        <v>933600</v>
      </c>
      <c r="L12" s="112">
        <v>-6600</v>
      </c>
      <c r="M12" s="127">
        <v>-0.01</v>
      </c>
      <c r="N12" s="283">
        <v>931200</v>
      </c>
      <c r="O12" s="173">
        <f t="shared" si="0"/>
        <v>0.9974293059125964</v>
      </c>
      <c r="P12" s="108">
        <f>Volume!K12</f>
        <v>368.95</v>
      </c>
      <c r="Q12" s="69">
        <f>Volume!J12</f>
        <v>368.7</v>
      </c>
      <c r="R12" s="237">
        <f t="shared" si="1"/>
        <v>34.421832</v>
      </c>
      <c r="S12" s="103">
        <f t="shared" si="2"/>
        <v>34.333344</v>
      </c>
      <c r="T12" s="109">
        <f t="shared" si="3"/>
        <v>940200</v>
      </c>
      <c r="U12" s="103">
        <f t="shared" si="4"/>
        <v>-0.7019783024888321</v>
      </c>
      <c r="V12" s="103">
        <f t="shared" si="5"/>
        <v>34.421832</v>
      </c>
      <c r="W12" s="103">
        <f t="shared" si="6"/>
        <v>0</v>
      </c>
      <c r="X12" s="103">
        <f t="shared" si="7"/>
        <v>0</v>
      </c>
      <c r="Y12" s="103">
        <f t="shared" si="8"/>
        <v>34.688679</v>
      </c>
      <c r="Z12" s="237">
        <f t="shared" si="9"/>
        <v>-0.2668469999999985</v>
      </c>
      <c r="AA12" s="78"/>
      <c r="AB12" s="77"/>
    </row>
    <row r="13" spans="1:28" s="7" customFormat="1" ht="15.75" thickBot="1">
      <c r="A13" s="193" t="s">
        <v>75</v>
      </c>
      <c r="B13" s="164">
        <v>2663400</v>
      </c>
      <c r="C13" s="162">
        <v>4600</v>
      </c>
      <c r="D13" s="170">
        <v>0</v>
      </c>
      <c r="E13" s="164">
        <v>23000</v>
      </c>
      <c r="F13" s="112">
        <v>0</v>
      </c>
      <c r="G13" s="170">
        <v>0</v>
      </c>
      <c r="H13" s="164">
        <v>0</v>
      </c>
      <c r="I13" s="112">
        <v>0</v>
      </c>
      <c r="J13" s="170">
        <v>0</v>
      </c>
      <c r="K13" s="164">
        <v>2686400</v>
      </c>
      <c r="L13" s="112">
        <v>4600</v>
      </c>
      <c r="M13" s="127">
        <v>0</v>
      </c>
      <c r="N13" s="283">
        <v>2631200</v>
      </c>
      <c r="O13" s="173">
        <f t="shared" si="0"/>
        <v>0.9794520547945206</v>
      </c>
      <c r="P13" s="108">
        <f>Volume!K13</f>
        <v>75.5</v>
      </c>
      <c r="Q13" s="69">
        <f>Volume!J13</f>
        <v>74.5</v>
      </c>
      <c r="R13" s="237">
        <f t="shared" si="1"/>
        <v>20.01368</v>
      </c>
      <c r="S13" s="103">
        <f t="shared" si="2"/>
        <v>19.60244</v>
      </c>
      <c r="T13" s="109">
        <f t="shared" si="3"/>
        <v>2681800</v>
      </c>
      <c r="U13" s="103">
        <f t="shared" si="4"/>
        <v>0.17152658662092624</v>
      </c>
      <c r="V13" s="103">
        <f t="shared" si="5"/>
        <v>19.84233</v>
      </c>
      <c r="W13" s="103">
        <f t="shared" si="6"/>
        <v>0.17135</v>
      </c>
      <c r="X13" s="103">
        <f t="shared" si="7"/>
        <v>0</v>
      </c>
      <c r="Y13" s="103">
        <f t="shared" si="8"/>
        <v>20.24759</v>
      </c>
      <c r="Z13" s="237">
        <f t="shared" si="9"/>
        <v>-0.23390999999999806</v>
      </c>
      <c r="AB13" s="77"/>
    </row>
    <row r="14" spans="1:28" s="7" customFormat="1" ht="15.75" thickBot="1">
      <c r="A14" s="193" t="s">
        <v>88</v>
      </c>
      <c r="B14" s="284">
        <v>18434100</v>
      </c>
      <c r="C14" s="163">
        <v>477300</v>
      </c>
      <c r="D14" s="171">
        <v>0.03</v>
      </c>
      <c r="E14" s="172">
        <v>2648800</v>
      </c>
      <c r="F14" s="167">
        <v>288100</v>
      </c>
      <c r="G14" s="171">
        <v>0.12</v>
      </c>
      <c r="H14" s="165">
        <v>223600</v>
      </c>
      <c r="I14" s="168">
        <v>4300</v>
      </c>
      <c r="J14" s="171">
        <v>0.02</v>
      </c>
      <c r="K14" s="164">
        <v>21306500</v>
      </c>
      <c r="L14" s="112">
        <v>769700</v>
      </c>
      <c r="M14" s="354">
        <v>0.04</v>
      </c>
      <c r="N14" s="283">
        <v>20953900</v>
      </c>
      <c r="O14" s="173">
        <f t="shared" si="0"/>
        <v>0.9834510595358223</v>
      </c>
      <c r="P14" s="108">
        <f>Volume!K14</f>
        <v>47.1</v>
      </c>
      <c r="Q14" s="69">
        <f>Volume!J14</f>
        <v>47</v>
      </c>
      <c r="R14" s="237">
        <f t="shared" si="1"/>
        <v>100.14055</v>
      </c>
      <c r="S14" s="103">
        <f t="shared" si="2"/>
        <v>98.48333</v>
      </c>
      <c r="T14" s="109">
        <f t="shared" si="3"/>
        <v>20536800</v>
      </c>
      <c r="U14" s="103">
        <f t="shared" si="4"/>
        <v>3.7479061976549413</v>
      </c>
      <c r="V14" s="103">
        <f t="shared" si="5"/>
        <v>86.64027</v>
      </c>
      <c r="W14" s="103">
        <f t="shared" si="6"/>
        <v>12.44936</v>
      </c>
      <c r="X14" s="103">
        <f t="shared" si="7"/>
        <v>1.05092</v>
      </c>
      <c r="Y14" s="103">
        <f t="shared" si="8"/>
        <v>96.728328</v>
      </c>
      <c r="Z14" s="237">
        <f t="shared" si="9"/>
        <v>3.412222</v>
      </c>
      <c r="AB14" s="77"/>
    </row>
    <row r="15" spans="1:28" s="58" customFormat="1" ht="15.75" thickBot="1">
      <c r="A15" s="193" t="s">
        <v>136</v>
      </c>
      <c r="B15" s="164">
        <v>25551025</v>
      </c>
      <c r="C15" s="162">
        <v>-52525</v>
      </c>
      <c r="D15" s="170">
        <v>0</v>
      </c>
      <c r="E15" s="164">
        <v>4221100</v>
      </c>
      <c r="F15" s="112">
        <v>81175</v>
      </c>
      <c r="G15" s="170">
        <v>0.02</v>
      </c>
      <c r="H15" s="164">
        <v>826075</v>
      </c>
      <c r="I15" s="112">
        <v>28650</v>
      </c>
      <c r="J15" s="170">
        <v>0.04</v>
      </c>
      <c r="K15" s="164">
        <v>30598200</v>
      </c>
      <c r="L15" s="112">
        <v>57300</v>
      </c>
      <c r="M15" s="127">
        <v>0</v>
      </c>
      <c r="N15" s="283">
        <v>29681400</v>
      </c>
      <c r="O15" s="173">
        <f t="shared" si="0"/>
        <v>0.9700374531835206</v>
      </c>
      <c r="P15" s="108">
        <f>Volume!K15</f>
        <v>36.85</v>
      </c>
      <c r="Q15" s="69">
        <f>Volume!J15</f>
        <v>37.15</v>
      </c>
      <c r="R15" s="237">
        <f t="shared" si="1"/>
        <v>113.672313</v>
      </c>
      <c r="S15" s="103">
        <f t="shared" si="2"/>
        <v>110.266401</v>
      </c>
      <c r="T15" s="109">
        <f t="shared" si="3"/>
        <v>30540900</v>
      </c>
      <c r="U15" s="103">
        <f t="shared" si="4"/>
        <v>0.18761726078799248</v>
      </c>
      <c r="V15" s="103">
        <f t="shared" si="5"/>
        <v>94.922057875</v>
      </c>
      <c r="W15" s="103">
        <f t="shared" si="6"/>
        <v>15.6813865</v>
      </c>
      <c r="X15" s="103">
        <f t="shared" si="7"/>
        <v>3.068868625</v>
      </c>
      <c r="Y15" s="103">
        <f t="shared" si="8"/>
        <v>112.5432165</v>
      </c>
      <c r="Z15" s="237">
        <f t="shared" si="9"/>
        <v>1.1290965000000028</v>
      </c>
      <c r="AA15" s="78"/>
      <c r="AB15" s="77"/>
    </row>
    <row r="16" spans="1:28" s="58" customFormat="1" ht="15.75" thickBot="1">
      <c r="A16" s="193" t="s">
        <v>157</v>
      </c>
      <c r="B16" s="164">
        <v>500500</v>
      </c>
      <c r="C16" s="162">
        <v>-5950</v>
      </c>
      <c r="D16" s="170">
        <v>-0.01</v>
      </c>
      <c r="E16" s="164">
        <v>3150</v>
      </c>
      <c r="F16" s="112">
        <v>0</v>
      </c>
      <c r="G16" s="170">
        <v>0</v>
      </c>
      <c r="H16" s="164">
        <v>0</v>
      </c>
      <c r="I16" s="112">
        <v>0</v>
      </c>
      <c r="J16" s="170">
        <v>0</v>
      </c>
      <c r="K16" s="164">
        <v>503650</v>
      </c>
      <c r="L16" s="112">
        <v>-5950</v>
      </c>
      <c r="M16" s="127">
        <v>-0.01</v>
      </c>
      <c r="N16" s="283">
        <v>502950</v>
      </c>
      <c r="O16" s="173">
        <f t="shared" si="0"/>
        <v>0.9986101459346769</v>
      </c>
      <c r="P16" s="108">
        <f>Volume!K16</f>
        <v>681.95</v>
      </c>
      <c r="Q16" s="69">
        <f>Volume!J16</f>
        <v>685.05</v>
      </c>
      <c r="R16" s="237">
        <f t="shared" si="1"/>
        <v>34.50254325</v>
      </c>
      <c r="S16" s="103">
        <f t="shared" si="2"/>
        <v>34.45458975</v>
      </c>
      <c r="T16" s="109">
        <f t="shared" si="3"/>
        <v>509600</v>
      </c>
      <c r="U16" s="103">
        <f t="shared" si="4"/>
        <v>-1.1675824175824177</v>
      </c>
      <c r="V16" s="103">
        <f t="shared" si="5"/>
        <v>34.2867525</v>
      </c>
      <c r="W16" s="103">
        <f t="shared" si="6"/>
        <v>0.21579075</v>
      </c>
      <c r="X16" s="103">
        <f t="shared" si="7"/>
        <v>0</v>
      </c>
      <c r="Y16" s="103">
        <f t="shared" si="8"/>
        <v>34.752172</v>
      </c>
      <c r="Z16" s="237">
        <f t="shared" si="9"/>
        <v>-0.2496287499999994</v>
      </c>
      <c r="AA16" s="78"/>
      <c r="AB16" s="77"/>
    </row>
    <row r="17" spans="1:28" s="58" customFormat="1" ht="15.75" thickBot="1">
      <c r="A17" s="193" t="s">
        <v>193</v>
      </c>
      <c r="B17" s="164">
        <v>981300</v>
      </c>
      <c r="C17" s="162">
        <v>12400</v>
      </c>
      <c r="D17" s="170">
        <v>0.01</v>
      </c>
      <c r="E17" s="164">
        <v>4500</v>
      </c>
      <c r="F17" s="112">
        <v>0</v>
      </c>
      <c r="G17" s="170">
        <v>0</v>
      </c>
      <c r="H17" s="164">
        <v>100</v>
      </c>
      <c r="I17" s="112">
        <v>0</v>
      </c>
      <c r="J17" s="170">
        <v>0</v>
      </c>
      <c r="K17" s="164">
        <v>985900</v>
      </c>
      <c r="L17" s="112">
        <v>12400</v>
      </c>
      <c r="M17" s="127">
        <v>0.01</v>
      </c>
      <c r="N17" s="283">
        <v>977600</v>
      </c>
      <c r="O17" s="173">
        <f t="shared" si="0"/>
        <v>0.9915812962775129</v>
      </c>
      <c r="P17" s="108">
        <f>Volume!K17</f>
        <v>2278.35</v>
      </c>
      <c r="Q17" s="69">
        <f>Volume!J17</f>
        <v>2348.1</v>
      </c>
      <c r="R17" s="237">
        <f t="shared" si="1"/>
        <v>231.499179</v>
      </c>
      <c r="S17" s="103">
        <f t="shared" si="2"/>
        <v>229.550256</v>
      </c>
      <c r="T17" s="109">
        <f t="shared" si="3"/>
        <v>973500</v>
      </c>
      <c r="U17" s="103">
        <f t="shared" si="4"/>
        <v>1.273754494093477</v>
      </c>
      <c r="V17" s="103">
        <f t="shared" si="5"/>
        <v>230.419053</v>
      </c>
      <c r="W17" s="103">
        <f t="shared" si="6"/>
        <v>1.056645</v>
      </c>
      <c r="X17" s="103">
        <f t="shared" si="7"/>
        <v>0.023481</v>
      </c>
      <c r="Y17" s="103">
        <f t="shared" si="8"/>
        <v>221.7973725</v>
      </c>
      <c r="Z17" s="237">
        <f t="shared" si="9"/>
        <v>9.701806500000004</v>
      </c>
      <c r="AA17" s="78"/>
      <c r="AB17" s="77"/>
    </row>
    <row r="18" spans="1:28" s="58" customFormat="1" ht="15.75" thickBot="1">
      <c r="A18" s="193" t="s">
        <v>281</v>
      </c>
      <c r="B18" s="164">
        <v>1861050</v>
      </c>
      <c r="C18" s="162">
        <v>-11400</v>
      </c>
      <c r="D18" s="170">
        <v>-0.01</v>
      </c>
      <c r="E18" s="164">
        <v>266000</v>
      </c>
      <c r="F18" s="112">
        <v>950</v>
      </c>
      <c r="G18" s="170">
        <v>0</v>
      </c>
      <c r="H18" s="164">
        <v>92150</v>
      </c>
      <c r="I18" s="112">
        <v>0</v>
      </c>
      <c r="J18" s="170">
        <v>0</v>
      </c>
      <c r="K18" s="164">
        <v>2219200</v>
      </c>
      <c r="L18" s="112">
        <v>-10450</v>
      </c>
      <c r="M18" s="127">
        <v>0</v>
      </c>
      <c r="N18" s="283">
        <v>2186900</v>
      </c>
      <c r="O18" s="173">
        <f t="shared" si="0"/>
        <v>0.985445205479452</v>
      </c>
      <c r="P18" s="108">
        <f>Volume!K18</f>
        <v>210.3</v>
      </c>
      <c r="Q18" s="69">
        <f>Volume!J18</f>
        <v>207.5</v>
      </c>
      <c r="R18" s="237">
        <f t="shared" si="1"/>
        <v>46.0484</v>
      </c>
      <c r="S18" s="103">
        <f t="shared" si="2"/>
        <v>45.378175</v>
      </c>
      <c r="T18" s="109">
        <f t="shared" si="3"/>
        <v>2229650</v>
      </c>
      <c r="U18" s="103">
        <f t="shared" si="4"/>
        <v>-0.4686834256497656</v>
      </c>
      <c r="V18" s="103">
        <f t="shared" si="5"/>
        <v>38.6167875</v>
      </c>
      <c r="W18" s="103">
        <f t="shared" si="6"/>
        <v>5.5195</v>
      </c>
      <c r="X18" s="103">
        <f t="shared" si="7"/>
        <v>1.9121125</v>
      </c>
      <c r="Y18" s="103">
        <f t="shared" si="8"/>
        <v>46.8895395</v>
      </c>
      <c r="Z18" s="237">
        <f t="shared" si="9"/>
        <v>-0.841139499999997</v>
      </c>
      <c r="AA18" s="78"/>
      <c r="AB18" s="77"/>
    </row>
    <row r="19" spans="1:28" s="8" customFormat="1" ht="15.75" thickBot="1">
      <c r="A19" s="193" t="s">
        <v>282</v>
      </c>
      <c r="B19" s="164">
        <v>7332000</v>
      </c>
      <c r="C19" s="162">
        <v>-100800</v>
      </c>
      <c r="D19" s="170">
        <v>-0.01</v>
      </c>
      <c r="E19" s="164">
        <v>1053600</v>
      </c>
      <c r="F19" s="112">
        <v>-7200</v>
      </c>
      <c r="G19" s="170">
        <v>-0.01</v>
      </c>
      <c r="H19" s="164">
        <v>302400</v>
      </c>
      <c r="I19" s="112">
        <v>0</v>
      </c>
      <c r="J19" s="170">
        <v>0</v>
      </c>
      <c r="K19" s="164">
        <v>8688000</v>
      </c>
      <c r="L19" s="112">
        <v>-108000</v>
      </c>
      <c r="M19" s="127">
        <v>-0.01</v>
      </c>
      <c r="N19" s="283">
        <v>8222400</v>
      </c>
      <c r="O19" s="173">
        <f t="shared" si="0"/>
        <v>0.9464088397790055</v>
      </c>
      <c r="P19" s="108">
        <f>Volume!K19</f>
        <v>73.5</v>
      </c>
      <c r="Q19" s="69">
        <f>Volume!J19</f>
        <v>72.55</v>
      </c>
      <c r="R19" s="237">
        <f t="shared" si="1"/>
        <v>63.03144</v>
      </c>
      <c r="S19" s="103">
        <f t="shared" si="2"/>
        <v>59.653512</v>
      </c>
      <c r="T19" s="109">
        <f t="shared" si="3"/>
        <v>8796000</v>
      </c>
      <c r="U19" s="103">
        <f t="shared" si="4"/>
        <v>-1.227830832196453</v>
      </c>
      <c r="V19" s="103">
        <f t="shared" si="5"/>
        <v>53.19366</v>
      </c>
      <c r="W19" s="103">
        <f t="shared" si="6"/>
        <v>7.643868</v>
      </c>
      <c r="X19" s="103">
        <f t="shared" si="7"/>
        <v>2.193912</v>
      </c>
      <c r="Y19" s="103">
        <f t="shared" si="8"/>
        <v>64.6506</v>
      </c>
      <c r="Z19" s="237">
        <f t="shared" si="9"/>
        <v>-1.6191599999999937</v>
      </c>
      <c r="AA19"/>
      <c r="AB19" s="77"/>
    </row>
    <row r="20" spans="1:28" s="8" customFormat="1" ht="15.75" thickBot="1">
      <c r="A20" s="193" t="s">
        <v>76</v>
      </c>
      <c r="B20" s="164">
        <v>6469400</v>
      </c>
      <c r="C20" s="162">
        <v>-98000</v>
      </c>
      <c r="D20" s="170">
        <v>-0.01</v>
      </c>
      <c r="E20" s="164">
        <v>29400</v>
      </c>
      <c r="F20" s="112">
        <v>1400</v>
      </c>
      <c r="G20" s="170">
        <v>0.05</v>
      </c>
      <c r="H20" s="164">
        <v>5600</v>
      </c>
      <c r="I20" s="112">
        <v>0</v>
      </c>
      <c r="J20" s="170">
        <v>0</v>
      </c>
      <c r="K20" s="164">
        <v>6504400</v>
      </c>
      <c r="L20" s="112">
        <v>-96600</v>
      </c>
      <c r="M20" s="127">
        <v>-0.01</v>
      </c>
      <c r="N20" s="283">
        <v>6494600</v>
      </c>
      <c r="O20" s="173">
        <f t="shared" si="0"/>
        <v>0.998493327593629</v>
      </c>
      <c r="P20" s="108">
        <f>Volume!K20</f>
        <v>221.6</v>
      </c>
      <c r="Q20" s="69">
        <f>Volume!J20</f>
        <v>219.65</v>
      </c>
      <c r="R20" s="237">
        <f t="shared" si="1"/>
        <v>142.869146</v>
      </c>
      <c r="S20" s="103">
        <f t="shared" si="2"/>
        <v>142.653889</v>
      </c>
      <c r="T20" s="109">
        <f t="shared" si="3"/>
        <v>6601000</v>
      </c>
      <c r="U20" s="103">
        <f t="shared" si="4"/>
        <v>-1.4634146341463417</v>
      </c>
      <c r="V20" s="103">
        <f t="shared" si="5"/>
        <v>142.100371</v>
      </c>
      <c r="W20" s="103">
        <f t="shared" si="6"/>
        <v>0.645771</v>
      </c>
      <c r="X20" s="103">
        <f t="shared" si="7"/>
        <v>0.123004</v>
      </c>
      <c r="Y20" s="103">
        <f t="shared" si="8"/>
        <v>146.27816</v>
      </c>
      <c r="Z20" s="237">
        <f t="shared" si="9"/>
        <v>-3.4090140000000133</v>
      </c>
      <c r="AA20"/>
      <c r="AB20" s="77"/>
    </row>
    <row r="21" spans="1:28" s="58" customFormat="1" ht="15.75" thickBot="1">
      <c r="A21" s="193" t="s">
        <v>77</v>
      </c>
      <c r="B21" s="164">
        <v>3705000</v>
      </c>
      <c r="C21" s="162">
        <v>-326800</v>
      </c>
      <c r="D21" s="170">
        <v>-0.08</v>
      </c>
      <c r="E21" s="164">
        <v>266000</v>
      </c>
      <c r="F21" s="112">
        <v>11400</v>
      </c>
      <c r="G21" s="170">
        <v>0.04</v>
      </c>
      <c r="H21" s="164">
        <v>45600</v>
      </c>
      <c r="I21" s="112">
        <v>5700</v>
      </c>
      <c r="J21" s="170">
        <v>0.14</v>
      </c>
      <c r="K21" s="164">
        <v>4016600</v>
      </c>
      <c r="L21" s="112">
        <v>-309700</v>
      </c>
      <c r="M21" s="127">
        <v>-0.07</v>
      </c>
      <c r="N21" s="283">
        <v>3978600</v>
      </c>
      <c r="O21" s="173">
        <f t="shared" si="0"/>
        <v>0.9905392620624409</v>
      </c>
      <c r="P21" s="108">
        <f>Volume!K21</f>
        <v>168.25</v>
      </c>
      <c r="Q21" s="69">
        <f>Volume!J21</f>
        <v>172.8</v>
      </c>
      <c r="R21" s="237">
        <f t="shared" si="1"/>
        <v>69.406848</v>
      </c>
      <c r="S21" s="103">
        <f t="shared" si="2"/>
        <v>68.750208</v>
      </c>
      <c r="T21" s="109">
        <f t="shared" si="3"/>
        <v>4326300</v>
      </c>
      <c r="U21" s="103">
        <f t="shared" si="4"/>
        <v>-7.158541941150637</v>
      </c>
      <c r="V21" s="103">
        <f t="shared" si="5"/>
        <v>64.0224</v>
      </c>
      <c r="W21" s="103">
        <f t="shared" si="6"/>
        <v>4.59648</v>
      </c>
      <c r="X21" s="103">
        <f t="shared" si="7"/>
        <v>0.7879680000000001</v>
      </c>
      <c r="Y21" s="103">
        <f t="shared" si="8"/>
        <v>72.7899975</v>
      </c>
      <c r="Z21" s="237">
        <f t="shared" si="9"/>
        <v>-3.383149500000002</v>
      </c>
      <c r="AA21"/>
      <c r="AB21" s="77"/>
    </row>
    <row r="22" spans="1:28" s="7" customFormat="1" ht="15.75" thickBot="1">
      <c r="A22" s="193" t="s">
        <v>283</v>
      </c>
      <c r="B22" s="284">
        <v>1185450</v>
      </c>
      <c r="C22" s="163">
        <v>6300</v>
      </c>
      <c r="D22" s="171">
        <v>0.01</v>
      </c>
      <c r="E22" s="172">
        <v>2100</v>
      </c>
      <c r="F22" s="167">
        <v>0</v>
      </c>
      <c r="G22" s="171">
        <v>0</v>
      </c>
      <c r="H22" s="165">
        <v>0</v>
      </c>
      <c r="I22" s="168">
        <v>0</v>
      </c>
      <c r="J22" s="171">
        <v>0</v>
      </c>
      <c r="K22" s="164">
        <v>1187550</v>
      </c>
      <c r="L22" s="112">
        <v>6300</v>
      </c>
      <c r="M22" s="354">
        <v>0.01</v>
      </c>
      <c r="N22" s="283">
        <v>1179150</v>
      </c>
      <c r="O22" s="173">
        <f t="shared" si="0"/>
        <v>0.9929266136162688</v>
      </c>
      <c r="P22" s="108">
        <f>Volume!K22</f>
        <v>154.1</v>
      </c>
      <c r="Q22" s="69">
        <f>Volume!J22</f>
        <v>149</v>
      </c>
      <c r="R22" s="237">
        <f t="shared" si="1"/>
        <v>17.694495</v>
      </c>
      <c r="S22" s="103">
        <f t="shared" si="2"/>
        <v>17.569335</v>
      </c>
      <c r="T22" s="109">
        <f t="shared" si="3"/>
        <v>1181250</v>
      </c>
      <c r="U22" s="103">
        <f t="shared" si="4"/>
        <v>0.5333333333333333</v>
      </c>
      <c r="V22" s="103">
        <f t="shared" si="5"/>
        <v>17.663205</v>
      </c>
      <c r="W22" s="103">
        <f t="shared" si="6"/>
        <v>0.03129</v>
      </c>
      <c r="X22" s="103">
        <f t="shared" si="7"/>
        <v>0</v>
      </c>
      <c r="Y22" s="103">
        <f t="shared" si="8"/>
        <v>18.2030625</v>
      </c>
      <c r="Z22" s="237">
        <f t="shared" si="9"/>
        <v>-0.5085675000000016</v>
      </c>
      <c r="AB22" s="77"/>
    </row>
    <row r="23" spans="1:28" s="7" customFormat="1" ht="15.75" thickBot="1">
      <c r="A23" s="193" t="s">
        <v>34</v>
      </c>
      <c r="B23" s="284">
        <v>440825</v>
      </c>
      <c r="C23" s="163">
        <v>-16500</v>
      </c>
      <c r="D23" s="171">
        <v>-0.04</v>
      </c>
      <c r="E23" s="172">
        <v>825</v>
      </c>
      <c r="F23" s="167">
        <v>0</v>
      </c>
      <c r="G23" s="171">
        <v>0</v>
      </c>
      <c r="H23" s="165">
        <v>0</v>
      </c>
      <c r="I23" s="168">
        <v>0</v>
      </c>
      <c r="J23" s="171">
        <v>0</v>
      </c>
      <c r="K23" s="164">
        <v>441650</v>
      </c>
      <c r="L23" s="112">
        <v>-16500</v>
      </c>
      <c r="M23" s="354">
        <v>-0.04</v>
      </c>
      <c r="N23" s="283">
        <v>441100</v>
      </c>
      <c r="O23" s="173">
        <f t="shared" si="0"/>
        <v>0.9987546699875467</v>
      </c>
      <c r="P23" s="108">
        <f>Volume!K23</f>
        <v>1660.75</v>
      </c>
      <c r="Q23" s="69">
        <f>Volume!J23</f>
        <v>1644</v>
      </c>
      <c r="R23" s="237">
        <f t="shared" si="1"/>
        <v>72.60726</v>
      </c>
      <c r="S23" s="103">
        <f t="shared" si="2"/>
        <v>72.51684</v>
      </c>
      <c r="T23" s="109">
        <f t="shared" si="3"/>
        <v>458150</v>
      </c>
      <c r="U23" s="103">
        <f t="shared" si="4"/>
        <v>-3.601440576230492</v>
      </c>
      <c r="V23" s="103">
        <f t="shared" si="5"/>
        <v>72.47163</v>
      </c>
      <c r="W23" s="103">
        <f t="shared" si="6"/>
        <v>0.13563</v>
      </c>
      <c r="X23" s="103">
        <f t="shared" si="7"/>
        <v>0</v>
      </c>
      <c r="Y23" s="103">
        <f t="shared" si="8"/>
        <v>76.08726125</v>
      </c>
      <c r="Z23" s="237">
        <f t="shared" si="9"/>
        <v>-3.480001250000001</v>
      </c>
      <c r="AB23" s="77"/>
    </row>
    <row r="24" spans="1:28" s="58" customFormat="1" ht="15.75" thickBot="1">
      <c r="A24" s="193" t="s">
        <v>284</v>
      </c>
      <c r="B24" s="164">
        <v>299000</v>
      </c>
      <c r="C24" s="162">
        <v>-1500</v>
      </c>
      <c r="D24" s="170">
        <v>0</v>
      </c>
      <c r="E24" s="164">
        <v>750</v>
      </c>
      <c r="F24" s="112">
        <v>0</v>
      </c>
      <c r="G24" s="170">
        <v>0</v>
      </c>
      <c r="H24" s="164">
        <v>0</v>
      </c>
      <c r="I24" s="112">
        <v>0</v>
      </c>
      <c r="J24" s="170">
        <v>0</v>
      </c>
      <c r="K24" s="164">
        <v>299750</v>
      </c>
      <c r="L24" s="112">
        <v>-1500</v>
      </c>
      <c r="M24" s="127">
        <v>0</v>
      </c>
      <c r="N24" s="283">
        <v>297500</v>
      </c>
      <c r="O24" s="173">
        <f t="shared" si="0"/>
        <v>0.9924937447873228</v>
      </c>
      <c r="P24" s="108">
        <f>Volume!K24</f>
        <v>1002.75</v>
      </c>
      <c r="Q24" s="69">
        <f>Volume!J24</f>
        <v>999.15</v>
      </c>
      <c r="R24" s="237">
        <f t="shared" si="1"/>
        <v>29.94952125</v>
      </c>
      <c r="S24" s="103">
        <f t="shared" si="2"/>
        <v>29.7247125</v>
      </c>
      <c r="T24" s="109">
        <f t="shared" si="3"/>
        <v>301250</v>
      </c>
      <c r="U24" s="103">
        <f t="shared" si="4"/>
        <v>-0.49792531120331945</v>
      </c>
      <c r="V24" s="103">
        <f t="shared" si="5"/>
        <v>29.874585</v>
      </c>
      <c r="W24" s="103">
        <f t="shared" si="6"/>
        <v>0.07493625</v>
      </c>
      <c r="X24" s="103">
        <f t="shared" si="7"/>
        <v>0</v>
      </c>
      <c r="Y24" s="103">
        <f t="shared" si="8"/>
        <v>30.20784375</v>
      </c>
      <c r="Z24" s="237">
        <f t="shared" si="9"/>
        <v>-0.25832249999999846</v>
      </c>
      <c r="AA24" s="78"/>
      <c r="AB24" s="77"/>
    </row>
    <row r="25" spans="1:28" s="58" customFormat="1" ht="15.75" thickBot="1">
      <c r="A25" s="193" t="s">
        <v>137</v>
      </c>
      <c r="B25" s="164">
        <v>3064000</v>
      </c>
      <c r="C25" s="162">
        <v>15000</v>
      </c>
      <c r="D25" s="170">
        <v>0</v>
      </c>
      <c r="E25" s="164">
        <v>13000</v>
      </c>
      <c r="F25" s="112">
        <v>3000</v>
      </c>
      <c r="G25" s="170">
        <v>0.3</v>
      </c>
      <c r="H25" s="164">
        <v>3000</v>
      </c>
      <c r="I25" s="112">
        <v>0</v>
      </c>
      <c r="J25" s="170">
        <v>0</v>
      </c>
      <c r="K25" s="164">
        <v>3080000</v>
      </c>
      <c r="L25" s="112">
        <v>18000</v>
      </c>
      <c r="M25" s="127">
        <v>0.01</v>
      </c>
      <c r="N25" s="283">
        <v>3078000</v>
      </c>
      <c r="O25" s="173">
        <f t="shared" si="0"/>
        <v>0.9993506493506493</v>
      </c>
      <c r="P25" s="108">
        <f>Volume!K25</f>
        <v>312</v>
      </c>
      <c r="Q25" s="69">
        <f>Volume!J25</f>
        <v>313.6</v>
      </c>
      <c r="R25" s="237">
        <f t="shared" si="1"/>
        <v>96.5888</v>
      </c>
      <c r="S25" s="103">
        <f t="shared" si="2"/>
        <v>96.52608000000001</v>
      </c>
      <c r="T25" s="109">
        <f t="shared" si="3"/>
        <v>3062000</v>
      </c>
      <c r="U25" s="103">
        <f t="shared" si="4"/>
        <v>0.5878510777269758</v>
      </c>
      <c r="V25" s="103">
        <f t="shared" si="5"/>
        <v>96.08704000000002</v>
      </c>
      <c r="W25" s="103">
        <f t="shared" si="6"/>
        <v>0.40768000000000004</v>
      </c>
      <c r="X25" s="103">
        <f t="shared" si="7"/>
        <v>0.09408000000000001</v>
      </c>
      <c r="Y25" s="103">
        <f t="shared" si="8"/>
        <v>95.5344</v>
      </c>
      <c r="Z25" s="237">
        <f t="shared" si="9"/>
        <v>1.0544000000000011</v>
      </c>
      <c r="AA25" s="78"/>
      <c r="AB25" s="77"/>
    </row>
    <row r="26" spans="1:28" s="7" customFormat="1" ht="15.75" thickBot="1">
      <c r="A26" s="193" t="s">
        <v>232</v>
      </c>
      <c r="B26" s="164">
        <v>10237000</v>
      </c>
      <c r="C26" s="162">
        <v>348000</v>
      </c>
      <c r="D26" s="170">
        <v>0.04</v>
      </c>
      <c r="E26" s="164">
        <v>145500</v>
      </c>
      <c r="F26" s="112">
        <v>3500</v>
      </c>
      <c r="G26" s="170">
        <v>0.02</v>
      </c>
      <c r="H26" s="164">
        <v>18000</v>
      </c>
      <c r="I26" s="112">
        <v>0</v>
      </c>
      <c r="J26" s="170">
        <v>0</v>
      </c>
      <c r="K26" s="164">
        <v>10400500</v>
      </c>
      <c r="L26" s="112">
        <v>351500</v>
      </c>
      <c r="M26" s="127">
        <v>0.03</v>
      </c>
      <c r="N26" s="283">
        <v>10287500</v>
      </c>
      <c r="O26" s="173">
        <f t="shared" si="0"/>
        <v>0.9891351377337628</v>
      </c>
      <c r="P26" s="108">
        <f>Volume!K26</f>
        <v>774.1</v>
      </c>
      <c r="Q26" s="69">
        <f>Volume!J26</f>
        <v>769</v>
      </c>
      <c r="R26" s="237">
        <f t="shared" si="1"/>
        <v>799.79845</v>
      </c>
      <c r="S26" s="103">
        <f t="shared" si="2"/>
        <v>791.10875</v>
      </c>
      <c r="T26" s="109">
        <f t="shared" si="3"/>
        <v>10049000</v>
      </c>
      <c r="U26" s="103">
        <f t="shared" si="4"/>
        <v>3.497860483630212</v>
      </c>
      <c r="V26" s="103">
        <f t="shared" si="5"/>
        <v>787.2253</v>
      </c>
      <c r="W26" s="103">
        <f t="shared" si="6"/>
        <v>11.18895</v>
      </c>
      <c r="X26" s="103">
        <f t="shared" si="7"/>
        <v>1.3842</v>
      </c>
      <c r="Y26" s="103">
        <f t="shared" si="8"/>
        <v>777.89309</v>
      </c>
      <c r="Z26" s="237">
        <f t="shared" si="9"/>
        <v>21.905359999999973</v>
      </c>
      <c r="AB26" s="77"/>
    </row>
    <row r="27" spans="1:28" s="7" customFormat="1" ht="15.75" thickBot="1">
      <c r="A27" s="193" t="s">
        <v>1</v>
      </c>
      <c r="B27" s="284">
        <v>1457400</v>
      </c>
      <c r="C27" s="163">
        <v>-19350</v>
      </c>
      <c r="D27" s="171">
        <v>-0.01</v>
      </c>
      <c r="E27" s="172">
        <v>19050</v>
      </c>
      <c r="F27" s="167">
        <v>1350</v>
      </c>
      <c r="G27" s="171">
        <v>0.08</v>
      </c>
      <c r="H27" s="165">
        <v>4950</v>
      </c>
      <c r="I27" s="168">
        <v>-150</v>
      </c>
      <c r="J27" s="171">
        <v>-0.03</v>
      </c>
      <c r="K27" s="164">
        <v>1481400</v>
      </c>
      <c r="L27" s="112">
        <v>-18150</v>
      </c>
      <c r="M27" s="354">
        <v>-0.01</v>
      </c>
      <c r="N27" s="283">
        <v>1434450</v>
      </c>
      <c r="O27" s="173">
        <f t="shared" si="0"/>
        <v>0.9683070068853787</v>
      </c>
      <c r="P27" s="108">
        <f>Volume!K27</f>
        <v>2496.1</v>
      </c>
      <c r="Q27" s="69">
        <f>Volume!J27</f>
        <v>2468.8</v>
      </c>
      <c r="R27" s="237">
        <f t="shared" si="1"/>
        <v>365.72803200000004</v>
      </c>
      <c r="S27" s="103">
        <f t="shared" si="2"/>
        <v>354.1370160000001</v>
      </c>
      <c r="T27" s="109">
        <f t="shared" si="3"/>
        <v>1499550</v>
      </c>
      <c r="U27" s="103">
        <f t="shared" si="4"/>
        <v>-1.2103631089326798</v>
      </c>
      <c r="V27" s="103">
        <f t="shared" si="5"/>
        <v>359.80291200000005</v>
      </c>
      <c r="W27" s="103">
        <f t="shared" si="6"/>
        <v>4.703064</v>
      </c>
      <c r="X27" s="103">
        <f t="shared" si="7"/>
        <v>1.222056</v>
      </c>
      <c r="Y27" s="103">
        <f t="shared" si="8"/>
        <v>374.3026755</v>
      </c>
      <c r="Z27" s="237">
        <f t="shared" si="9"/>
        <v>-8.57464349999998</v>
      </c>
      <c r="AB27" s="77"/>
    </row>
    <row r="28" spans="1:28" s="7" customFormat="1" ht="15.75" thickBot="1">
      <c r="A28" s="193" t="s">
        <v>158</v>
      </c>
      <c r="B28" s="284">
        <v>2409200</v>
      </c>
      <c r="C28" s="163">
        <v>115900</v>
      </c>
      <c r="D28" s="171">
        <v>0.05</v>
      </c>
      <c r="E28" s="172">
        <v>62700</v>
      </c>
      <c r="F28" s="167">
        <v>3800</v>
      </c>
      <c r="G28" s="171">
        <v>0.06</v>
      </c>
      <c r="H28" s="165">
        <v>1900</v>
      </c>
      <c r="I28" s="168">
        <v>0</v>
      </c>
      <c r="J28" s="171">
        <v>0</v>
      </c>
      <c r="K28" s="164">
        <v>2473800</v>
      </c>
      <c r="L28" s="112">
        <v>119700</v>
      </c>
      <c r="M28" s="354">
        <v>0.05</v>
      </c>
      <c r="N28" s="283">
        <v>2473800</v>
      </c>
      <c r="O28" s="173">
        <f t="shared" si="0"/>
        <v>1</v>
      </c>
      <c r="P28" s="108">
        <f>Volume!K28</f>
        <v>110.1</v>
      </c>
      <c r="Q28" s="69">
        <f>Volume!J28</f>
        <v>108.85</v>
      </c>
      <c r="R28" s="237">
        <f t="shared" si="1"/>
        <v>26.927313</v>
      </c>
      <c r="S28" s="103">
        <f t="shared" si="2"/>
        <v>26.927313</v>
      </c>
      <c r="T28" s="109">
        <f t="shared" si="3"/>
        <v>2354100</v>
      </c>
      <c r="U28" s="103">
        <f t="shared" si="4"/>
        <v>5.084745762711865</v>
      </c>
      <c r="V28" s="103">
        <f t="shared" si="5"/>
        <v>26.224142</v>
      </c>
      <c r="W28" s="103">
        <f t="shared" si="6"/>
        <v>0.6824895</v>
      </c>
      <c r="X28" s="103">
        <f t="shared" si="7"/>
        <v>0.0206815</v>
      </c>
      <c r="Y28" s="103">
        <f t="shared" si="8"/>
        <v>25.918641</v>
      </c>
      <c r="Z28" s="237">
        <f t="shared" si="9"/>
        <v>1.0086720000000007</v>
      </c>
      <c r="AB28" s="77"/>
    </row>
    <row r="29" spans="1:28" s="58" customFormat="1" ht="15.75" thickBot="1">
      <c r="A29" s="193" t="s">
        <v>285</v>
      </c>
      <c r="B29" s="164">
        <v>442500</v>
      </c>
      <c r="C29" s="162">
        <v>19500</v>
      </c>
      <c r="D29" s="170">
        <v>0.05</v>
      </c>
      <c r="E29" s="164">
        <v>900</v>
      </c>
      <c r="F29" s="112">
        <v>0</v>
      </c>
      <c r="G29" s="170">
        <v>0</v>
      </c>
      <c r="H29" s="164">
        <v>0</v>
      </c>
      <c r="I29" s="112">
        <v>0</v>
      </c>
      <c r="J29" s="170">
        <v>0</v>
      </c>
      <c r="K29" s="164">
        <v>443400</v>
      </c>
      <c r="L29" s="112">
        <v>19500</v>
      </c>
      <c r="M29" s="127">
        <v>0.05</v>
      </c>
      <c r="N29" s="283">
        <v>440700</v>
      </c>
      <c r="O29" s="173">
        <f t="shared" si="0"/>
        <v>0.9939106901217862</v>
      </c>
      <c r="P29" s="108">
        <f>Volume!K29</f>
        <v>533.8</v>
      </c>
      <c r="Q29" s="69">
        <f>Volume!J29</f>
        <v>523.95</v>
      </c>
      <c r="R29" s="237">
        <f t="shared" si="1"/>
        <v>23.231943000000005</v>
      </c>
      <c r="S29" s="103">
        <f t="shared" si="2"/>
        <v>23.090476500000005</v>
      </c>
      <c r="T29" s="109">
        <f t="shared" si="3"/>
        <v>423900</v>
      </c>
      <c r="U29" s="103">
        <f t="shared" si="4"/>
        <v>4.600141542816702</v>
      </c>
      <c r="V29" s="103">
        <f t="shared" si="5"/>
        <v>23.184787500000002</v>
      </c>
      <c r="W29" s="103">
        <f t="shared" si="6"/>
        <v>0.0471555</v>
      </c>
      <c r="X29" s="103">
        <f t="shared" si="7"/>
        <v>0</v>
      </c>
      <c r="Y29" s="103">
        <f t="shared" si="8"/>
        <v>22.627781999999996</v>
      </c>
      <c r="Z29" s="237">
        <f t="shared" si="9"/>
        <v>0.6041610000000084</v>
      </c>
      <c r="AA29" s="78"/>
      <c r="AB29" s="77"/>
    </row>
    <row r="30" spans="1:28" s="7" customFormat="1" ht="15.75" thickBot="1">
      <c r="A30" s="193" t="s">
        <v>159</v>
      </c>
      <c r="B30" s="164">
        <v>2286000</v>
      </c>
      <c r="C30" s="162">
        <v>31500</v>
      </c>
      <c r="D30" s="170">
        <v>0.01</v>
      </c>
      <c r="E30" s="164">
        <v>67500</v>
      </c>
      <c r="F30" s="112">
        <v>4500</v>
      </c>
      <c r="G30" s="170">
        <v>0.07</v>
      </c>
      <c r="H30" s="164">
        <v>13500</v>
      </c>
      <c r="I30" s="112">
        <v>0</v>
      </c>
      <c r="J30" s="170">
        <v>0</v>
      </c>
      <c r="K30" s="164">
        <v>2367000</v>
      </c>
      <c r="L30" s="112">
        <v>36000</v>
      </c>
      <c r="M30" s="127">
        <v>0.02</v>
      </c>
      <c r="N30" s="283">
        <v>2304000</v>
      </c>
      <c r="O30" s="173">
        <f t="shared" si="0"/>
        <v>0.973384030418251</v>
      </c>
      <c r="P30" s="108">
        <f>Volume!K30</f>
        <v>42</v>
      </c>
      <c r="Q30" s="69">
        <f>Volume!J30</f>
        <v>41.5</v>
      </c>
      <c r="R30" s="237">
        <f t="shared" si="1"/>
        <v>9.82305</v>
      </c>
      <c r="S30" s="103">
        <f t="shared" si="2"/>
        <v>9.5616</v>
      </c>
      <c r="T30" s="109">
        <f t="shared" si="3"/>
        <v>2331000</v>
      </c>
      <c r="U30" s="103">
        <f t="shared" si="4"/>
        <v>1.5444015444015444</v>
      </c>
      <c r="V30" s="103">
        <f t="shared" si="5"/>
        <v>9.4869</v>
      </c>
      <c r="W30" s="103">
        <f t="shared" si="6"/>
        <v>0.280125</v>
      </c>
      <c r="X30" s="103">
        <f t="shared" si="7"/>
        <v>0.056025</v>
      </c>
      <c r="Y30" s="103">
        <f t="shared" si="8"/>
        <v>9.7902</v>
      </c>
      <c r="Z30" s="237">
        <f t="shared" si="9"/>
        <v>0.032849999999999824</v>
      </c>
      <c r="AB30" s="77"/>
    </row>
    <row r="31" spans="1:28" s="7" customFormat="1" ht="15.75" thickBot="1">
      <c r="A31" s="193" t="s">
        <v>2</v>
      </c>
      <c r="B31" s="284">
        <v>1971200</v>
      </c>
      <c r="C31" s="163">
        <v>62700</v>
      </c>
      <c r="D31" s="171">
        <v>0.03</v>
      </c>
      <c r="E31" s="172">
        <v>30800</v>
      </c>
      <c r="F31" s="167">
        <v>2200</v>
      </c>
      <c r="G31" s="171">
        <v>0.08</v>
      </c>
      <c r="H31" s="165">
        <v>2200</v>
      </c>
      <c r="I31" s="168">
        <v>0</v>
      </c>
      <c r="J31" s="171">
        <v>0</v>
      </c>
      <c r="K31" s="164">
        <v>2004200</v>
      </c>
      <c r="L31" s="112">
        <v>64900</v>
      </c>
      <c r="M31" s="354">
        <v>0.03</v>
      </c>
      <c r="N31" s="283">
        <v>1987700</v>
      </c>
      <c r="O31" s="173">
        <f t="shared" si="0"/>
        <v>0.9917672886937431</v>
      </c>
      <c r="P31" s="108">
        <f>Volume!K31</f>
        <v>319.05</v>
      </c>
      <c r="Q31" s="69">
        <f>Volume!J31</f>
        <v>313.55</v>
      </c>
      <c r="R31" s="237">
        <f t="shared" si="1"/>
        <v>62.841691</v>
      </c>
      <c r="S31" s="103">
        <f t="shared" si="2"/>
        <v>62.3243335</v>
      </c>
      <c r="T31" s="109">
        <f t="shared" si="3"/>
        <v>1939300</v>
      </c>
      <c r="U31" s="103">
        <f t="shared" si="4"/>
        <v>3.3465683494044245</v>
      </c>
      <c r="V31" s="103">
        <f t="shared" si="5"/>
        <v>61.806976</v>
      </c>
      <c r="W31" s="103">
        <f t="shared" si="6"/>
        <v>0.965734</v>
      </c>
      <c r="X31" s="103">
        <f t="shared" si="7"/>
        <v>0.068981</v>
      </c>
      <c r="Y31" s="103">
        <f t="shared" si="8"/>
        <v>61.8733665</v>
      </c>
      <c r="Z31" s="237">
        <f t="shared" si="9"/>
        <v>0.9683244999999943</v>
      </c>
      <c r="AB31" s="77"/>
    </row>
    <row r="32" spans="1:28" s="7" customFormat="1" ht="15.75" thickBot="1">
      <c r="A32" s="193" t="s">
        <v>391</v>
      </c>
      <c r="B32" s="284">
        <v>2788750</v>
      </c>
      <c r="C32" s="163">
        <v>-103750</v>
      </c>
      <c r="D32" s="171">
        <v>-0.04</v>
      </c>
      <c r="E32" s="172">
        <v>132500</v>
      </c>
      <c r="F32" s="167">
        <v>10000</v>
      </c>
      <c r="G32" s="171">
        <v>0.08</v>
      </c>
      <c r="H32" s="165">
        <v>11250</v>
      </c>
      <c r="I32" s="168">
        <v>0</v>
      </c>
      <c r="J32" s="171">
        <v>0</v>
      </c>
      <c r="K32" s="164">
        <v>2932500</v>
      </c>
      <c r="L32" s="112">
        <v>-93750</v>
      </c>
      <c r="M32" s="354">
        <v>-0.03</v>
      </c>
      <c r="N32" s="283">
        <v>2917500</v>
      </c>
      <c r="O32" s="173">
        <f t="shared" si="0"/>
        <v>0.9948849104859335</v>
      </c>
      <c r="P32" s="108">
        <f>Volume!K32</f>
        <v>125</v>
      </c>
      <c r="Q32" s="69">
        <f>Volume!J32</f>
        <v>127.7</v>
      </c>
      <c r="R32" s="237">
        <f t="shared" si="1"/>
        <v>37.448025</v>
      </c>
      <c r="S32" s="103">
        <f t="shared" si="2"/>
        <v>37.256475</v>
      </c>
      <c r="T32" s="109">
        <f t="shared" si="3"/>
        <v>3026250</v>
      </c>
      <c r="U32" s="103">
        <f t="shared" si="4"/>
        <v>-3.0978934324659235</v>
      </c>
      <c r="V32" s="103">
        <f t="shared" si="5"/>
        <v>35.6123375</v>
      </c>
      <c r="W32" s="103">
        <f t="shared" si="6"/>
        <v>1.692025</v>
      </c>
      <c r="X32" s="103">
        <f t="shared" si="7"/>
        <v>0.1436625</v>
      </c>
      <c r="Y32" s="103">
        <f t="shared" si="8"/>
        <v>37.828125</v>
      </c>
      <c r="Z32" s="237">
        <f t="shared" si="9"/>
        <v>-0.38009999999999877</v>
      </c>
      <c r="AB32" s="77"/>
    </row>
    <row r="33" spans="1:28" s="7" customFormat="1" ht="15.75" thickBot="1">
      <c r="A33" s="193" t="s">
        <v>78</v>
      </c>
      <c r="B33" s="164">
        <v>2776000</v>
      </c>
      <c r="C33" s="162">
        <v>-44800</v>
      </c>
      <c r="D33" s="170">
        <v>-0.02</v>
      </c>
      <c r="E33" s="164">
        <v>32000</v>
      </c>
      <c r="F33" s="112">
        <v>1600</v>
      </c>
      <c r="G33" s="170">
        <v>0.05</v>
      </c>
      <c r="H33" s="164">
        <v>4800</v>
      </c>
      <c r="I33" s="112">
        <v>0</v>
      </c>
      <c r="J33" s="170">
        <v>0</v>
      </c>
      <c r="K33" s="164">
        <v>2812800</v>
      </c>
      <c r="L33" s="112">
        <v>-43200</v>
      </c>
      <c r="M33" s="127">
        <v>-0.02</v>
      </c>
      <c r="N33" s="283">
        <v>2793600</v>
      </c>
      <c r="O33" s="173">
        <f t="shared" si="0"/>
        <v>0.9931740614334471</v>
      </c>
      <c r="P33" s="108">
        <f>Volume!K33</f>
        <v>191.65</v>
      </c>
      <c r="Q33" s="69">
        <f>Volume!J33</f>
        <v>190.6</v>
      </c>
      <c r="R33" s="237">
        <f t="shared" si="1"/>
        <v>53.611968</v>
      </c>
      <c r="S33" s="103">
        <f t="shared" si="2"/>
        <v>53.246016</v>
      </c>
      <c r="T33" s="109">
        <f t="shared" si="3"/>
        <v>2856000</v>
      </c>
      <c r="U33" s="103">
        <f t="shared" si="4"/>
        <v>-1.5126050420168067</v>
      </c>
      <c r="V33" s="103">
        <f t="shared" si="5"/>
        <v>52.91056</v>
      </c>
      <c r="W33" s="103">
        <f t="shared" si="6"/>
        <v>0.60992</v>
      </c>
      <c r="X33" s="103">
        <f t="shared" si="7"/>
        <v>0.091488</v>
      </c>
      <c r="Y33" s="103">
        <f t="shared" si="8"/>
        <v>54.73524</v>
      </c>
      <c r="Z33" s="237">
        <f t="shared" si="9"/>
        <v>-1.123272</v>
      </c>
      <c r="AB33" s="77"/>
    </row>
    <row r="34" spans="1:28" s="7" customFormat="1" ht="15.75" thickBot="1">
      <c r="A34" s="193" t="s">
        <v>138</v>
      </c>
      <c r="B34" s="164">
        <v>5128050</v>
      </c>
      <c r="C34" s="162">
        <v>-144500</v>
      </c>
      <c r="D34" s="170">
        <v>-0.03</v>
      </c>
      <c r="E34" s="164">
        <v>56525</v>
      </c>
      <c r="F34" s="112">
        <v>425</v>
      </c>
      <c r="G34" s="170">
        <v>0.01</v>
      </c>
      <c r="H34" s="164">
        <v>12750</v>
      </c>
      <c r="I34" s="112">
        <v>0</v>
      </c>
      <c r="J34" s="170">
        <v>0</v>
      </c>
      <c r="K34" s="164">
        <v>5197325</v>
      </c>
      <c r="L34" s="112">
        <v>-144075</v>
      </c>
      <c r="M34" s="127">
        <v>-0.03</v>
      </c>
      <c r="N34" s="283">
        <v>5170550</v>
      </c>
      <c r="O34" s="173">
        <f t="shared" si="0"/>
        <v>0.994848311390956</v>
      </c>
      <c r="P34" s="108">
        <f>Volume!K34</f>
        <v>528.75</v>
      </c>
      <c r="Q34" s="69">
        <f>Volume!J34</f>
        <v>529.15</v>
      </c>
      <c r="R34" s="237">
        <f t="shared" si="1"/>
        <v>275.016452375</v>
      </c>
      <c r="S34" s="103">
        <f t="shared" si="2"/>
        <v>273.59965325</v>
      </c>
      <c r="T34" s="109">
        <f t="shared" si="3"/>
        <v>5341400</v>
      </c>
      <c r="U34" s="103">
        <f t="shared" si="4"/>
        <v>-2.697326543602801</v>
      </c>
      <c r="V34" s="103">
        <f t="shared" si="5"/>
        <v>271.35076575</v>
      </c>
      <c r="W34" s="103">
        <f t="shared" si="6"/>
        <v>2.991020375</v>
      </c>
      <c r="X34" s="103">
        <f t="shared" si="7"/>
        <v>0.67466625</v>
      </c>
      <c r="Y34" s="103">
        <f t="shared" si="8"/>
        <v>282.426525</v>
      </c>
      <c r="Z34" s="237">
        <f t="shared" si="9"/>
        <v>-7.410072625000055</v>
      </c>
      <c r="AB34" s="77"/>
    </row>
    <row r="35" spans="1:28" s="7" customFormat="1" ht="15.75" thickBot="1">
      <c r="A35" s="193" t="s">
        <v>160</v>
      </c>
      <c r="B35" s="284">
        <v>2960650</v>
      </c>
      <c r="C35" s="163">
        <v>30250</v>
      </c>
      <c r="D35" s="171">
        <v>0.01</v>
      </c>
      <c r="E35" s="172">
        <v>52800</v>
      </c>
      <c r="F35" s="167">
        <v>13750</v>
      </c>
      <c r="G35" s="171">
        <v>0.35</v>
      </c>
      <c r="H35" s="165">
        <v>1100</v>
      </c>
      <c r="I35" s="168">
        <v>1100</v>
      </c>
      <c r="J35" s="171">
        <v>0</v>
      </c>
      <c r="K35" s="164">
        <v>3014550</v>
      </c>
      <c r="L35" s="112">
        <v>45100</v>
      </c>
      <c r="M35" s="354">
        <v>0.02</v>
      </c>
      <c r="N35" s="283">
        <v>2997500</v>
      </c>
      <c r="O35" s="173">
        <f t="shared" si="0"/>
        <v>0.9943440977923736</v>
      </c>
      <c r="P35" s="108">
        <f>Volume!K35</f>
        <v>389.4</v>
      </c>
      <c r="Q35" s="69">
        <f>Volume!J35</f>
        <v>402.75</v>
      </c>
      <c r="R35" s="237">
        <f t="shared" si="1"/>
        <v>121.41100125</v>
      </c>
      <c r="S35" s="103">
        <f t="shared" si="2"/>
        <v>120.7243125</v>
      </c>
      <c r="T35" s="109">
        <f t="shared" si="3"/>
        <v>2969450</v>
      </c>
      <c r="U35" s="103">
        <f t="shared" si="4"/>
        <v>1.5187997777366178</v>
      </c>
      <c r="V35" s="103">
        <f t="shared" si="5"/>
        <v>119.24017875</v>
      </c>
      <c r="W35" s="103">
        <f t="shared" si="6"/>
        <v>2.12652</v>
      </c>
      <c r="X35" s="103">
        <f t="shared" si="7"/>
        <v>0.0443025</v>
      </c>
      <c r="Y35" s="103">
        <f t="shared" si="8"/>
        <v>115.630383</v>
      </c>
      <c r="Z35" s="237">
        <f t="shared" si="9"/>
        <v>5.780618250000003</v>
      </c>
      <c r="AB35" s="77"/>
    </row>
    <row r="36" spans="1:28" s="58" customFormat="1" ht="15.75" thickBot="1">
      <c r="A36" s="193" t="s">
        <v>161</v>
      </c>
      <c r="B36" s="164">
        <v>3532800</v>
      </c>
      <c r="C36" s="162">
        <v>-13800</v>
      </c>
      <c r="D36" s="170">
        <v>0</v>
      </c>
      <c r="E36" s="164">
        <v>55200</v>
      </c>
      <c r="F36" s="112">
        <v>0</v>
      </c>
      <c r="G36" s="170">
        <v>0</v>
      </c>
      <c r="H36" s="164">
        <v>0</v>
      </c>
      <c r="I36" s="112">
        <v>0</v>
      </c>
      <c r="J36" s="170">
        <v>0</v>
      </c>
      <c r="K36" s="164">
        <v>3588000</v>
      </c>
      <c r="L36" s="112">
        <v>-13800</v>
      </c>
      <c r="M36" s="127">
        <v>0</v>
      </c>
      <c r="N36" s="283">
        <v>3574200</v>
      </c>
      <c r="O36" s="173">
        <f t="shared" si="0"/>
        <v>0.9961538461538462</v>
      </c>
      <c r="P36" s="108">
        <f>Volume!K36</f>
        <v>32.35</v>
      </c>
      <c r="Q36" s="69">
        <f>Volume!J36</f>
        <v>32.1</v>
      </c>
      <c r="R36" s="237">
        <f t="shared" si="1"/>
        <v>11.51748</v>
      </c>
      <c r="S36" s="103">
        <f t="shared" si="2"/>
        <v>11.473182</v>
      </c>
      <c r="T36" s="109">
        <f t="shared" si="3"/>
        <v>3601800</v>
      </c>
      <c r="U36" s="103">
        <f t="shared" si="4"/>
        <v>-0.38314176245210724</v>
      </c>
      <c r="V36" s="103">
        <f t="shared" si="5"/>
        <v>11.340288</v>
      </c>
      <c r="W36" s="103">
        <f t="shared" si="6"/>
        <v>0.177192</v>
      </c>
      <c r="X36" s="103">
        <f t="shared" si="7"/>
        <v>0</v>
      </c>
      <c r="Y36" s="103">
        <f t="shared" si="8"/>
        <v>11.651823</v>
      </c>
      <c r="Z36" s="237">
        <f t="shared" si="9"/>
        <v>-0.13434299999999944</v>
      </c>
      <c r="AA36" s="78"/>
      <c r="AB36" s="77"/>
    </row>
    <row r="37" spans="1:28" s="58" customFormat="1" ht="15.75" thickBot="1">
      <c r="A37" s="193" t="s">
        <v>393</v>
      </c>
      <c r="B37" s="164">
        <v>23400</v>
      </c>
      <c r="C37" s="162">
        <v>0</v>
      </c>
      <c r="D37" s="170">
        <v>0</v>
      </c>
      <c r="E37" s="164">
        <v>0</v>
      </c>
      <c r="F37" s="112">
        <v>0</v>
      </c>
      <c r="G37" s="170">
        <v>0</v>
      </c>
      <c r="H37" s="164">
        <v>0</v>
      </c>
      <c r="I37" s="112">
        <v>0</v>
      </c>
      <c r="J37" s="170">
        <v>0</v>
      </c>
      <c r="K37" s="164">
        <v>23400</v>
      </c>
      <c r="L37" s="112">
        <v>0</v>
      </c>
      <c r="M37" s="127">
        <v>0</v>
      </c>
      <c r="N37" s="283">
        <v>21600</v>
      </c>
      <c r="O37" s="173">
        <f t="shared" si="0"/>
        <v>0.9230769230769231</v>
      </c>
      <c r="P37" s="108">
        <f>Volume!K37</f>
        <v>192.7</v>
      </c>
      <c r="Q37" s="69">
        <f>Volume!J37</f>
        <v>193.6</v>
      </c>
      <c r="R37" s="237">
        <f t="shared" si="1"/>
        <v>0.453024</v>
      </c>
      <c r="S37" s="103">
        <f t="shared" si="2"/>
        <v>0.418176</v>
      </c>
      <c r="T37" s="109">
        <f t="shared" si="3"/>
        <v>23400</v>
      </c>
      <c r="U37" s="103">
        <f t="shared" si="4"/>
        <v>0</v>
      </c>
      <c r="V37" s="103">
        <f t="shared" si="5"/>
        <v>0.453024</v>
      </c>
      <c r="W37" s="103">
        <f t="shared" si="6"/>
        <v>0</v>
      </c>
      <c r="X37" s="103">
        <f t="shared" si="7"/>
        <v>0</v>
      </c>
      <c r="Y37" s="103">
        <f t="shared" si="8"/>
        <v>0.450918</v>
      </c>
      <c r="Z37" s="237">
        <f t="shared" si="9"/>
        <v>0.0021059999999999968</v>
      </c>
      <c r="AA37" s="78"/>
      <c r="AB37" s="77"/>
    </row>
    <row r="38" spans="1:28" s="7" customFormat="1" ht="15.75" thickBot="1">
      <c r="A38" s="193" t="s">
        <v>3</v>
      </c>
      <c r="B38" s="284">
        <v>3405000</v>
      </c>
      <c r="C38" s="163">
        <v>115000</v>
      </c>
      <c r="D38" s="171">
        <v>0.03</v>
      </c>
      <c r="E38" s="172">
        <v>15000</v>
      </c>
      <c r="F38" s="167">
        <v>0</v>
      </c>
      <c r="G38" s="171">
        <v>0</v>
      </c>
      <c r="H38" s="165">
        <v>2500</v>
      </c>
      <c r="I38" s="168">
        <v>0</v>
      </c>
      <c r="J38" s="171">
        <v>0</v>
      </c>
      <c r="K38" s="164">
        <v>3422500</v>
      </c>
      <c r="L38" s="112">
        <v>115000</v>
      </c>
      <c r="M38" s="354">
        <v>0.03</v>
      </c>
      <c r="N38" s="283">
        <v>3382500</v>
      </c>
      <c r="O38" s="173">
        <f t="shared" si="0"/>
        <v>0.9883126369612856</v>
      </c>
      <c r="P38" s="108">
        <f>Volume!K38</f>
        <v>236.1</v>
      </c>
      <c r="Q38" s="69">
        <f>Volume!J38</f>
        <v>232.4</v>
      </c>
      <c r="R38" s="237">
        <f t="shared" si="1"/>
        <v>79.5389</v>
      </c>
      <c r="S38" s="103">
        <f t="shared" si="2"/>
        <v>78.6093</v>
      </c>
      <c r="T38" s="109">
        <f t="shared" si="3"/>
        <v>3307500</v>
      </c>
      <c r="U38" s="103">
        <f t="shared" si="4"/>
        <v>3.4769463340891913</v>
      </c>
      <c r="V38" s="103">
        <f t="shared" si="5"/>
        <v>79.1322</v>
      </c>
      <c r="W38" s="103">
        <f t="shared" si="6"/>
        <v>0.3486</v>
      </c>
      <c r="X38" s="103">
        <f t="shared" si="7"/>
        <v>0.0581</v>
      </c>
      <c r="Y38" s="103">
        <f t="shared" si="8"/>
        <v>78.090075</v>
      </c>
      <c r="Z38" s="237">
        <f t="shared" si="9"/>
        <v>1.4488249999999994</v>
      </c>
      <c r="AB38" s="77"/>
    </row>
    <row r="39" spans="1:28" s="7" customFormat="1" ht="15.75" thickBot="1">
      <c r="A39" s="193" t="s">
        <v>218</v>
      </c>
      <c r="B39" s="284">
        <v>301875</v>
      </c>
      <c r="C39" s="163">
        <v>-22050</v>
      </c>
      <c r="D39" s="171">
        <v>-0.07</v>
      </c>
      <c r="E39" s="172">
        <v>3150</v>
      </c>
      <c r="F39" s="167">
        <v>0</v>
      </c>
      <c r="G39" s="171">
        <v>0</v>
      </c>
      <c r="H39" s="165">
        <v>0</v>
      </c>
      <c r="I39" s="168">
        <v>0</v>
      </c>
      <c r="J39" s="171">
        <v>0</v>
      </c>
      <c r="K39" s="164">
        <v>305025</v>
      </c>
      <c r="L39" s="112">
        <v>-22050</v>
      </c>
      <c r="M39" s="354">
        <v>-0.07</v>
      </c>
      <c r="N39" s="283">
        <v>302925</v>
      </c>
      <c r="O39" s="173">
        <f t="shared" si="0"/>
        <v>0.9931153184165232</v>
      </c>
      <c r="P39" s="108">
        <f>Volume!K39</f>
        <v>357.35</v>
      </c>
      <c r="Q39" s="69">
        <f>Volume!J39</f>
        <v>354.7</v>
      </c>
      <c r="R39" s="237">
        <f t="shared" si="1"/>
        <v>10.81923675</v>
      </c>
      <c r="S39" s="103">
        <f t="shared" si="2"/>
        <v>10.74474975</v>
      </c>
      <c r="T39" s="109">
        <f t="shared" si="3"/>
        <v>327075</v>
      </c>
      <c r="U39" s="103">
        <f t="shared" si="4"/>
        <v>-6.741573033707865</v>
      </c>
      <c r="V39" s="103">
        <f t="shared" si="5"/>
        <v>10.70750625</v>
      </c>
      <c r="W39" s="103">
        <f t="shared" si="6"/>
        <v>0.1117305</v>
      </c>
      <c r="X39" s="103">
        <f t="shared" si="7"/>
        <v>0</v>
      </c>
      <c r="Y39" s="103">
        <f t="shared" si="8"/>
        <v>11.688025125</v>
      </c>
      <c r="Z39" s="237">
        <f t="shared" si="9"/>
        <v>-0.8687883749999994</v>
      </c>
      <c r="AB39" s="77"/>
    </row>
    <row r="40" spans="1:28" s="7" customFormat="1" ht="15.75" thickBot="1">
      <c r="A40" s="193" t="s">
        <v>162</v>
      </c>
      <c r="B40" s="284">
        <v>414000</v>
      </c>
      <c r="C40" s="163">
        <v>-13200</v>
      </c>
      <c r="D40" s="171">
        <v>-0.03</v>
      </c>
      <c r="E40" s="172">
        <v>0</v>
      </c>
      <c r="F40" s="167">
        <v>0</v>
      </c>
      <c r="G40" s="171">
        <v>0</v>
      </c>
      <c r="H40" s="165">
        <v>0</v>
      </c>
      <c r="I40" s="168">
        <v>0</v>
      </c>
      <c r="J40" s="171">
        <v>0</v>
      </c>
      <c r="K40" s="164">
        <v>414000</v>
      </c>
      <c r="L40" s="112">
        <v>-13200</v>
      </c>
      <c r="M40" s="354">
        <v>-0.03</v>
      </c>
      <c r="N40" s="283">
        <v>406800</v>
      </c>
      <c r="O40" s="173">
        <f t="shared" si="0"/>
        <v>0.9826086956521739</v>
      </c>
      <c r="P40" s="108">
        <f>Volume!K40</f>
        <v>274.85</v>
      </c>
      <c r="Q40" s="69">
        <f>Volume!J40</f>
        <v>270.5</v>
      </c>
      <c r="R40" s="237">
        <f t="shared" si="1"/>
        <v>11.1987</v>
      </c>
      <c r="S40" s="103">
        <f t="shared" si="2"/>
        <v>11.00394</v>
      </c>
      <c r="T40" s="109">
        <f t="shared" si="3"/>
        <v>427200</v>
      </c>
      <c r="U40" s="103">
        <f t="shared" si="4"/>
        <v>-3.089887640449438</v>
      </c>
      <c r="V40" s="103">
        <f t="shared" si="5"/>
        <v>11.1987</v>
      </c>
      <c r="W40" s="103">
        <f t="shared" si="6"/>
        <v>0</v>
      </c>
      <c r="X40" s="103">
        <f t="shared" si="7"/>
        <v>0</v>
      </c>
      <c r="Y40" s="103">
        <f t="shared" si="8"/>
        <v>11.741592</v>
      </c>
      <c r="Z40" s="237">
        <f t="shared" si="9"/>
        <v>-0.5428920000000002</v>
      </c>
      <c r="AB40" s="77"/>
    </row>
    <row r="41" spans="1:28" s="58" customFormat="1" ht="15.75" thickBot="1">
      <c r="A41" s="193" t="s">
        <v>286</v>
      </c>
      <c r="B41" s="164">
        <v>462000</v>
      </c>
      <c r="C41" s="162">
        <v>27000</v>
      </c>
      <c r="D41" s="170">
        <v>0.06</v>
      </c>
      <c r="E41" s="164">
        <v>3000</v>
      </c>
      <c r="F41" s="112">
        <v>0</v>
      </c>
      <c r="G41" s="170">
        <v>0</v>
      </c>
      <c r="H41" s="164">
        <v>0</v>
      </c>
      <c r="I41" s="112">
        <v>0</v>
      </c>
      <c r="J41" s="170">
        <v>0</v>
      </c>
      <c r="K41" s="164">
        <v>465000</v>
      </c>
      <c r="L41" s="112">
        <v>27000</v>
      </c>
      <c r="M41" s="127">
        <v>0.06</v>
      </c>
      <c r="N41" s="283">
        <v>462000</v>
      </c>
      <c r="O41" s="173">
        <f t="shared" si="0"/>
        <v>0.9935483870967742</v>
      </c>
      <c r="P41" s="108">
        <f>Volume!K41</f>
        <v>207.35</v>
      </c>
      <c r="Q41" s="69">
        <f>Volume!J41</f>
        <v>202.1</v>
      </c>
      <c r="R41" s="237">
        <f t="shared" si="1"/>
        <v>9.39765</v>
      </c>
      <c r="S41" s="103">
        <f t="shared" si="2"/>
        <v>9.33702</v>
      </c>
      <c r="T41" s="109">
        <f t="shared" si="3"/>
        <v>438000</v>
      </c>
      <c r="U41" s="103">
        <f t="shared" si="4"/>
        <v>6.164383561643835</v>
      </c>
      <c r="V41" s="103">
        <f t="shared" si="5"/>
        <v>9.33702</v>
      </c>
      <c r="W41" s="103">
        <f t="shared" si="6"/>
        <v>0.06063</v>
      </c>
      <c r="X41" s="103">
        <f t="shared" si="7"/>
        <v>0</v>
      </c>
      <c r="Y41" s="103">
        <f t="shared" si="8"/>
        <v>9.08193</v>
      </c>
      <c r="Z41" s="237">
        <f t="shared" si="9"/>
        <v>0.31572000000000067</v>
      </c>
      <c r="AA41" s="78"/>
      <c r="AB41" s="77"/>
    </row>
    <row r="42" spans="1:28" s="58" customFormat="1" ht="15.75" thickBot="1">
      <c r="A42" s="193" t="s">
        <v>183</v>
      </c>
      <c r="B42" s="164">
        <v>966150</v>
      </c>
      <c r="C42" s="162">
        <v>-2850</v>
      </c>
      <c r="D42" s="170">
        <v>0</v>
      </c>
      <c r="E42" s="164">
        <v>3800</v>
      </c>
      <c r="F42" s="112">
        <v>0</v>
      </c>
      <c r="G42" s="170">
        <v>0</v>
      </c>
      <c r="H42" s="164">
        <v>0</v>
      </c>
      <c r="I42" s="112">
        <v>0</v>
      </c>
      <c r="J42" s="170">
        <v>0</v>
      </c>
      <c r="K42" s="164">
        <v>969950</v>
      </c>
      <c r="L42" s="112">
        <v>-2850</v>
      </c>
      <c r="M42" s="127">
        <v>0</v>
      </c>
      <c r="N42" s="283">
        <v>968050</v>
      </c>
      <c r="O42" s="173">
        <f t="shared" si="0"/>
        <v>0.9980411361410382</v>
      </c>
      <c r="P42" s="108">
        <f>Volume!K42</f>
        <v>274.5</v>
      </c>
      <c r="Q42" s="69">
        <f>Volume!J42</f>
        <v>271.2</v>
      </c>
      <c r="R42" s="237">
        <f t="shared" si="1"/>
        <v>26.305044</v>
      </c>
      <c r="S42" s="103">
        <f t="shared" si="2"/>
        <v>26.253516</v>
      </c>
      <c r="T42" s="109">
        <f t="shared" si="3"/>
        <v>972800</v>
      </c>
      <c r="U42" s="103">
        <f t="shared" si="4"/>
        <v>-0.29296875</v>
      </c>
      <c r="V42" s="103">
        <f t="shared" si="5"/>
        <v>26.201988</v>
      </c>
      <c r="W42" s="103">
        <f t="shared" si="6"/>
        <v>0.103056</v>
      </c>
      <c r="X42" s="103">
        <f t="shared" si="7"/>
        <v>0</v>
      </c>
      <c r="Y42" s="103">
        <f t="shared" si="8"/>
        <v>26.70336</v>
      </c>
      <c r="Z42" s="237">
        <f t="shared" si="9"/>
        <v>-0.3983160000000012</v>
      </c>
      <c r="AA42" s="78"/>
      <c r="AB42" s="77"/>
    </row>
    <row r="43" spans="1:28" s="7" customFormat="1" ht="15.75" thickBot="1">
      <c r="A43" s="193" t="s">
        <v>219</v>
      </c>
      <c r="B43" s="164">
        <v>7103700</v>
      </c>
      <c r="C43" s="162">
        <v>245700</v>
      </c>
      <c r="D43" s="170">
        <v>0.04</v>
      </c>
      <c r="E43" s="164">
        <v>48600</v>
      </c>
      <c r="F43" s="112">
        <v>8100</v>
      </c>
      <c r="G43" s="170">
        <v>0.2</v>
      </c>
      <c r="H43" s="164">
        <v>0</v>
      </c>
      <c r="I43" s="112">
        <v>0</v>
      </c>
      <c r="J43" s="170">
        <v>0</v>
      </c>
      <c r="K43" s="164">
        <v>7152300</v>
      </c>
      <c r="L43" s="112">
        <v>253800</v>
      </c>
      <c r="M43" s="127">
        <v>0.04</v>
      </c>
      <c r="N43" s="283">
        <v>6909300</v>
      </c>
      <c r="O43" s="173">
        <f t="shared" si="0"/>
        <v>0.9660249150622876</v>
      </c>
      <c r="P43" s="108">
        <f>Volume!K43</f>
        <v>93.3</v>
      </c>
      <c r="Q43" s="69">
        <f>Volume!J43</f>
        <v>93.85</v>
      </c>
      <c r="R43" s="237">
        <f t="shared" si="1"/>
        <v>67.1243355</v>
      </c>
      <c r="S43" s="103">
        <f t="shared" si="2"/>
        <v>64.8437805</v>
      </c>
      <c r="T43" s="109">
        <f t="shared" si="3"/>
        <v>6898500</v>
      </c>
      <c r="U43" s="103">
        <f t="shared" si="4"/>
        <v>3.679060665362035</v>
      </c>
      <c r="V43" s="103">
        <f t="shared" si="5"/>
        <v>66.6682245</v>
      </c>
      <c r="W43" s="103">
        <f t="shared" si="6"/>
        <v>0.456111</v>
      </c>
      <c r="X43" s="103">
        <f t="shared" si="7"/>
        <v>0</v>
      </c>
      <c r="Y43" s="103">
        <f t="shared" si="8"/>
        <v>64.363005</v>
      </c>
      <c r="Z43" s="237">
        <f t="shared" si="9"/>
        <v>2.7613304999999997</v>
      </c>
      <c r="AB43" s="77"/>
    </row>
    <row r="44" spans="1:28" s="7" customFormat="1" ht="15.75" thickBot="1">
      <c r="A44" s="193" t="s">
        <v>163</v>
      </c>
      <c r="B44" s="164">
        <v>551500</v>
      </c>
      <c r="C44" s="162">
        <v>-13500</v>
      </c>
      <c r="D44" s="170">
        <v>-0.02</v>
      </c>
      <c r="E44" s="164">
        <v>12750</v>
      </c>
      <c r="F44" s="112">
        <v>500</v>
      </c>
      <c r="G44" s="170">
        <v>0.04</v>
      </c>
      <c r="H44" s="164">
        <v>2000</v>
      </c>
      <c r="I44" s="112">
        <v>250</v>
      </c>
      <c r="J44" s="170">
        <v>0.14</v>
      </c>
      <c r="K44" s="164">
        <v>566250</v>
      </c>
      <c r="L44" s="112">
        <v>-12750</v>
      </c>
      <c r="M44" s="127">
        <v>-0.02</v>
      </c>
      <c r="N44" s="283">
        <v>545500</v>
      </c>
      <c r="O44" s="173">
        <f t="shared" si="0"/>
        <v>0.963355408388521</v>
      </c>
      <c r="P44" s="108">
        <f>Volume!K44</f>
        <v>3368.05</v>
      </c>
      <c r="Q44" s="69">
        <f>Volume!J44</f>
        <v>3358.75</v>
      </c>
      <c r="R44" s="237">
        <f t="shared" si="1"/>
        <v>190.18921875</v>
      </c>
      <c r="S44" s="103">
        <f t="shared" si="2"/>
        <v>183.2198125</v>
      </c>
      <c r="T44" s="109">
        <f t="shared" si="3"/>
        <v>579000</v>
      </c>
      <c r="U44" s="103">
        <f t="shared" si="4"/>
        <v>-2.2020725388601035</v>
      </c>
      <c r="V44" s="103">
        <f t="shared" si="5"/>
        <v>185.2350625</v>
      </c>
      <c r="W44" s="103">
        <f t="shared" si="6"/>
        <v>4.28240625</v>
      </c>
      <c r="X44" s="103">
        <f t="shared" si="7"/>
        <v>0.67175</v>
      </c>
      <c r="Y44" s="103">
        <f t="shared" si="8"/>
        <v>195.010095</v>
      </c>
      <c r="Z44" s="237">
        <f t="shared" si="9"/>
        <v>-4.820876249999998</v>
      </c>
      <c r="AB44" s="77"/>
    </row>
    <row r="45" spans="1:28" s="7" customFormat="1" ht="15.75" thickBot="1">
      <c r="A45" s="193" t="s">
        <v>194</v>
      </c>
      <c r="B45" s="164">
        <v>2048800</v>
      </c>
      <c r="C45" s="162">
        <v>7200</v>
      </c>
      <c r="D45" s="170">
        <v>0</v>
      </c>
      <c r="E45" s="164">
        <v>39200</v>
      </c>
      <c r="F45" s="112">
        <v>1200</v>
      </c>
      <c r="G45" s="170">
        <v>0.03</v>
      </c>
      <c r="H45" s="164">
        <v>7200</v>
      </c>
      <c r="I45" s="112">
        <v>2000</v>
      </c>
      <c r="J45" s="170">
        <v>0.38</v>
      </c>
      <c r="K45" s="164">
        <v>2095200</v>
      </c>
      <c r="L45" s="112">
        <v>10400</v>
      </c>
      <c r="M45" s="127">
        <v>0</v>
      </c>
      <c r="N45" s="283">
        <v>2070400</v>
      </c>
      <c r="O45" s="173">
        <f t="shared" si="0"/>
        <v>0.9881634211531118</v>
      </c>
      <c r="P45" s="108">
        <f>Volume!K45</f>
        <v>699.55</v>
      </c>
      <c r="Q45" s="69">
        <f>Volume!J45</f>
        <v>705.5</v>
      </c>
      <c r="R45" s="237">
        <f t="shared" si="1"/>
        <v>147.81636</v>
      </c>
      <c r="S45" s="103">
        <f t="shared" si="2"/>
        <v>146.06672</v>
      </c>
      <c r="T45" s="109">
        <f t="shared" si="3"/>
        <v>2084800</v>
      </c>
      <c r="U45" s="103">
        <f t="shared" si="4"/>
        <v>0.49884881043745205</v>
      </c>
      <c r="V45" s="103">
        <f t="shared" si="5"/>
        <v>144.54284</v>
      </c>
      <c r="W45" s="103">
        <f t="shared" si="6"/>
        <v>2.76556</v>
      </c>
      <c r="X45" s="103">
        <f t="shared" si="7"/>
        <v>0.50796</v>
      </c>
      <c r="Y45" s="103">
        <f t="shared" si="8"/>
        <v>145.842184</v>
      </c>
      <c r="Z45" s="237">
        <f t="shared" si="9"/>
        <v>1.974176</v>
      </c>
      <c r="AB45" s="77"/>
    </row>
    <row r="46" spans="1:28" s="58" customFormat="1" ht="15.75" thickBot="1">
      <c r="A46" s="193" t="s">
        <v>220</v>
      </c>
      <c r="B46" s="164">
        <v>3660000</v>
      </c>
      <c r="C46" s="162">
        <v>-120000</v>
      </c>
      <c r="D46" s="170">
        <v>-0.03</v>
      </c>
      <c r="E46" s="164">
        <v>201600</v>
      </c>
      <c r="F46" s="112">
        <v>14400</v>
      </c>
      <c r="G46" s="170">
        <v>0.08</v>
      </c>
      <c r="H46" s="164">
        <v>21600</v>
      </c>
      <c r="I46" s="112">
        <v>14400</v>
      </c>
      <c r="J46" s="170">
        <v>2</v>
      </c>
      <c r="K46" s="164">
        <v>3883200</v>
      </c>
      <c r="L46" s="112">
        <v>-91200</v>
      </c>
      <c r="M46" s="127">
        <v>-0.02</v>
      </c>
      <c r="N46" s="283">
        <v>3837600</v>
      </c>
      <c r="O46" s="173">
        <f t="shared" si="0"/>
        <v>0.988257107540173</v>
      </c>
      <c r="P46" s="108">
        <f>Volume!K46</f>
        <v>123.2</v>
      </c>
      <c r="Q46" s="69">
        <f>Volume!J46</f>
        <v>120</v>
      </c>
      <c r="R46" s="237">
        <f t="shared" si="1"/>
        <v>46.5984</v>
      </c>
      <c r="S46" s="103">
        <f t="shared" si="2"/>
        <v>46.0512</v>
      </c>
      <c r="T46" s="109">
        <f t="shared" si="3"/>
        <v>3974400</v>
      </c>
      <c r="U46" s="103">
        <f t="shared" si="4"/>
        <v>-2.2946859903381642</v>
      </c>
      <c r="V46" s="103">
        <f t="shared" si="5"/>
        <v>43.92</v>
      </c>
      <c r="W46" s="103">
        <f t="shared" si="6"/>
        <v>2.4192</v>
      </c>
      <c r="X46" s="103">
        <f t="shared" si="7"/>
        <v>0.2592</v>
      </c>
      <c r="Y46" s="103">
        <f t="shared" si="8"/>
        <v>48.964608</v>
      </c>
      <c r="Z46" s="237">
        <f t="shared" si="9"/>
        <v>-2.3662080000000003</v>
      </c>
      <c r="AA46" s="78"/>
      <c r="AB46" s="77"/>
    </row>
    <row r="47" spans="1:28" s="58" customFormat="1" ht="15.75" thickBot="1">
      <c r="A47" s="193" t="s">
        <v>164</v>
      </c>
      <c r="B47" s="164">
        <v>22475700</v>
      </c>
      <c r="C47" s="162">
        <v>-5650</v>
      </c>
      <c r="D47" s="170">
        <v>0</v>
      </c>
      <c r="E47" s="164">
        <v>282500</v>
      </c>
      <c r="F47" s="112">
        <v>11300</v>
      </c>
      <c r="G47" s="170">
        <v>0.04</v>
      </c>
      <c r="H47" s="164">
        <v>11300</v>
      </c>
      <c r="I47" s="112">
        <v>0</v>
      </c>
      <c r="J47" s="170">
        <v>0</v>
      </c>
      <c r="K47" s="164">
        <v>22769500</v>
      </c>
      <c r="L47" s="112">
        <v>5650</v>
      </c>
      <c r="M47" s="127">
        <v>0</v>
      </c>
      <c r="N47" s="283">
        <v>22718650</v>
      </c>
      <c r="O47" s="173">
        <f t="shared" si="0"/>
        <v>0.9977667493796526</v>
      </c>
      <c r="P47" s="108">
        <f>Volume!K47</f>
        <v>52.5</v>
      </c>
      <c r="Q47" s="69">
        <f>Volume!J47</f>
        <v>51.85</v>
      </c>
      <c r="R47" s="237">
        <f t="shared" si="1"/>
        <v>118.0598575</v>
      </c>
      <c r="S47" s="103">
        <f t="shared" si="2"/>
        <v>117.79620025</v>
      </c>
      <c r="T47" s="109">
        <f t="shared" si="3"/>
        <v>22763850</v>
      </c>
      <c r="U47" s="103">
        <f t="shared" si="4"/>
        <v>0.02482005460412013</v>
      </c>
      <c r="V47" s="103">
        <f t="shared" si="5"/>
        <v>116.5365045</v>
      </c>
      <c r="W47" s="103">
        <f t="shared" si="6"/>
        <v>1.4647625</v>
      </c>
      <c r="X47" s="103">
        <f t="shared" si="7"/>
        <v>0.0585905</v>
      </c>
      <c r="Y47" s="103">
        <f t="shared" si="8"/>
        <v>119.5102125</v>
      </c>
      <c r="Z47" s="237">
        <f t="shared" si="9"/>
        <v>-1.4503549999999876</v>
      </c>
      <c r="AA47" s="78"/>
      <c r="AB47" s="77"/>
    </row>
    <row r="48" spans="1:28" s="58" customFormat="1" ht="15.75" thickBot="1">
      <c r="A48" s="193" t="s">
        <v>165</v>
      </c>
      <c r="B48" s="164">
        <v>219700</v>
      </c>
      <c r="C48" s="162">
        <v>-45500</v>
      </c>
      <c r="D48" s="170">
        <v>-0.17</v>
      </c>
      <c r="E48" s="164">
        <v>6500</v>
      </c>
      <c r="F48" s="112">
        <v>0</v>
      </c>
      <c r="G48" s="170">
        <v>0</v>
      </c>
      <c r="H48" s="164">
        <v>0</v>
      </c>
      <c r="I48" s="112">
        <v>0</v>
      </c>
      <c r="J48" s="170">
        <v>0</v>
      </c>
      <c r="K48" s="164">
        <v>226200</v>
      </c>
      <c r="L48" s="112">
        <v>-45500</v>
      </c>
      <c r="M48" s="127">
        <v>-0.17</v>
      </c>
      <c r="N48" s="283">
        <v>224900</v>
      </c>
      <c r="O48" s="173">
        <f t="shared" si="0"/>
        <v>0.9942528735632183</v>
      </c>
      <c r="P48" s="108">
        <f>Volume!K48</f>
        <v>230.2</v>
      </c>
      <c r="Q48" s="69">
        <f>Volume!J48</f>
        <v>229.25</v>
      </c>
      <c r="R48" s="237">
        <f t="shared" si="1"/>
        <v>5.185635</v>
      </c>
      <c r="S48" s="103">
        <f t="shared" si="2"/>
        <v>5.1558325</v>
      </c>
      <c r="T48" s="109">
        <f t="shared" si="3"/>
        <v>271700</v>
      </c>
      <c r="U48" s="103">
        <f t="shared" si="4"/>
        <v>-16.74641148325359</v>
      </c>
      <c r="V48" s="103">
        <f t="shared" si="5"/>
        <v>5.0366225</v>
      </c>
      <c r="W48" s="103">
        <f t="shared" si="6"/>
        <v>0.1490125</v>
      </c>
      <c r="X48" s="103">
        <f t="shared" si="7"/>
        <v>0</v>
      </c>
      <c r="Y48" s="103">
        <f t="shared" si="8"/>
        <v>6.254534</v>
      </c>
      <c r="Z48" s="237">
        <f t="shared" si="9"/>
        <v>-1.0688989999999992</v>
      </c>
      <c r="AA48" s="78"/>
      <c r="AB48" s="77"/>
    </row>
    <row r="49" spans="1:29" s="58" customFormat="1" ht="15.75" thickBot="1">
      <c r="A49" s="193" t="s">
        <v>89</v>
      </c>
      <c r="B49" s="164">
        <v>4346250</v>
      </c>
      <c r="C49" s="162">
        <v>287250</v>
      </c>
      <c r="D49" s="170">
        <v>0.07</v>
      </c>
      <c r="E49" s="164">
        <v>101250</v>
      </c>
      <c r="F49" s="112">
        <v>-2250</v>
      </c>
      <c r="G49" s="170">
        <v>-0.02</v>
      </c>
      <c r="H49" s="164">
        <v>12750</v>
      </c>
      <c r="I49" s="112">
        <v>750</v>
      </c>
      <c r="J49" s="170">
        <v>0.06</v>
      </c>
      <c r="K49" s="164">
        <v>4460250</v>
      </c>
      <c r="L49" s="112">
        <v>285750</v>
      </c>
      <c r="M49" s="127">
        <v>0.07</v>
      </c>
      <c r="N49" s="283">
        <v>4395750</v>
      </c>
      <c r="O49" s="173">
        <f t="shared" si="0"/>
        <v>0.9855389271901799</v>
      </c>
      <c r="P49" s="108">
        <f>Volume!K49</f>
        <v>294.5</v>
      </c>
      <c r="Q49" s="69">
        <f>Volume!J49</f>
        <v>284.55</v>
      </c>
      <c r="R49" s="237">
        <f t="shared" si="1"/>
        <v>126.91641375</v>
      </c>
      <c r="S49" s="103">
        <f t="shared" si="2"/>
        <v>125.08106625</v>
      </c>
      <c r="T49" s="109">
        <f t="shared" si="3"/>
        <v>4174500</v>
      </c>
      <c r="U49" s="103">
        <f t="shared" si="4"/>
        <v>6.845131153431548</v>
      </c>
      <c r="V49" s="103">
        <f t="shared" si="5"/>
        <v>123.67254375</v>
      </c>
      <c r="W49" s="103">
        <f t="shared" si="6"/>
        <v>2.88106875</v>
      </c>
      <c r="X49" s="103">
        <f t="shared" si="7"/>
        <v>0.36280125</v>
      </c>
      <c r="Y49" s="103">
        <f t="shared" si="8"/>
        <v>122.939025</v>
      </c>
      <c r="Z49" s="237">
        <f t="shared" si="9"/>
        <v>3.977388750000003</v>
      </c>
      <c r="AA49" s="385"/>
      <c r="AB49" s="78"/>
      <c r="AC49"/>
    </row>
    <row r="50" spans="1:29" s="58" customFormat="1" ht="15.75" thickBot="1">
      <c r="A50" s="193" t="s">
        <v>287</v>
      </c>
      <c r="B50" s="164">
        <v>1208000</v>
      </c>
      <c r="C50" s="162">
        <v>20000</v>
      </c>
      <c r="D50" s="170">
        <v>0.02</v>
      </c>
      <c r="E50" s="164">
        <v>15000</v>
      </c>
      <c r="F50" s="112">
        <v>5000</v>
      </c>
      <c r="G50" s="170">
        <v>0.5</v>
      </c>
      <c r="H50" s="164">
        <v>0</v>
      </c>
      <c r="I50" s="112">
        <v>0</v>
      </c>
      <c r="J50" s="170">
        <v>0</v>
      </c>
      <c r="K50" s="164">
        <v>1223000</v>
      </c>
      <c r="L50" s="112">
        <v>25000</v>
      </c>
      <c r="M50" s="127">
        <v>0.02</v>
      </c>
      <c r="N50" s="283">
        <v>1212000</v>
      </c>
      <c r="O50" s="173">
        <f t="shared" si="0"/>
        <v>0.9910057236304171</v>
      </c>
      <c r="P50" s="108">
        <f>Volume!K50</f>
        <v>168.75</v>
      </c>
      <c r="Q50" s="69">
        <f>Volume!J50</f>
        <v>168.75</v>
      </c>
      <c r="R50" s="237">
        <f t="shared" si="1"/>
        <v>20.638125</v>
      </c>
      <c r="S50" s="103">
        <f t="shared" si="2"/>
        <v>20.4525</v>
      </c>
      <c r="T50" s="109">
        <f t="shared" si="3"/>
        <v>1198000</v>
      </c>
      <c r="U50" s="103">
        <f t="shared" si="4"/>
        <v>2.0868113522537564</v>
      </c>
      <c r="V50" s="103">
        <f t="shared" si="5"/>
        <v>20.385</v>
      </c>
      <c r="W50" s="103">
        <f t="shared" si="6"/>
        <v>0.253125</v>
      </c>
      <c r="X50" s="103">
        <f t="shared" si="7"/>
        <v>0</v>
      </c>
      <c r="Y50" s="103">
        <f t="shared" si="8"/>
        <v>20.21625</v>
      </c>
      <c r="Z50" s="237">
        <f t="shared" si="9"/>
        <v>0.421875</v>
      </c>
      <c r="AA50" s="78"/>
      <c r="AB50" s="77"/>
      <c r="AC50"/>
    </row>
    <row r="51" spans="1:29" s="58" customFormat="1" ht="15.75" thickBot="1">
      <c r="A51" s="193" t="s">
        <v>271</v>
      </c>
      <c r="B51" s="164">
        <v>579600</v>
      </c>
      <c r="C51" s="162">
        <v>-135600</v>
      </c>
      <c r="D51" s="170">
        <v>-0.19</v>
      </c>
      <c r="E51" s="164">
        <v>24000</v>
      </c>
      <c r="F51" s="112">
        <v>3000</v>
      </c>
      <c r="G51" s="170">
        <v>0.14</v>
      </c>
      <c r="H51" s="164">
        <v>0</v>
      </c>
      <c r="I51" s="112">
        <v>0</v>
      </c>
      <c r="J51" s="170">
        <v>0</v>
      </c>
      <c r="K51" s="164">
        <v>603600</v>
      </c>
      <c r="L51" s="112">
        <v>-132600</v>
      </c>
      <c r="M51" s="127">
        <v>-0.18</v>
      </c>
      <c r="N51" s="283">
        <v>598200</v>
      </c>
      <c r="O51" s="173">
        <f t="shared" si="0"/>
        <v>0.9910536779324056</v>
      </c>
      <c r="P51" s="108">
        <f>Volume!K51</f>
        <v>219.1</v>
      </c>
      <c r="Q51" s="69">
        <f>Volume!J51</f>
        <v>228.35</v>
      </c>
      <c r="R51" s="237">
        <f t="shared" si="1"/>
        <v>13.783206</v>
      </c>
      <c r="S51" s="103">
        <f t="shared" si="2"/>
        <v>13.659897</v>
      </c>
      <c r="T51" s="109">
        <f t="shared" si="3"/>
        <v>736200</v>
      </c>
      <c r="U51" s="103">
        <f t="shared" si="4"/>
        <v>-18.011409942950284</v>
      </c>
      <c r="V51" s="103">
        <f t="shared" si="5"/>
        <v>13.235166</v>
      </c>
      <c r="W51" s="103">
        <f t="shared" si="6"/>
        <v>0.54804</v>
      </c>
      <c r="X51" s="103">
        <f t="shared" si="7"/>
        <v>0</v>
      </c>
      <c r="Y51" s="103">
        <f t="shared" si="8"/>
        <v>16.130142</v>
      </c>
      <c r="Z51" s="237">
        <f t="shared" si="9"/>
        <v>-2.3469359999999995</v>
      </c>
      <c r="AA51" s="78"/>
      <c r="AB51" s="77"/>
      <c r="AC51"/>
    </row>
    <row r="52" spans="1:29" s="58" customFormat="1" ht="15.75" thickBot="1">
      <c r="A52" s="193" t="s">
        <v>221</v>
      </c>
      <c r="B52" s="164">
        <v>494400</v>
      </c>
      <c r="C52" s="162">
        <v>10800</v>
      </c>
      <c r="D52" s="170">
        <v>0.02</v>
      </c>
      <c r="E52" s="164">
        <v>2400</v>
      </c>
      <c r="F52" s="112">
        <v>0</v>
      </c>
      <c r="G52" s="170">
        <v>0</v>
      </c>
      <c r="H52" s="164">
        <v>0</v>
      </c>
      <c r="I52" s="112">
        <v>0</v>
      </c>
      <c r="J52" s="170">
        <v>0</v>
      </c>
      <c r="K52" s="164">
        <v>496800</v>
      </c>
      <c r="L52" s="112">
        <v>10800</v>
      </c>
      <c r="M52" s="127">
        <v>0.02</v>
      </c>
      <c r="N52" s="283">
        <v>491700</v>
      </c>
      <c r="O52" s="173">
        <f t="shared" si="0"/>
        <v>0.9897342995169082</v>
      </c>
      <c r="P52" s="108">
        <f>Volume!K52</f>
        <v>1139.2</v>
      </c>
      <c r="Q52" s="69">
        <f>Volume!J52</f>
        <v>1145.15</v>
      </c>
      <c r="R52" s="237">
        <f t="shared" si="1"/>
        <v>56.891052</v>
      </c>
      <c r="S52" s="103">
        <f t="shared" si="2"/>
        <v>56.3070255</v>
      </c>
      <c r="T52" s="109">
        <f t="shared" si="3"/>
        <v>486000</v>
      </c>
      <c r="U52" s="103">
        <f t="shared" si="4"/>
        <v>2.2222222222222223</v>
      </c>
      <c r="V52" s="103">
        <f t="shared" si="5"/>
        <v>56.616216</v>
      </c>
      <c r="W52" s="103">
        <f t="shared" si="6"/>
        <v>0.274836</v>
      </c>
      <c r="X52" s="103">
        <f t="shared" si="7"/>
        <v>0</v>
      </c>
      <c r="Y52" s="103">
        <f t="shared" si="8"/>
        <v>55.36512</v>
      </c>
      <c r="Z52" s="237">
        <f t="shared" si="9"/>
        <v>1.5259320000000045</v>
      </c>
      <c r="AA52" s="78"/>
      <c r="AB52" s="77"/>
      <c r="AC52"/>
    </row>
    <row r="53" spans="1:29" s="58" customFormat="1" ht="15.75" thickBot="1">
      <c r="A53" s="193" t="s">
        <v>233</v>
      </c>
      <c r="B53" s="164">
        <v>2552000</v>
      </c>
      <c r="C53" s="162">
        <v>-15000</v>
      </c>
      <c r="D53" s="170">
        <v>-0.01</v>
      </c>
      <c r="E53" s="164">
        <v>32000</v>
      </c>
      <c r="F53" s="112">
        <v>0</v>
      </c>
      <c r="G53" s="170">
        <v>0</v>
      </c>
      <c r="H53" s="164">
        <v>3000</v>
      </c>
      <c r="I53" s="112">
        <v>0</v>
      </c>
      <c r="J53" s="170">
        <v>0</v>
      </c>
      <c r="K53" s="164">
        <v>2587000</v>
      </c>
      <c r="L53" s="112">
        <v>-15000</v>
      </c>
      <c r="M53" s="127">
        <v>-0.01</v>
      </c>
      <c r="N53" s="283">
        <v>2573000</v>
      </c>
      <c r="O53" s="173">
        <f t="shared" si="0"/>
        <v>0.9945883262466177</v>
      </c>
      <c r="P53" s="108">
        <f>Volume!K53</f>
        <v>364.95</v>
      </c>
      <c r="Q53" s="69">
        <f>Volume!J53</f>
        <v>362.85</v>
      </c>
      <c r="R53" s="237">
        <f t="shared" si="1"/>
        <v>93.869295</v>
      </c>
      <c r="S53" s="103">
        <f t="shared" si="2"/>
        <v>93.361305</v>
      </c>
      <c r="T53" s="109">
        <f t="shared" si="3"/>
        <v>2602000</v>
      </c>
      <c r="U53" s="103">
        <f t="shared" si="4"/>
        <v>-0.5764796310530361</v>
      </c>
      <c r="V53" s="103">
        <f t="shared" si="5"/>
        <v>92.59932</v>
      </c>
      <c r="W53" s="103">
        <f t="shared" si="6"/>
        <v>1.16112</v>
      </c>
      <c r="X53" s="103">
        <f t="shared" si="7"/>
        <v>0.108855</v>
      </c>
      <c r="Y53" s="103">
        <f t="shared" si="8"/>
        <v>94.95999</v>
      </c>
      <c r="Z53" s="237">
        <f t="shared" si="9"/>
        <v>-1.0906950000000109</v>
      </c>
      <c r="AA53" s="78"/>
      <c r="AB53" s="77"/>
      <c r="AC53"/>
    </row>
    <row r="54" spans="1:29" s="58" customFormat="1" ht="15.75" thickBot="1">
      <c r="A54" s="193" t="s">
        <v>166</v>
      </c>
      <c r="B54" s="164">
        <v>3914650</v>
      </c>
      <c r="C54" s="162">
        <v>23600</v>
      </c>
      <c r="D54" s="170">
        <v>0.01</v>
      </c>
      <c r="E54" s="164">
        <v>126850</v>
      </c>
      <c r="F54" s="112">
        <v>11800</v>
      </c>
      <c r="G54" s="170">
        <v>0.1</v>
      </c>
      <c r="H54" s="164">
        <v>5900</v>
      </c>
      <c r="I54" s="112">
        <v>0</v>
      </c>
      <c r="J54" s="170">
        <v>0</v>
      </c>
      <c r="K54" s="164">
        <v>4047400</v>
      </c>
      <c r="L54" s="112">
        <v>35400</v>
      </c>
      <c r="M54" s="127">
        <v>0.01</v>
      </c>
      <c r="N54" s="283">
        <v>4032650</v>
      </c>
      <c r="O54" s="173">
        <f t="shared" si="0"/>
        <v>0.9963556851311953</v>
      </c>
      <c r="P54" s="108">
        <f>Volume!K54</f>
        <v>91.95</v>
      </c>
      <c r="Q54" s="69">
        <f>Volume!J54</f>
        <v>91.6</v>
      </c>
      <c r="R54" s="237">
        <f t="shared" si="1"/>
        <v>37.074184</v>
      </c>
      <c r="S54" s="103">
        <f t="shared" si="2"/>
        <v>36.939074</v>
      </c>
      <c r="T54" s="109">
        <f t="shared" si="3"/>
        <v>4012000</v>
      </c>
      <c r="U54" s="103">
        <f t="shared" si="4"/>
        <v>0.8823529411764706</v>
      </c>
      <c r="V54" s="103">
        <f t="shared" si="5"/>
        <v>35.858194</v>
      </c>
      <c r="W54" s="103">
        <f t="shared" si="6"/>
        <v>1.161946</v>
      </c>
      <c r="X54" s="103">
        <f t="shared" si="7"/>
        <v>0.054044</v>
      </c>
      <c r="Y54" s="103">
        <f t="shared" si="8"/>
        <v>36.89034</v>
      </c>
      <c r="Z54" s="237">
        <f t="shared" si="9"/>
        <v>0.18384400000000056</v>
      </c>
      <c r="AA54" s="78"/>
      <c r="AB54" s="77"/>
      <c r="AC54"/>
    </row>
    <row r="55" spans="1:28" s="58" customFormat="1" ht="15.75" thickBot="1">
      <c r="A55" s="193" t="s">
        <v>222</v>
      </c>
      <c r="B55" s="164">
        <v>821100</v>
      </c>
      <c r="C55" s="162">
        <v>31500</v>
      </c>
      <c r="D55" s="170">
        <v>0.04</v>
      </c>
      <c r="E55" s="164">
        <v>525</v>
      </c>
      <c r="F55" s="112">
        <v>0</v>
      </c>
      <c r="G55" s="170">
        <v>0</v>
      </c>
      <c r="H55" s="164">
        <v>175</v>
      </c>
      <c r="I55" s="112">
        <v>0</v>
      </c>
      <c r="J55" s="170">
        <v>0</v>
      </c>
      <c r="K55" s="164">
        <v>821800</v>
      </c>
      <c r="L55" s="112">
        <v>31500</v>
      </c>
      <c r="M55" s="127">
        <v>0.04</v>
      </c>
      <c r="N55" s="283">
        <v>817775</v>
      </c>
      <c r="O55" s="173">
        <f t="shared" si="0"/>
        <v>0.9951022146507666</v>
      </c>
      <c r="P55" s="108">
        <f>Volume!K55</f>
        <v>2225.6</v>
      </c>
      <c r="Q55" s="69">
        <f>Volume!J55</f>
        <v>2254.95</v>
      </c>
      <c r="R55" s="237">
        <f t="shared" si="1"/>
        <v>185.31179099999997</v>
      </c>
      <c r="S55" s="103">
        <f t="shared" si="2"/>
        <v>184.40417362499997</v>
      </c>
      <c r="T55" s="109">
        <f t="shared" si="3"/>
        <v>790300</v>
      </c>
      <c r="U55" s="103">
        <f t="shared" si="4"/>
        <v>3.985828166519043</v>
      </c>
      <c r="V55" s="103">
        <f t="shared" si="5"/>
        <v>185.15394449999997</v>
      </c>
      <c r="W55" s="103">
        <f t="shared" si="6"/>
        <v>0.118384875</v>
      </c>
      <c r="X55" s="103">
        <f t="shared" si="7"/>
        <v>0.03946162499999999</v>
      </c>
      <c r="Y55" s="103">
        <f t="shared" si="8"/>
        <v>175.889168</v>
      </c>
      <c r="Z55" s="237">
        <f t="shared" si="9"/>
        <v>9.422622999999959</v>
      </c>
      <c r="AA55" s="78"/>
      <c r="AB55" s="77"/>
    </row>
    <row r="56" spans="1:28" s="58" customFormat="1" ht="15.75" thickBot="1">
      <c r="A56" s="193" t="s">
        <v>288</v>
      </c>
      <c r="B56" s="164">
        <v>5098500</v>
      </c>
      <c r="C56" s="162">
        <v>102000</v>
      </c>
      <c r="D56" s="170">
        <v>0.02</v>
      </c>
      <c r="E56" s="164">
        <v>348000</v>
      </c>
      <c r="F56" s="112">
        <v>18000</v>
      </c>
      <c r="G56" s="170">
        <v>0.05</v>
      </c>
      <c r="H56" s="164">
        <v>6000</v>
      </c>
      <c r="I56" s="112">
        <v>3000</v>
      </c>
      <c r="J56" s="170">
        <v>1</v>
      </c>
      <c r="K56" s="164">
        <v>5452500</v>
      </c>
      <c r="L56" s="112">
        <v>123000</v>
      </c>
      <c r="M56" s="127">
        <v>0.02</v>
      </c>
      <c r="N56" s="283">
        <v>5409000</v>
      </c>
      <c r="O56" s="173">
        <f t="shared" si="0"/>
        <v>0.992022008253095</v>
      </c>
      <c r="P56" s="108">
        <f>Volume!K56</f>
        <v>142.65</v>
      </c>
      <c r="Q56" s="69">
        <f>Volume!J56</f>
        <v>139.95</v>
      </c>
      <c r="R56" s="237">
        <f t="shared" si="1"/>
        <v>76.30773749999999</v>
      </c>
      <c r="S56" s="103">
        <f t="shared" si="2"/>
        <v>75.69895499999998</v>
      </c>
      <c r="T56" s="109">
        <f t="shared" si="3"/>
        <v>5329500</v>
      </c>
      <c r="U56" s="103">
        <f t="shared" si="4"/>
        <v>2.307908809456797</v>
      </c>
      <c r="V56" s="103">
        <f t="shared" si="5"/>
        <v>71.3535075</v>
      </c>
      <c r="W56" s="103">
        <f t="shared" si="6"/>
        <v>4.870259999999999</v>
      </c>
      <c r="X56" s="103">
        <f t="shared" si="7"/>
        <v>0.08396999999999999</v>
      </c>
      <c r="Y56" s="103">
        <f t="shared" si="8"/>
        <v>76.0253175</v>
      </c>
      <c r="Z56" s="237">
        <f t="shared" si="9"/>
        <v>0.2824199999999877</v>
      </c>
      <c r="AA56" s="386"/>
      <c r="AB56"/>
    </row>
    <row r="57" spans="1:28" s="7" customFormat="1" ht="15.75" thickBot="1">
      <c r="A57" s="193" t="s">
        <v>289</v>
      </c>
      <c r="B57" s="164">
        <v>1902600</v>
      </c>
      <c r="C57" s="162">
        <v>53200</v>
      </c>
      <c r="D57" s="170">
        <v>0.03</v>
      </c>
      <c r="E57" s="164">
        <v>8400</v>
      </c>
      <c r="F57" s="112">
        <v>0</v>
      </c>
      <c r="G57" s="170">
        <v>0</v>
      </c>
      <c r="H57" s="164">
        <v>0</v>
      </c>
      <c r="I57" s="112">
        <v>0</v>
      </c>
      <c r="J57" s="170">
        <v>0</v>
      </c>
      <c r="K57" s="164">
        <v>1911000</v>
      </c>
      <c r="L57" s="112">
        <v>53200</v>
      </c>
      <c r="M57" s="127">
        <v>0.03</v>
      </c>
      <c r="N57" s="283">
        <v>1895600</v>
      </c>
      <c r="O57" s="173">
        <f t="shared" si="0"/>
        <v>0.991941391941392</v>
      </c>
      <c r="P57" s="108">
        <f>Volume!K57</f>
        <v>124.6</v>
      </c>
      <c r="Q57" s="69">
        <f>Volume!J57</f>
        <v>120.4</v>
      </c>
      <c r="R57" s="237">
        <f t="shared" si="1"/>
        <v>23.00844</v>
      </c>
      <c r="S57" s="103">
        <f t="shared" si="2"/>
        <v>22.823024</v>
      </c>
      <c r="T57" s="109">
        <f t="shared" si="3"/>
        <v>1857800</v>
      </c>
      <c r="U57" s="103">
        <f t="shared" si="4"/>
        <v>2.8636021100226077</v>
      </c>
      <c r="V57" s="103">
        <f t="shared" si="5"/>
        <v>22.907304</v>
      </c>
      <c r="W57" s="103">
        <f t="shared" si="6"/>
        <v>0.101136</v>
      </c>
      <c r="X57" s="103">
        <f t="shared" si="7"/>
        <v>0</v>
      </c>
      <c r="Y57" s="103">
        <f t="shared" si="8"/>
        <v>23.148188</v>
      </c>
      <c r="Z57" s="237">
        <f t="shared" si="9"/>
        <v>-0.13974800000000087</v>
      </c>
      <c r="AA57"/>
      <c r="AB57"/>
    </row>
    <row r="58" spans="1:28" s="7" customFormat="1" ht="15.75" thickBot="1">
      <c r="A58" s="193" t="s">
        <v>195</v>
      </c>
      <c r="B58" s="164">
        <v>28655614</v>
      </c>
      <c r="C58" s="162">
        <v>96914</v>
      </c>
      <c r="D58" s="170">
        <v>0</v>
      </c>
      <c r="E58" s="164">
        <v>1224828</v>
      </c>
      <c r="F58" s="112">
        <v>35054</v>
      </c>
      <c r="G58" s="170">
        <v>0.03</v>
      </c>
      <c r="H58" s="164">
        <v>410338</v>
      </c>
      <c r="I58" s="112">
        <v>2062</v>
      </c>
      <c r="J58" s="170">
        <v>0.01</v>
      </c>
      <c r="K58" s="164">
        <v>30290780</v>
      </c>
      <c r="L58" s="112">
        <v>134030</v>
      </c>
      <c r="M58" s="127">
        <v>0</v>
      </c>
      <c r="N58" s="283">
        <v>30117572</v>
      </c>
      <c r="O58" s="173">
        <f t="shared" si="0"/>
        <v>0.99428182437032</v>
      </c>
      <c r="P58" s="108">
        <f>Volume!K58</f>
        <v>107.85</v>
      </c>
      <c r="Q58" s="69">
        <f>Volume!J58</f>
        <v>107.15</v>
      </c>
      <c r="R58" s="237">
        <f t="shared" si="1"/>
        <v>324.5657077</v>
      </c>
      <c r="S58" s="103">
        <f t="shared" si="2"/>
        <v>322.70978398</v>
      </c>
      <c r="T58" s="109">
        <f t="shared" si="3"/>
        <v>30156750</v>
      </c>
      <c r="U58" s="103">
        <f t="shared" si="4"/>
        <v>0.4444444444444444</v>
      </c>
      <c r="V58" s="103">
        <f t="shared" si="5"/>
        <v>307.04490401000004</v>
      </c>
      <c r="W58" s="103">
        <f t="shared" si="6"/>
        <v>13.12403202</v>
      </c>
      <c r="X58" s="103">
        <f t="shared" si="7"/>
        <v>4.396771670000001</v>
      </c>
      <c r="Y58" s="103">
        <f t="shared" si="8"/>
        <v>325.24054875</v>
      </c>
      <c r="Z58" s="237">
        <f t="shared" si="9"/>
        <v>-0.6748410499999977</v>
      </c>
      <c r="AA58"/>
      <c r="AB58"/>
    </row>
    <row r="59" spans="1:28" s="7" customFormat="1" ht="15.75" thickBot="1">
      <c r="A59" s="193" t="s">
        <v>290</v>
      </c>
      <c r="B59" s="164">
        <v>6806800</v>
      </c>
      <c r="C59" s="162">
        <v>217000</v>
      </c>
      <c r="D59" s="170">
        <v>0.03</v>
      </c>
      <c r="E59" s="164">
        <v>270200</v>
      </c>
      <c r="F59" s="112">
        <v>42000</v>
      </c>
      <c r="G59" s="170">
        <v>0.18</v>
      </c>
      <c r="H59" s="164">
        <v>42000</v>
      </c>
      <c r="I59" s="112">
        <v>2800</v>
      </c>
      <c r="J59" s="170">
        <v>0.07</v>
      </c>
      <c r="K59" s="164">
        <v>7119000</v>
      </c>
      <c r="L59" s="112">
        <v>261800</v>
      </c>
      <c r="M59" s="127">
        <v>0.04</v>
      </c>
      <c r="N59" s="283">
        <v>7000000</v>
      </c>
      <c r="O59" s="173">
        <f t="shared" si="0"/>
        <v>0.983284169124877</v>
      </c>
      <c r="P59" s="108">
        <f>Volume!K59</f>
        <v>93.45</v>
      </c>
      <c r="Q59" s="69">
        <f>Volume!J59</f>
        <v>95.6</v>
      </c>
      <c r="R59" s="237">
        <f t="shared" si="1"/>
        <v>68.05764</v>
      </c>
      <c r="S59" s="103">
        <f t="shared" si="2"/>
        <v>66.92</v>
      </c>
      <c r="T59" s="109">
        <f t="shared" si="3"/>
        <v>6857200</v>
      </c>
      <c r="U59" s="103">
        <f t="shared" si="4"/>
        <v>3.8178848509595755</v>
      </c>
      <c r="V59" s="103">
        <f t="shared" si="5"/>
        <v>65.073008</v>
      </c>
      <c r="W59" s="103">
        <f t="shared" si="6"/>
        <v>2.583112</v>
      </c>
      <c r="X59" s="103">
        <f t="shared" si="7"/>
        <v>0.40151999999999993</v>
      </c>
      <c r="Y59" s="103">
        <f t="shared" si="8"/>
        <v>64.080534</v>
      </c>
      <c r="Z59" s="237">
        <f t="shared" si="9"/>
        <v>3.9771060000000062</v>
      </c>
      <c r="AA59"/>
      <c r="AB59" s="77"/>
    </row>
    <row r="60" spans="1:28" s="7" customFormat="1" ht="15.75" thickBot="1">
      <c r="A60" s="193" t="s">
        <v>197</v>
      </c>
      <c r="B60" s="164">
        <v>4570800</v>
      </c>
      <c r="C60" s="162">
        <v>-55900</v>
      </c>
      <c r="D60" s="170">
        <v>-0.01</v>
      </c>
      <c r="E60" s="164">
        <v>14950</v>
      </c>
      <c r="F60" s="112">
        <v>1950</v>
      </c>
      <c r="G60" s="170">
        <v>0.15</v>
      </c>
      <c r="H60" s="164">
        <v>0</v>
      </c>
      <c r="I60" s="112">
        <v>0</v>
      </c>
      <c r="J60" s="170">
        <v>0</v>
      </c>
      <c r="K60" s="164">
        <v>4585750</v>
      </c>
      <c r="L60" s="112">
        <v>-53950</v>
      </c>
      <c r="M60" s="127">
        <v>-0.01</v>
      </c>
      <c r="N60" s="283">
        <v>4548050</v>
      </c>
      <c r="O60" s="173">
        <f t="shared" si="0"/>
        <v>0.9917788802267895</v>
      </c>
      <c r="P60" s="108">
        <f>Volume!K60</f>
        <v>287.05</v>
      </c>
      <c r="Q60" s="69">
        <f>Volume!J60</f>
        <v>287.6</v>
      </c>
      <c r="R60" s="237">
        <f t="shared" si="1"/>
        <v>131.88617</v>
      </c>
      <c r="S60" s="103">
        <f t="shared" si="2"/>
        <v>130.801918</v>
      </c>
      <c r="T60" s="109">
        <f t="shared" si="3"/>
        <v>4639700</v>
      </c>
      <c r="U60" s="103">
        <f t="shared" si="4"/>
        <v>-1.1627906976744187</v>
      </c>
      <c r="V60" s="103">
        <f t="shared" si="5"/>
        <v>131.456208</v>
      </c>
      <c r="W60" s="103">
        <f t="shared" si="6"/>
        <v>0.429962</v>
      </c>
      <c r="X60" s="103">
        <f t="shared" si="7"/>
        <v>0</v>
      </c>
      <c r="Y60" s="103">
        <f t="shared" si="8"/>
        <v>133.1825885</v>
      </c>
      <c r="Z60" s="237">
        <f t="shared" si="9"/>
        <v>-1.2964185000000157</v>
      </c>
      <c r="AA60"/>
      <c r="AB60" s="77"/>
    </row>
    <row r="61" spans="1:28" s="7" customFormat="1" ht="15.75" thickBot="1">
      <c r="A61" s="193" t="s">
        <v>4</v>
      </c>
      <c r="B61" s="164">
        <v>1213500</v>
      </c>
      <c r="C61" s="162">
        <v>6600</v>
      </c>
      <c r="D61" s="170">
        <v>0.01</v>
      </c>
      <c r="E61" s="164">
        <v>750</v>
      </c>
      <c r="F61" s="112">
        <v>0</v>
      </c>
      <c r="G61" s="170">
        <v>0</v>
      </c>
      <c r="H61" s="164">
        <v>450</v>
      </c>
      <c r="I61" s="112">
        <v>0</v>
      </c>
      <c r="J61" s="170">
        <v>0</v>
      </c>
      <c r="K61" s="164">
        <v>1214700</v>
      </c>
      <c r="L61" s="112">
        <v>6600</v>
      </c>
      <c r="M61" s="127">
        <v>0.01</v>
      </c>
      <c r="N61" s="283">
        <v>1209000</v>
      </c>
      <c r="O61" s="173">
        <f t="shared" si="0"/>
        <v>0.995307483329217</v>
      </c>
      <c r="P61" s="108">
        <f>Volume!K61</f>
        <v>1581.85</v>
      </c>
      <c r="Q61" s="69">
        <f>Volume!J61</f>
        <v>1539.25</v>
      </c>
      <c r="R61" s="237">
        <f t="shared" si="1"/>
        <v>186.9726975</v>
      </c>
      <c r="S61" s="103">
        <f t="shared" si="2"/>
        <v>186.095325</v>
      </c>
      <c r="T61" s="109">
        <f t="shared" si="3"/>
        <v>1208100</v>
      </c>
      <c r="U61" s="103">
        <f t="shared" si="4"/>
        <v>0.5463123913583312</v>
      </c>
      <c r="V61" s="103">
        <f t="shared" si="5"/>
        <v>186.7879875</v>
      </c>
      <c r="W61" s="103">
        <f t="shared" si="6"/>
        <v>0.11544375</v>
      </c>
      <c r="X61" s="103">
        <f t="shared" si="7"/>
        <v>0.06926625</v>
      </c>
      <c r="Y61" s="103">
        <f t="shared" si="8"/>
        <v>191.1032985</v>
      </c>
      <c r="Z61" s="237">
        <f t="shared" si="9"/>
        <v>-4.130600999999984</v>
      </c>
      <c r="AA61"/>
      <c r="AB61" s="77"/>
    </row>
    <row r="62" spans="1:28" s="7" customFormat="1" ht="15.75" thickBot="1">
      <c r="A62" s="193" t="s">
        <v>79</v>
      </c>
      <c r="B62" s="164">
        <v>2031800</v>
      </c>
      <c r="C62" s="162">
        <v>122800</v>
      </c>
      <c r="D62" s="170">
        <v>0.06</v>
      </c>
      <c r="E62" s="164">
        <v>800</v>
      </c>
      <c r="F62" s="112">
        <v>0</v>
      </c>
      <c r="G62" s="170">
        <v>0</v>
      </c>
      <c r="H62" s="164">
        <v>200</v>
      </c>
      <c r="I62" s="112">
        <v>200</v>
      </c>
      <c r="J62" s="170">
        <v>0</v>
      </c>
      <c r="K62" s="164">
        <v>2032800</v>
      </c>
      <c r="L62" s="112">
        <v>123000</v>
      </c>
      <c r="M62" s="127">
        <v>0.06</v>
      </c>
      <c r="N62" s="283">
        <v>2021600</v>
      </c>
      <c r="O62" s="173">
        <f t="shared" si="0"/>
        <v>0.9944903581267218</v>
      </c>
      <c r="P62" s="108">
        <f>Volume!K62</f>
        <v>979.35</v>
      </c>
      <c r="Q62" s="69">
        <f>Volume!J62</f>
        <v>958.35</v>
      </c>
      <c r="R62" s="237">
        <f t="shared" si="1"/>
        <v>194.813388</v>
      </c>
      <c r="S62" s="103">
        <f t="shared" si="2"/>
        <v>193.740036</v>
      </c>
      <c r="T62" s="109">
        <f t="shared" si="3"/>
        <v>1909800</v>
      </c>
      <c r="U62" s="103">
        <f t="shared" si="4"/>
        <v>6.440464970153943</v>
      </c>
      <c r="V62" s="103">
        <f t="shared" si="5"/>
        <v>194.717553</v>
      </c>
      <c r="W62" s="103">
        <f t="shared" si="6"/>
        <v>0.076668</v>
      </c>
      <c r="X62" s="103">
        <f t="shared" si="7"/>
        <v>0.019167</v>
      </c>
      <c r="Y62" s="103">
        <f t="shared" si="8"/>
        <v>187.036263</v>
      </c>
      <c r="Z62" s="237">
        <f t="shared" si="9"/>
        <v>7.777125000000012</v>
      </c>
      <c r="AA62"/>
      <c r="AB62" s="77"/>
    </row>
    <row r="63" spans="1:28" s="58" customFormat="1" ht="15.75" thickBot="1">
      <c r="A63" s="193" t="s">
        <v>196</v>
      </c>
      <c r="B63" s="164">
        <v>2549600</v>
      </c>
      <c r="C63" s="162">
        <v>136800</v>
      </c>
      <c r="D63" s="170">
        <v>0.06</v>
      </c>
      <c r="E63" s="164">
        <v>400</v>
      </c>
      <c r="F63" s="112">
        <v>0</v>
      </c>
      <c r="G63" s="170">
        <v>0</v>
      </c>
      <c r="H63" s="164">
        <v>800</v>
      </c>
      <c r="I63" s="112">
        <v>400</v>
      </c>
      <c r="J63" s="170">
        <v>1</v>
      </c>
      <c r="K63" s="164">
        <v>2550800</v>
      </c>
      <c r="L63" s="112">
        <v>137200</v>
      </c>
      <c r="M63" s="127">
        <v>0.06</v>
      </c>
      <c r="N63" s="283">
        <v>2496000</v>
      </c>
      <c r="O63" s="173">
        <f t="shared" si="0"/>
        <v>0.9785165438293869</v>
      </c>
      <c r="P63" s="108">
        <f>Volume!K63</f>
        <v>640.1</v>
      </c>
      <c r="Q63" s="69">
        <f>Volume!J63</f>
        <v>629.3</v>
      </c>
      <c r="R63" s="237">
        <f t="shared" si="1"/>
        <v>160.521844</v>
      </c>
      <c r="S63" s="103">
        <f t="shared" si="2"/>
        <v>157.07328</v>
      </c>
      <c r="T63" s="109">
        <f t="shared" si="3"/>
        <v>2413600</v>
      </c>
      <c r="U63" s="103">
        <f t="shared" si="4"/>
        <v>5.68445475638051</v>
      </c>
      <c r="V63" s="103">
        <f t="shared" si="5"/>
        <v>160.446328</v>
      </c>
      <c r="W63" s="103">
        <f t="shared" si="6"/>
        <v>0.025171999999999996</v>
      </c>
      <c r="X63" s="103">
        <f t="shared" si="7"/>
        <v>0.05034399999999999</v>
      </c>
      <c r="Y63" s="103">
        <f t="shared" si="8"/>
        <v>154.494536</v>
      </c>
      <c r="Z63" s="237">
        <f t="shared" si="9"/>
        <v>6.027307999999977</v>
      </c>
      <c r="AA63"/>
      <c r="AB63" s="77"/>
    </row>
    <row r="64" spans="1:28" s="7" customFormat="1" ht="15.75" thickBot="1">
      <c r="A64" s="193" t="s">
        <v>5</v>
      </c>
      <c r="B64" s="164">
        <v>28748280</v>
      </c>
      <c r="C64" s="162">
        <v>-578985</v>
      </c>
      <c r="D64" s="170">
        <v>-0.02</v>
      </c>
      <c r="E64" s="164">
        <v>2515315</v>
      </c>
      <c r="F64" s="112">
        <v>470525</v>
      </c>
      <c r="G64" s="170">
        <v>0.23</v>
      </c>
      <c r="H64" s="164">
        <v>440220</v>
      </c>
      <c r="I64" s="112">
        <v>87725</v>
      </c>
      <c r="J64" s="170">
        <v>0.25</v>
      </c>
      <c r="K64" s="164">
        <v>31703815</v>
      </c>
      <c r="L64" s="112">
        <v>-20735</v>
      </c>
      <c r="M64" s="127">
        <v>0</v>
      </c>
      <c r="N64" s="283">
        <v>31424690</v>
      </c>
      <c r="O64" s="173">
        <f t="shared" si="0"/>
        <v>0.991195854505207</v>
      </c>
      <c r="P64" s="108">
        <f>Volume!K64</f>
        <v>142.15</v>
      </c>
      <c r="Q64" s="69">
        <f>Volume!J64</f>
        <v>140.15</v>
      </c>
      <c r="R64" s="237">
        <f t="shared" si="1"/>
        <v>444.328967225</v>
      </c>
      <c r="S64" s="103">
        <f t="shared" si="2"/>
        <v>440.41703035</v>
      </c>
      <c r="T64" s="109">
        <f t="shared" si="3"/>
        <v>31724550</v>
      </c>
      <c r="U64" s="103">
        <f t="shared" si="4"/>
        <v>-0.065359477124183</v>
      </c>
      <c r="V64" s="103">
        <f t="shared" si="5"/>
        <v>402.9071442</v>
      </c>
      <c r="W64" s="103">
        <f t="shared" si="6"/>
        <v>35.252139725</v>
      </c>
      <c r="X64" s="103">
        <f t="shared" si="7"/>
        <v>6.1696833</v>
      </c>
      <c r="Y64" s="103">
        <f t="shared" si="8"/>
        <v>450.96447825</v>
      </c>
      <c r="Z64" s="237">
        <f t="shared" si="9"/>
        <v>-6.635511025000028</v>
      </c>
      <c r="AB64" s="77"/>
    </row>
    <row r="65" spans="1:28" s="58" customFormat="1" ht="15.75" thickBot="1">
      <c r="A65" s="193" t="s">
        <v>198</v>
      </c>
      <c r="B65" s="164">
        <v>9565000</v>
      </c>
      <c r="C65" s="162">
        <v>-73000</v>
      </c>
      <c r="D65" s="170">
        <v>-0.01</v>
      </c>
      <c r="E65" s="164">
        <v>1004000</v>
      </c>
      <c r="F65" s="112">
        <v>23000</v>
      </c>
      <c r="G65" s="170">
        <v>0.02</v>
      </c>
      <c r="H65" s="164">
        <v>186000</v>
      </c>
      <c r="I65" s="112">
        <v>9000</v>
      </c>
      <c r="J65" s="170">
        <v>0.05</v>
      </c>
      <c r="K65" s="164">
        <v>10755000</v>
      </c>
      <c r="L65" s="112">
        <v>-41000</v>
      </c>
      <c r="M65" s="127">
        <v>0</v>
      </c>
      <c r="N65" s="283">
        <v>10697000</v>
      </c>
      <c r="O65" s="173">
        <f t="shared" si="0"/>
        <v>0.994607159460716</v>
      </c>
      <c r="P65" s="108">
        <f>Volume!K65</f>
        <v>205.65</v>
      </c>
      <c r="Q65" s="69">
        <f>Volume!J65</f>
        <v>207.85</v>
      </c>
      <c r="R65" s="237">
        <f t="shared" si="1"/>
        <v>223.542675</v>
      </c>
      <c r="S65" s="103">
        <f t="shared" si="2"/>
        <v>222.337145</v>
      </c>
      <c r="T65" s="109">
        <f t="shared" si="3"/>
        <v>10796000</v>
      </c>
      <c r="U65" s="103">
        <f t="shared" si="4"/>
        <v>-0.3797702852908485</v>
      </c>
      <c r="V65" s="103">
        <f t="shared" si="5"/>
        <v>198.808525</v>
      </c>
      <c r="W65" s="103">
        <f t="shared" si="6"/>
        <v>20.86814</v>
      </c>
      <c r="X65" s="103">
        <f t="shared" si="7"/>
        <v>3.86601</v>
      </c>
      <c r="Y65" s="103">
        <f t="shared" si="8"/>
        <v>222.01974</v>
      </c>
      <c r="Z65" s="237">
        <f t="shared" si="9"/>
        <v>1.5229349999999897</v>
      </c>
      <c r="AA65" s="78"/>
      <c r="AB65" s="77"/>
    </row>
    <row r="66" spans="1:28" s="58" customFormat="1" ht="15.75" thickBot="1">
      <c r="A66" s="193" t="s">
        <v>199</v>
      </c>
      <c r="B66" s="164">
        <v>3214900</v>
      </c>
      <c r="C66" s="162">
        <v>144300</v>
      </c>
      <c r="D66" s="170">
        <v>0.05</v>
      </c>
      <c r="E66" s="164">
        <v>57200</v>
      </c>
      <c r="F66" s="112">
        <v>10400</v>
      </c>
      <c r="G66" s="170">
        <v>0.22</v>
      </c>
      <c r="H66" s="164">
        <v>11700</v>
      </c>
      <c r="I66" s="112">
        <v>1300</v>
      </c>
      <c r="J66" s="170">
        <v>0.13</v>
      </c>
      <c r="K66" s="164">
        <v>3283800</v>
      </c>
      <c r="L66" s="112">
        <v>156000</v>
      </c>
      <c r="M66" s="127">
        <v>0.05</v>
      </c>
      <c r="N66" s="283">
        <v>3251300</v>
      </c>
      <c r="O66" s="173">
        <f t="shared" si="0"/>
        <v>0.9901029295328583</v>
      </c>
      <c r="P66" s="108">
        <f>Volume!K66</f>
        <v>252.75</v>
      </c>
      <c r="Q66" s="69">
        <f>Volume!J66</f>
        <v>247.55</v>
      </c>
      <c r="R66" s="237">
        <f t="shared" si="1"/>
        <v>81.290469</v>
      </c>
      <c r="S66" s="103">
        <f t="shared" si="2"/>
        <v>80.4859315</v>
      </c>
      <c r="T66" s="109">
        <f t="shared" si="3"/>
        <v>3127800</v>
      </c>
      <c r="U66" s="103">
        <f t="shared" si="4"/>
        <v>4.987531172069826</v>
      </c>
      <c r="V66" s="103">
        <f t="shared" si="5"/>
        <v>79.5848495</v>
      </c>
      <c r="W66" s="103">
        <f t="shared" si="6"/>
        <v>1.415986</v>
      </c>
      <c r="X66" s="103">
        <f t="shared" si="7"/>
        <v>0.2896335</v>
      </c>
      <c r="Y66" s="103">
        <f t="shared" si="8"/>
        <v>79.055145</v>
      </c>
      <c r="Z66" s="237">
        <f t="shared" si="9"/>
        <v>2.2353240000000056</v>
      </c>
      <c r="AA66" s="78"/>
      <c r="AB66" s="77"/>
    </row>
    <row r="67" spans="1:28" s="7" customFormat="1" ht="15.75" thickBot="1">
      <c r="A67" s="193" t="s">
        <v>43</v>
      </c>
      <c r="B67" s="164">
        <v>356850</v>
      </c>
      <c r="C67" s="162">
        <v>5550</v>
      </c>
      <c r="D67" s="170">
        <v>0.02</v>
      </c>
      <c r="E67" s="164">
        <v>750</v>
      </c>
      <c r="F67" s="112">
        <v>150</v>
      </c>
      <c r="G67" s="170">
        <v>0.25</v>
      </c>
      <c r="H67" s="164">
        <v>0</v>
      </c>
      <c r="I67" s="112">
        <v>0</v>
      </c>
      <c r="J67" s="170">
        <v>0</v>
      </c>
      <c r="K67" s="164">
        <v>357600</v>
      </c>
      <c r="L67" s="112">
        <v>5700</v>
      </c>
      <c r="M67" s="127">
        <v>0.02</v>
      </c>
      <c r="N67" s="283">
        <v>350250</v>
      </c>
      <c r="O67" s="173">
        <f t="shared" si="0"/>
        <v>0.9794463087248322</v>
      </c>
      <c r="P67" s="108">
        <f>Volume!K67</f>
        <v>2158.7</v>
      </c>
      <c r="Q67" s="69">
        <f>Volume!J67</f>
        <v>2198.35</v>
      </c>
      <c r="R67" s="237">
        <f t="shared" si="1"/>
        <v>78.612996</v>
      </c>
      <c r="S67" s="103">
        <f t="shared" si="2"/>
        <v>76.99720875</v>
      </c>
      <c r="T67" s="109">
        <f t="shared" si="3"/>
        <v>351900</v>
      </c>
      <c r="U67" s="103">
        <f t="shared" si="4"/>
        <v>1.619778346121057</v>
      </c>
      <c r="V67" s="103">
        <f t="shared" si="5"/>
        <v>78.44811975</v>
      </c>
      <c r="W67" s="103">
        <f t="shared" si="6"/>
        <v>0.16487625</v>
      </c>
      <c r="X67" s="103">
        <f t="shared" si="7"/>
        <v>0</v>
      </c>
      <c r="Y67" s="103">
        <f t="shared" si="8"/>
        <v>75.96465299999998</v>
      </c>
      <c r="Z67" s="237">
        <f t="shared" si="9"/>
        <v>2.648343000000011</v>
      </c>
      <c r="AB67" s="77"/>
    </row>
    <row r="68" spans="1:28" s="7" customFormat="1" ht="15.75" thickBot="1">
      <c r="A68" s="193" t="s">
        <v>200</v>
      </c>
      <c r="B68" s="164">
        <v>7831600</v>
      </c>
      <c r="C68" s="162">
        <v>300650</v>
      </c>
      <c r="D68" s="170">
        <v>0.04</v>
      </c>
      <c r="E68" s="164">
        <v>196000</v>
      </c>
      <c r="F68" s="112">
        <v>6300</v>
      </c>
      <c r="G68" s="170">
        <v>0.03</v>
      </c>
      <c r="H68" s="164">
        <v>52500</v>
      </c>
      <c r="I68" s="112">
        <v>1400</v>
      </c>
      <c r="J68" s="170">
        <v>0.03</v>
      </c>
      <c r="K68" s="164">
        <v>8080100</v>
      </c>
      <c r="L68" s="112">
        <v>308350</v>
      </c>
      <c r="M68" s="127">
        <v>0.04</v>
      </c>
      <c r="N68" s="283">
        <v>7965300</v>
      </c>
      <c r="O68" s="173">
        <f aca="true" t="shared" si="10" ref="O68:O131">N68/K68</f>
        <v>0.9857922550463485</v>
      </c>
      <c r="P68" s="108">
        <f>Volume!K68</f>
        <v>859.5</v>
      </c>
      <c r="Q68" s="69">
        <f>Volume!J68</f>
        <v>849.25</v>
      </c>
      <c r="R68" s="237">
        <f aca="true" t="shared" si="11" ref="R68:R131">Q68*K68/10000000</f>
        <v>686.2024925</v>
      </c>
      <c r="S68" s="103">
        <f aca="true" t="shared" si="12" ref="S68:S131">Q68*N68/10000000</f>
        <v>676.4531025</v>
      </c>
      <c r="T68" s="109">
        <f aca="true" t="shared" si="13" ref="T68:T131">K68-L68</f>
        <v>7771750</v>
      </c>
      <c r="U68" s="103">
        <f aca="true" t="shared" si="14" ref="U68:U131">L68/T68*100</f>
        <v>3.9675748705246567</v>
      </c>
      <c r="V68" s="103">
        <f aca="true" t="shared" si="15" ref="V68:V131">Q68*B68/10000000</f>
        <v>665.09863</v>
      </c>
      <c r="W68" s="103">
        <f aca="true" t="shared" si="16" ref="W68:W131">Q68*E68/10000000</f>
        <v>16.6453</v>
      </c>
      <c r="X68" s="103">
        <f aca="true" t="shared" si="17" ref="X68:X131">Q68*H68/10000000</f>
        <v>4.4585625</v>
      </c>
      <c r="Y68" s="103">
        <f aca="true" t="shared" si="18" ref="Y68:Y131">(T68*P68)/10000000</f>
        <v>667.9819125</v>
      </c>
      <c r="Z68" s="237">
        <f aca="true" t="shared" si="19" ref="Z68:Z131">R68-Y68</f>
        <v>18.220579999999927</v>
      </c>
      <c r="AB68" s="77"/>
    </row>
    <row r="69" spans="1:28" s="58" customFormat="1" ht="15.75" thickBot="1">
      <c r="A69" s="193" t="s">
        <v>141</v>
      </c>
      <c r="B69" s="164">
        <v>24542400</v>
      </c>
      <c r="C69" s="162">
        <v>672000</v>
      </c>
      <c r="D69" s="170">
        <v>0.03</v>
      </c>
      <c r="E69" s="164">
        <v>3564000</v>
      </c>
      <c r="F69" s="112">
        <v>415200</v>
      </c>
      <c r="G69" s="170">
        <v>0.13</v>
      </c>
      <c r="H69" s="164">
        <v>859200</v>
      </c>
      <c r="I69" s="112">
        <v>213600</v>
      </c>
      <c r="J69" s="170">
        <v>0.33</v>
      </c>
      <c r="K69" s="164">
        <v>28965600</v>
      </c>
      <c r="L69" s="112">
        <v>1300800</v>
      </c>
      <c r="M69" s="127">
        <v>0.05</v>
      </c>
      <c r="N69" s="283">
        <v>28744800</v>
      </c>
      <c r="O69" s="173">
        <f t="shared" si="10"/>
        <v>0.9923771646366725</v>
      </c>
      <c r="P69" s="108">
        <f>Volume!K69</f>
        <v>78.6</v>
      </c>
      <c r="Q69" s="69">
        <f>Volume!J69</f>
        <v>78.7</v>
      </c>
      <c r="R69" s="237">
        <f t="shared" si="11"/>
        <v>227.959272</v>
      </c>
      <c r="S69" s="103">
        <f t="shared" si="12"/>
        <v>226.221576</v>
      </c>
      <c r="T69" s="109">
        <f t="shared" si="13"/>
        <v>27664800</v>
      </c>
      <c r="U69" s="103">
        <f t="shared" si="14"/>
        <v>4.702003990630693</v>
      </c>
      <c r="V69" s="103">
        <f t="shared" si="15"/>
        <v>193.148688</v>
      </c>
      <c r="W69" s="103">
        <f t="shared" si="16"/>
        <v>28.04868</v>
      </c>
      <c r="X69" s="103">
        <f t="shared" si="17"/>
        <v>6.761904</v>
      </c>
      <c r="Y69" s="103">
        <f t="shared" si="18"/>
        <v>217.445328</v>
      </c>
      <c r="Z69" s="237">
        <f t="shared" si="19"/>
        <v>10.51394400000001</v>
      </c>
      <c r="AA69" s="78"/>
      <c r="AB69" s="77"/>
    </row>
    <row r="70" spans="1:28" s="58" customFormat="1" ht="15.75" thickBot="1">
      <c r="A70" s="193" t="s">
        <v>399</v>
      </c>
      <c r="B70" s="164">
        <v>12330900</v>
      </c>
      <c r="C70" s="162">
        <v>105300</v>
      </c>
      <c r="D70" s="170">
        <v>0.01</v>
      </c>
      <c r="E70" s="164">
        <v>2435400</v>
      </c>
      <c r="F70" s="112">
        <v>89100</v>
      </c>
      <c r="G70" s="170">
        <v>0.04</v>
      </c>
      <c r="H70" s="164">
        <v>326700</v>
      </c>
      <c r="I70" s="112">
        <v>45900</v>
      </c>
      <c r="J70" s="170">
        <v>0.16</v>
      </c>
      <c r="K70" s="164">
        <v>15093000</v>
      </c>
      <c r="L70" s="112">
        <v>240300</v>
      </c>
      <c r="M70" s="127">
        <v>0.02</v>
      </c>
      <c r="N70" s="283">
        <v>14850000</v>
      </c>
      <c r="O70" s="173">
        <f t="shared" si="10"/>
        <v>0.9838998211091234</v>
      </c>
      <c r="P70" s="108">
        <f>Volume!K70</f>
        <v>96.4</v>
      </c>
      <c r="Q70" s="69">
        <f>Volume!J70</f>
        <v>98.2</v>
      </c>
      <c r="R70" s="237">
        <f t="shared" si="11"/>
        <v>148.21326</v>
      </c>
      <c r="S70" s="103">
        <f t="shared" si="12"/>
        <v>145.827</v>
      </c>
      <c r="T70" s="109">
        <f t="shared" si="13"/>
        <v>14852700</v>
      </c>
      <c r="U70" s="103">
        <f t="shared" si="14"/>
        <v>1.6178876567896745</v>
      </c>
      <c r="V70" s="103">
        <f t="shared" si="15"/>
        <v>121.089438</v>
      </c>
      <c r="W70" s="103">
        <f t="shared" si="16"/>
        <v>23.915628</v>
      </c>
      <c r="X70" s="103">
        <f t="shared" si="17"/>
        <v>3.208194</v>
      </c>
      <c r="Y70" s="103">
        <f t="shared" si="18"/>
        <v>143.180028</v>
      </c>
      <c r="Z70" s="237">
        <f t="shared" si="19"/>
        <v>5.033231999999998</v>
      </c>
      <c r="AA70" s="78"/>
      <c r="AB70" s="77"/>
    </row>
    <row r="71" spans="1:28" s="7" customFormat="1" ht="15.75" thickBot="1">
      <c r="A71" s="193" t="s">
        <v>184</v>
      </c>
      <c r="B71" s="164">
        <v>16832700</v>
      </c>
      <c r="C71" s="162">
        <v>976450</v>
      </c>
      <c r="D71" s="170">
        <v>0.06</v>
      </c>
      <c r="E71" s="164">
        <v>1861450</v>
      </c>
      <c r="F71" s="112">
        <v>200600</v>
      </c>
      <c r="G71" s="170">
        <v>0.12</v>
      </c>
      <c r="H71" s="164">
        <v>826000</v>
      </c>
      <c r="I71" s="112">
        <v>129800</v>
      </c>
      <c r="J71" s="170">
        <v>0.19</v>
      </c>
      <c r="K71" s="164">
        <v>19520150</v>
      </c>
      <c r="L71" s="112">
        <v>1306850</v>
      </c>
      <c r="M71" s="127">
        <v>0.07</v>
      </c>
      <c r="N71" s="283">
        <v>19107150</v>
      </c>
      <c r="O71" s="173">
        <f t="shared" si="10"/>
        <v>0.9788423756989573</v>
      </c>
      <c r="P71" s="108">
        <f>Volume!K71</f>
        <v>91.4</v>
      </c>
      <c r="Q71" s="69">
        <f>Volume!J71</f>
        <v>91.9</v>
      </c>
      <c r="R71" s="237">
        <f t="shared" si="11"/>
        <v>179.3901785</v>
      </c>
      <c r="S71" s="103">
        <f t="shared" si="12"/>
        <v>175.5947085</v>
      </c>
      <c r="T71" s="109">
        <f t="shared" si="13"/>
        <v>18213300</v>
      </c>
      <c r="U71" s="103">
        <f t="shared" si="14"/>
        <v>7.175251052802073</v>
      </c>
      <c r="V71" s="103">
        <f t="shared" si="15"/>
        <v>154.692513</v>
      </c>
      <c r="W71" s="103">
        <f t="shared" si="16"/>
        <v>17.1067255</v>
      </c>
      <c r="X71" s="103">
        <f t="shared" si="17"/>
        <v>7.59094</v>
      </c>
      <c r="Y71" s="103">
        <f t="shared" si="18"/>
        <v>166.469562</v>
      </c>
      <c r="Z71" s="237">
        <f t="shared" si="19"/>
        <v>12.920616499999994</v>
      </c>
      <c r="AB71" s="77"/>
    </row>
    <row r="72" spans="1:28" s="58" customFormat="1" ht="15.75" thickBot="1">
      <c r="A72" s="193" t="s">
        <v>175</v>
      </c>
      <c r="B72" s="164">
        <v>89759250</v>
      </c>
      <c r="C72" s="162">
        <v>2929500</v>
      </c>
      <c r="D72" s="170">
        <v>0.03</v>
      </c>
      <c r="E72" s="164">
        <v>22420125</v>
      </c>
      <c r="F72" s="112">
        <v>-15750</v>
      </c>
      <c r="G72" s="170">
        <v>0</v>
      </c>
      <c r="H72" s="164">
        <v>7583625</v>
      </c>
      <c r="I72" s="112">
        <v>748125</v>
      </c>
      <c r="J72" s="170">
        <v>0.11</v>
      </c>
      <c r="K72" s="164">
        <v>119763000</v>
      </c>
      <c r="L72" s="112">
        <v>3661875</v>
      </c>
      <c r="M72" s="127">
        <v>0.03</v>
      </c>
      <c r="N72" s="283">
        <v>118251000</v>
      </c>
      <c r="O72" s="173">
        <f t="shared" si="10"/>
        <v>0.9873750657548659</v>
      </c>
      <c r="P72" s="108">
        <f>Volume!K72</f>
        <v>36.75</v>
      </c>
      <c r="Q72" s="69">
        <f>Volume!J72</f>
        <v>38.05</v>
      </c>
      <c r="R72" s="237">
        <f t="shared" si="11"/>
        <v>455.698215</v>
      </c>
      <c r="S72" s="103">
        <f t="shared" si="12"/>
        <v>449.945055</v>
      </c>
      <c r="T72" s="109">
        <f t="shared" si="13"/>
        <v>116101125</v>
      </c>
      <c r="U72" s="103">
        <f t="shared" si="14"/>
        <v>3.1540392050464625</v>
      </c>
      <c r="V72" s="103">
        <f t="shared" si="15"/>
        <v>341.53394624999993</v>
      </c>
      <c r="W72" s="103">
        <f t="shared" si="16"/>
        <v>85.30857562499999</v>
      </c>
      <c r="X72" s="103">
        <f t="shared" si="17"/>
        <v>28.855693125</v>
      </c>
      <c r="Y72" s="103">
        <f t="shared" si="18"/>
        <v>426.671634375</v>
      </c>
      <c r="Z72" s="237">
        <f t="shared" si="19"/>
        <v>29.02658062500001</v>
      </c>
      <c r="AA72" s="78"/>
      <c r="AB72" s="77"/>
    </row>
    <row r="73" spans="1:28" s="7" customFormat="1" ht="15.75" thickBot="1">
      <c r="A73" s="193" t="s">
        <v>142</v>
      </c>
      <c r="B73" s="164">
        <v>4105500</v>
      </c>
      <c r="C73" s="162">
        <v>68250</v>
      </c>
      <c r="D73" s="170">
        <v>0.02</v>
      </c>
      <c r="E73" s="164">
        <v>63000</v>
      </c>
      <c r="F73" s="112">
        <v>1750</v>
      </c>
      <c r="G73" s="170">
        <v>0.03</v>
      </c>
      <c r="H73" s="164">
        <v>1750</v>
      </c>
      <c r="I73" s="112">
        <v>0</v>
      </c>
      <c r="J73" s="170">
        <v>0</v>
      </c>
      <c r="K73" s="164">
        <v>4170250</v>
      </c>
      <c r="L73" s="112">
        <v>70000</v>
      </c>
      <c r="M73" s="127">
        <v>0.02</v>
      </c>
      <c r="N73" s="283">
        <v>4100250</v>
      </c>
      <c r="O73" s="173">
        <f t="shared" si="10"/>
        <v>0.9832144355853966</v>
      </c>
      <c r="P73" s="108">
        <f>Volume!K73</f>
        <v>147.95</v>
      </c>
      <c r="Q73" s="69">
        <f>Volume!J73</f>
        <v>146.65</v>
      </c>
      <c r="R73" s="237">
        <f t="shared" si="11"/>
        <v>61.15671625</v>
      </c>
      <c r="S73" s="103">
        <f t="shared" si="12"/>
        <v>60.13016625</v>
      </c>
      <c r="T73" s="109">
        <f t="shared" si="13"/>
        <v>4100250</v>
      </c>
      <c r="U73" s="103">
        <f t="shared" si="14"/>
        <v>1.7072129748186087</v>
      </c>
      <c r="V73" s="103">
        <f t="shared" si="15"/>
        <v>60.2071575</v>
      </c>
      <c r="W73" s="103">
        <f t="shared" si="16"/>
        <v>0.923895</v>
      </c>
      <c r="X73" s="103">
        <f t="shared" si="17"/>
        <v>0.02566375</v>
      </c>
      <c r="Y73" s="103">
        <f t="shared" si="18"/>
        <v>60.66319875</v>
      </c>
      <c r="Z73" s="237">
        <f t="shared" si="19"/>
        <v>0.49351750000000294</v>
      </c>
      <c r="AB73" s="77"/>
    </row>
    <row r="74" spans="1:28" s="7" customFormat="1" ht="15.75" thickBot="1">
      <c r="A74" s="193" t="s">
        <v>176</v>
      </c>
      <c r="B74" s="164">
        <v>14907450</v>
      </c>
      <c r="C74" s="162">
        <v>-188500</v>
      </c>
      <c r="D74" s="170">
        <v>-0.01</v>
      </c>
      <c r="E74" s="164">
        <v>1180300</v>
      </c>
      <c r="F74" s="112">
        <v>59450</v>
      </c>
      <c r="G74" s="170">
        <v>0.05</v>
      </c>
      <c r="H74" s="164">
        <v>317550</v>
      </c>
      <c r="I74" s="112">
        <v>5800</v>
      </c>
      <c r="J74" s="170">
        <v>0.02</v>
      </c>
      <c r="K74" s="164">
        <v>16405300</v>
      </c>
      <c r="L74" s="112">
        <v>-123250</v>
      </c>
      <c r="M74" s="127">
        <v>-0.01</v>
      </c>
      <c r="N74" s="283">
        <v>16182000</v>
      </c>
      <c r="O74" s="173">
        <f t="shared" si="10"/>
        <v>0.986388545165282</v>
      </c>
      <c r="P74" s="108">
        <f>Volume!K74</f>
        <v>160.05</v>
      </c>
      <c r="Q74" s="69">
        <f>Volume!J74</f>
        <v>159.5</v>
      </c>
      <c r="R74" s="237">
        <f t="shared" si="11"/>
        <v>261.664535</v>
      </c>
      <c r="S74" s="103">
        <f t="shared" si="12"/>
        <v>258.1029</v>
      </c>
      <c r="T74" s="109">
        <f t="shared" si="13"/>
        <v>16528550</v>
      </c>
      <c r="U74" s="103">
        <f t="shared" si="14"/>
        <v>-0.7456794455654006</v>
      </c>
      <c r="V74" s="103">
        <f t="shared" si="15"/>
        <v>237.7738275</v>
      </c>
      <c r="W74" s="103">
        <f t="shared" si="16"/>
        <v>18.825785</v>
      </c>
      <c r="X74" s="103">
        <f t="shared" si="17"/>
        <v>5.0649225</v>
      </c>
      <c r="Y74" s="103">
        <f t="shared" si="18"/>
        <v>264.53944275</v>
      </c>
      <c r="Z74" s="237">
        <f t="shared" si="19"/>
        <v>-2.874907749999977</v>
      </c>
      <c r="AB74" s="77"/>
    </row>
    <row r="75" spans="1:28" s="7" customFormat="1" ht="15.75" thickBot="1">
      <c r="A75" s="193" t="s">
        <v>398</v>
      </c>
      <c r="B75" s="164">
        <v>1014200</v>
      </c>
      <c r="C75" s="162">
        <v>50600</v>
      </c>
      <c r="D75" s="170">
        <v>0.05</v>
      </c>
      <c r="E75" s="164">
        <v>0</v>
      </c>
      <c r="F75" s="112">
        <v>0</v>
      </c>
      <c r="G75" s="170">
        <v>0</v>
      </c>
      <c r="H75" s="164">
        <v>0</v>
      </c>
      <c r="I75" s="112">
        <v>0</v>
      </c>
      <c r="J75" s="170">
        <v>0</v>
      </c>
      <c r="K75" s="164">
        <v>1014200</v>
      </c>
      <c r="L75" s="112">
        <v>50600</v>
      </c>
      <c r="M75" s="127">
        <v>0.05</v>
      </c>
      <c r="N75" s="283">
        <v>1003200</v>
      </c>
      <c r="O75" s="173">
        <f t="shared" si="10"/>
        <v>0.9891540130151844</v>
      </c>
      <c r="P75" s="108">
        <f>Volume!K75</f>
        <v>94.05</v>
      </c>
      <c r="Q75" s="69">
        <f>Volume!J75</f>
        <v>90.4</v>
      </c>
      <c r="R75" s="237">
        <f t="shared" si="11"/>
        <v>9.168368</v>
      </c>
      <c r="S75" s="103">
        <f t="shared" si="12"/>
        <v>9.068928</v>
      </c>
      <c r="T75" s="109">
        <f t="shared" si="13"/>
        <v>963600</v>
      </c>
      <c r="U75" s="103">
        <f t="shared" si="14"/>
        <v>5.251141552511415</v>
      </c>
      <c r="V75" s="103">
        <f t="shared" si="15"/>
        <v>9.168368</v>
      </c>
      <c r="W75" s="103">
        <f t="shared" si="16"/>
        <v>0</v>
      </c>
      <c r="X75" s="103">
        <f t="shared" si="17"/>
        <v>0</v>
      </c>
      <c r="Y75" s="103">
        <f t="shared" si="18"/>
        <v>9.062658</v>
      </c>
      <c r="Z75" s="237">
        <f t="shared" si="19"/>
        <v>0.10570999999999842</v>
      </c>
      <c r="AB75" s="77"/>
    </row>
    <row r="76" spans="1:28" s="7" customFormat="1" ht="15.75" thickBot="1">
      <c r="A76" s="193" t="s">
        <v>167</v>
      </c>
      <c r="B76" s="164">
        <v>13883100</v>
      </c>
      <c r="C76" s="162">
        <v>38500</v>
      </c>
      <c r="D76" s="170">
        <v>0</v>
      </c>
      <c r="E76" s="164">
        <v>492800</v>
      </c>
      <c r="F76" s="112">
        <v>77000</v>
      </c>
      <c r="G76" s="170">
        <v>0.19</v>
      </c>
      <c r="H76" s="164">
        <v>11550</v>
      </c>
      <c r="I76" s="112">
        <v>0</v>
      </c>
      <c r="J76" s="170">
        <v>0</v>
      </c>
      <c r="K76" s="164">
        <v>14387450</v>
      </c>
      <c r="L76" s="112">
        <v>115500</v>
      </c>
      <c r="M76" s="127">
        <v>0.01</v>
      </c>
      <c r="N76" s="283">
        <v>14360500</v>
      </c>
      <c r="O76" s="173">
        <f t="shared" si="10"/>
        <v>0.9981268397109981</v>
      </c>
      <c r="P76" s="108">
        <f>Volume!K76</f>
        <v>40.15</v>
      </c>
      <c r="Q76" s="69">
        <f>Volume!J76</f>
        <v>39.75</v>
      </c>
      <c r="R76" s="237">
        <f t="shared" si="11"/>
        <v>57.19011375</v>
      </c>
      <c r="S76" s="103">
        <f t="shared" si="12"/>
        <v>57.0829875</v>
      </c>
      <c r="T76" s="109">
        <f t="shared" si="13"/>
        <v>14271950</v>
      </c>
      <c r="U76" s="103">
        <f t="shared" si="14"/>
        <v>0.8092797410304828</v>
      </c>
      <c r="V76" s="103">
        <f t="shared" si="15"/>
        <v>55.1853225</v>
      </c>
      <c r="W76" s="103">
        <f t="shared" si="16"/>
        <v>1.95888</v>
      </c>
      <c r="X76" s="103">
        <f t="shared" si="17"/>
        <v>0.04591125</v>
      </c>
      <c r="Y76" s="103">
        <f t="shared" si="18"/>
        <v>57.30187925</v>
      </c>
      <c r="Z76" s="237">
        <f t="shared" si="19"/>
        <v>-0.11176549999999708</v>
      </c>
      <c r="AB76" s="77"/>
    </row>
    <row r="77" spans="1:28" s="7" customFormat="1" ht="15.75" thickBot="1">
      <c r="A77" s="193" t="s">
        <v>201</v>
      </c>
      <c r="B77" s="164">
        <v>3778500</v>
      </c>
      <c r="C77" s="162">
        <v>77400</v>
      </c>
      <c r="D77" s="170">
        <v>0.02</v>
      </c>
      <c r="E77" s="164">
        <v>1154700</v>
      </c>
      <c r="F77" s="112">
        <v>449800</v>
      </c>
      <c r="G77" s="170">
        <v>0.64</v>
      </c>
      <c r="H77" s="164">
        <v>664800</v>
      </c>
      <c r="I77" s="112">
        <v>368400</v>
      </c>
      <c r="J77" s="170">
        <v>1.24</v>
      </c>
      <c r="K77" s="164">
        <v>5598000</v>
      </c>
      <c r="L77" s="112">
        <v>895600</v>
      </c>
      <c r="M77" s="127">
        <v>0.19</v>
      </c>
      <c r="N77" s="283">
        <v>5480700</v>
      </c>
      <c r="O77" s="173">
        <f t="shared" si="10"/>
        <v>0.9790460878885316</v>
      </c>
      <c r="P77" s="108">
        <f>Volume!K77</f>
        <v>1996.25</v>
      </c>
      <c r="Q77" s="69">
        <f>Volume!J77</f>
        <v>2045.85</v>
      </c>
      <c r="R77" s="237">
        <f t="shared" si="11"/>
        <v>1145.26683</v>
      </c>
      <c r="S77" s="103">
        <f t="shared" si="12"/>
        <v>1121.2690095</v>
      </c>
      <c r="T77" s="109">
        <f t="shared" si="13"/>
        <v>4702400</v>
      </c>
      <c r="U77" s="103">
        <f t="shared" si="14"/>
        <v>19.04559373936713</v>
      </c>
      <c r="V77" s="103">
        <f t="shared" si="15"/>
        <v>773.0244225</v>
      </c>
      <c r="W77" s="103">
        <f t="shared" si="16"/>
        <v>236.2342995</v>
      </c>
      <c r="X77" s="103">
        <f t="shared" si="17"/>
        <v>136.008108</v>
      </c>
      <c r="Y77" s="103">
        <f t="shared" si="18"/>
        <v>938.7166</v>
      </c>
      <c r="Z77" s="237">
        <f t="shared" si="19"/>
        <v>206.55023000000006</v>
      </c>
      <c r="AB77" s="77"/>
    </row>
    <row r="78" spans="1:28" s="7" customFormat="1" ht="15.75" thickBot="1">
      <c r="A78" s="193" t="s">
        <v>143</v>
      </c>
      <c r="B78" s="164">
        <v>1398300</v>
      </c>
      <c r="C78" s="162">
        <v>35400</v>
      </c>
      <c r="D78" s="170">
        <v>0.03</v>
      </c>
      <c r="E78" s="164">
        <v>0</v>
      </c>
      <c r="F78" s="112">
        <v>0</v>
      </c>
      <c r="G78" s="170">
        <v>0</v>
      </c>
      <c r="H78" s="164">
        <v>0</v>
      </c>
      <c r="I78" s="112">
        <v>0</v>
      </c>
      <c r="J78" s="170">
        <v>0</v>
      </c>
      <c r="K78" s="164">
        <v>1398300</v>
      </c>
      <c r="L78" s="112">
        <v>35400</v>
      </c>
      <c r="M78" s="127">
        <v>0.03</v>
      </c>
      <c r="N78" s="283">
        <v>1380600</v>
      </c>
      <c r="O78" s="173">
        <f t="shared" si="10"/>
        <v>0.9873417721518988</v>
      </c>
      <c r="P78" s="108">
        <f>Volume!K78</f>
        <v>99.65</v>
      </c>
      <c r="Q78" s="69">
        <f>Volume!J78</f>
        <v>97.1</v>
      </c>
      <c r="R78" s="237">
        <f t="shared" si="11"/>
        <v>13.577493</v>
      </c>
      <c r="S78" s="103">
        <f t="shared" si="12"/>
        <v>13.405625999999998</v>
      </c>
      <c r="T78" s="109">
        <f t="shared" si="13"/>
        <v>1362900</v>
      </c>
      <c r="U78" s="103">
        <f t="shared" si="14"/>
        <v>2.5974025974025974</v>
      </c>
      <c r="V78" s="103">
        <f t="shared" si="15"/>
        <v>13.577493</v>
      </c>
      <c r="W78" s="103">
        <f t="shared" si="16"/>
        <v>0</v>
      </c>
      <c r="X78" s="103">
        <f t="shared" si="17"/>
        <v>0</v>
      </c>
      <c r="Y78" s="103">
        <f t="shared" si="18"/>
        <v>13.5812985</v>
      </c>
      <c r="Z78" s="237">
        <f t="shared" si="19"/>
        <v>-0.0038055000000003503</v>
      </c>
      <c r="AB78" s="77"/>
    </row>
    <row r="79" spans="1:28" s="58" customFormat="1" ht="15.75" thickBot="1">
      <c r="A79" s="193" t="s">
        <v>90</v>
      </c>
      <c r="B79" s="164">
        <v>990000</v>
      </c>
      <c r="C79" s="162">
        <v>24600</v>
      </c>
      <c r="D79" s="170">
        <v>0.03</v>
      </c>
      <c r="E79" s="164">
        <v>600</v>
      </c>
      <c r="F79" s="112">
        <v>0</v>
      </c>
      <c r="G79" s="170">
        <v>0</v>
      </c>
      <c r="H79" s="164">
        <v>0</v>
      </c>
      <c r="I79" s="112">
        <v>0</v>
      </c>
      <c r="J79" s="170">
        <v>0</v>
      </c>
      <c r="K79" s="164">
        <v>990600</v>
      </c>
      <c r="L79" s="112">
        <v>24600</v>
      </c>
      <c r="M79" s="127">
        <v>0.03</v>
      </c>
      <c r="N79" s="283">
        <v>984600</v>
      </c>
      <c r="O79" s="173">
        <f t="shared" si="10"/>
        <v>0.9939430648092066</v>
      </c>
      <c r="P79" s="108">
        <f>Volume!K79</f>
        <v>403.55</v>
      </c>
      <c r="Q79" s="69">
        <f>Volume!J79</f>
        <v>395</v>
      </c>
      <c r="R79" s="237">
        <f t="shared" si="11"/>
        <v>39.1287</v>
      </c>
      <c r="S79" s="103">
        <f t="shared" si="12"/>
        <v>38.8917</v>
      </c>
      <c r="T79" s="109">
        <f t="shared" si="13"/>
        <v>966000</v>
      </c>
      <c r="U79" s="103">
        <f t="shared" si="14"/>
        <v>2.546583850931677</v>
      </c>
      <c r="V79" s="103">
        <f t="shared" si="15"/>
        <v>39.105</v>
      </c>
      <c r="W79" s="103">
        <f t="shared" si="16"/>
        <v>0.0237</v>
      </c>
      <c r="X79" s="103">
        <f t="shared" si="17"/>
        <v>0</v>
      </c>
      <c r="Y79" s="103">
        <f t="shared" si="18"/>
        <v>38.98293</v>
      </c>
      <c r="Z79" s="237">
        <f t="shared" si="19"/>
        <v>0.14576999999999884</v>
      </c>
      <c r="AA79" s="78"/>
      <c r="AB79" s="77"/>
    </row>
    <row r="80" spans="1:28" s="7" customFormat="1" ht="15.75" thickBot="1">
      <c r="A80" s="193" t="s">
        <v>35</v>
      </c>
      <c r="B80" s="164">
        <v>3828000</v>
      </c>
      <c r="C80" s="162">
        <v>-137500</v>
      </c>
      <c r="D80" s="170">
        <v>-0.03</v>
      </c>
      <c r="E80" s="164">
        <v>110000</v>
      </c>
      <c r="F80" s="112">
        <v>1100</v>
      </c>
      <c r="G80" s="170">
        <v>0.01</v>
      </c>
      <c r="H80" s="164">
        <v>0</v>
      </c>
      <c r="I80" s="112">
        <v>0</v>
      </c>
      <c r="J80" s="170">
        <v>0</v>
      </c>
      <c r="K80" s="164">
        <v>3938000</v>
      </c>
      <c r="L80" s="112">
        <v>-136400</v>
      </c>
      <c r="M80" s="127">
        <v>-0.03</v>
      </c>
      <c r="N80" s="283">
        <v>3912700</v>
      </c>
      <c r="O80" s="173">
        <f t="shared" si="10"/>
        <v>0.9935754189944134</v>
      </c>
      <c r="P80" s="108">
        <f>Volume!K80</f>
        <v>274.7</v>
      </c>
      <c r="Q80" s="69">
        <f>Volume!J80</f>
        <v>274.45</v>
      </c>
      <c r="R80" s="237">
        <f t="shared" si="11"/>
        <v>108.07841</v>
      </c>
      <c r="S80" s="103">
        <f t="shared" si="12"/>
        <v>107.3840515</v>
      </c>
      <c r="T80" s="109">
        <f t="shared" si="13"/>
        <v>4074400</v>
      </c>
      <c r="U80" s="103">
        <f t="shared" si="14"/>
        <v>-3.3477321814254863</v>
      </c>
      <c r="V80" s="103">
        <f t="shared" si="15"/>
        <v>105.05946</v>
      </c>
      <c r="W80" s="103">
        <f t="shared" si="16"/>
        <v>3.01895</v>
      </c>
      <c r="X80" s="103">
        <f t="shared" si="17"/>
        <v>0</v>
      </c>
      <c r="Y80" s="103">
        <f t="shared" si="18"/>
        <v>111.923768</v>
      </c>
      <c r="Z80" s="237">
        <f t="shared" si="19"/>
        <v>-3.8453579999999903</v>
      </c>
      <c r="AB80" s="77"/>
    </row>
    <row r="81" spans="1:28" s="7" customFormat="1" ht="15.75" thickBot="1">
      <c r="A81" s="193" t="s">
        <v>6</v>
      </c>
      <c r="B81" s="164">
        <v>16403625</v>
      </c>
      <c r="C81" s="162">
        <v>459000</v>
      </c>
      <c r="D81" s="170">
        <v>0.03</v>
      </c>
      <c r="E81" s="164">
        <v>1459125</v>
      </c>
      <c r="F81" s="112">
        <v>210375</v>
      </c>
      <c r="G81" s="170">
        <v>0.17</v>
      </c>
      <c r="H81" s="164">
        <v>353250</v>
      </c>
      <c r="I81" s="112">
        <v>-14625</v>
      </c>
      <c r="J81" s="170">
        <v>-0.04</v>
      </c>
      <c r="K81" s="164">
        <v>18216000</v>
      </c>
      <c r="L81" s="112">
        <v>654750</v>
      </c>
      <c r="M81" s="127">
        <v>0.04</v>
      </c>
      <c r="N81" s="283">
        <v>18056250</v>
      </c>
      <c r="O81" s="173">
        <f t="shared" si="10"/>
        <v>0.9912302371541502</v>
      </c>
      <c r="P81" s="108">
        <f>Volume!K81</f>
        <v>160.5</v>
      </c>
      <c r="Q81" s="69">
        <f>Volume!J81</f>
        <v>156.25</v>
      </c>
      <c r="R81" s="237">
        <f t="shared" si="11"/>
        <v>284.625</v>
      </c>
      <c r="S81" s="103">
        <f t="shared" si="12"/>
        <v>282.12890625</v>
      </c>
      <c r="T81" s="109">
        <f t="shared" si="13"/>
        <v>17561250</v>
      </c>
      <c r="U81" s="103">
        <f t="shared" si="14"/>
        <v>3.7283792440743113</v>
      </c>
      <c r="V81" s="103">
        <f t="shared" si="15"/>
        <v>256.306640625</v>
      </c>
      <c r="W81" s="103">
        <f t="shared" si="16"/>
        <v>22.798828125</v>
      </c>
      <c r="X81" s="103">
        <f t="shared" si="17"/>
        <v>5.51953125</v>
      </c>
      <c r="Y81" s="103">
        <f t="shared" si="18"/>
        <v>281.8580625</v>
      </c>
      <c r="Z81" s="237">
        <f t="shared" si="19"/>
        <v>2.766937499999983</v>
      </c>
      <c r="AB81" s="77"/>
    </row>
    <row r="82" spans="1:28" s="58" customFormat="1" ht="15.75" thickBot="1">
      <c r="A82" s="193" t="s">
        <v>177</v>
      </c>
      <c r="B82" s="164">
        <v>5456500</v>
      </c>
      <c r="C82" s="162">
        <v>-87000</v>
      </c>
      <c r="D82" s="170">
        <v>-0.02</v>
      </c>
      <c r="E82" s="164">
        <v>190000</v>
      </c>
      <c r="F82" s="112">
        <v>10000</v>
      </c>
      <c r="G82" s="170">
        <v>0.06</v>
      </c>
      <c r="H82" s="164">
        <v>18500</v>
      </c>
      <c r="I82" s="112">
        <v>500</v>
      </c>
      <c r="J82" s="170">
        <v>0.03</v>
      </c>
      <c r="K82" s="164">
        <v>5665000</v>
      </c>
      <c r="L82" s="112">
        <v>-76500</v>
      </c>
      <c r="M82" s="127">
        <v>-0.01</v>
      </c>
      <c r="N82" s="283">
        <v>5605000</v>
      </c>
      <c r="O82" s="173">
        <f t="shared" si="10"/>
        <v>0.9894086496028244</v>
      </c>
      <c r="P82" s="108">
        <f>Volume!K82</f>
        <v>273.25</v>
      </c>
      <c r="Q82" s="69">
        <f>Volume!J82</f>
        <v>271.5</v>
      </c>
      <c r="R82" s="237">
        <f t="shared" si="11"/>
        <v>153.80475</v>
      </c>
      <c r="S82" s="103">
        <f t="shared" si="12"/>
        <v>152.17575</v>
      </c>
      <c r="T82" s="109">
        <f t="shared" si="13"/>
        <v>5741500</v>
      </c>
      <c r="U82" s="103">
        <f t="shared" si="14"/>
        <v>-1.3324044239310284</v>
      </c>
      <c r="V82" s="103">
        <f t="shared" si="15"/>
        <v>148.143975</v>
      </c>
      <c r="W82" s="103">
        <f t="shared" si="16"/>
        <v>5.1585</v>
      </c>
      <c r="X82" s="103">
        <f t="shared" si="17"/>
        <v>0.502275</v>
      </c>
      <c r="Y82" s="103">
        <f t="shared" si="18"/>
        <v>156.8864875</v>
      </c>
      <c r="Z82" s="237">
        <f t="shared" si="19"/>
        <v>-3.0817374999999743</v>
      </c>
      <c r="AA82" s="78"/>
      <c r="AB82" s="77"/>
    </row>
    <row r="83" spans="1:28" s="7" customFormat="1" ht="15.75" thickBot="1">
      <c r="A83" s="193" t="s">
        <v>168</v>
      </c>
      <c r="B83" s="164">
        <v>148200</v>
      </c>
      <c r="C83" s="162">
        <v>-900</v>
      </c>
      <c r="D83" s="170">
        <v>-0.01</v>
      </c>
      <c r="E83" s="164">
        <v>0</v>
      </c>
      <c r="F83" s="112">
        <v>0</v>
      </c>
      <c r="G83" s="170">
        <v>0</v>
      </c>
      <c r="H83" s="164">
        <v>0</v>
      </c>
      <c r="I83" s="112">
        <v>0</v>
      </c>
      <c r="J83" s="170">
        <v>0</v>
      </c>
      <c r="K83" s="164">
        <v>148200</v>
      </c>
      <c r="L83" s="112">
        <v>-900</v>
      </c>
      <c r="M83" s="127">
        <v>-0.01</v>
      </c>
      <c r="N83" s="283">
        <v>148200</v>
      </c>
      <c r="O83" s="173">
        <f t="shared" si="10"/>
        <v>1</v>
      </c>
      <c r="P83" s="108">
        <f>Volume!K83</f>
        <v>630.25</v>
      </c>
      <c r="Q83" s="69">
        <f>Volume!J83</f>
        <v>630.85</v>
      </c>
      <c r="R83" s="237">
        <f t="shared" si="11"/>
        <v>9.349197</v>
      </c>
      <c r="S83" s="103">
        <f t="shared" si="12"/>
        <v>9.349197</v>
      </c>
      <c r="T83" s="109">
        <f t="shared" si="13"/>
        <v>149100</v>
      </c>
      <c r="U83" s="103">
        <f t="shared" si="14"/>
        <v>-0.6036217303822937</v>
      </c>
      <c r="V83" s="103">
        <f t="shared" si="15"/>
        <v>9.349197</v>
      </c>
      <c r="W83" s="103">
        <f t="shared" si="16"/>
        <v>0</v>
      </c>
      <c r="X83" s="103">
        <f t="shared" si="17"/>
        <v>0</v>
      </c>
      <c r="Y83" s="103">
        <f t="shared" si="18"/>
        <v>9.3970275</v>
      </c>
      <c r="Z83" s="237">
        <f t="shared" si="19"/>
        <v>-0.04783049999999989</v>
      </c>
      <c r="AB83" s="77"/>
    </row>
    <row r="84" spans="1:28" s="7" customFormat="1" ht="15.75" thickBot="1">
      <c r="A84" s="193" t="s">
        <v>132</v>
      </c>
      <c r="B84" s="164">
        <v>2240800</v>
      </c>
      <c r="C84" s="162">
        <v>94400</v>
      </c>
      <c r="D84" s="170">
        <v>0.04</v>
      </c>
      <c r="E84" s="164">
        <v>44800</v>
      </c>
      <c r="F84" s="112">
        <v>24000</v>
      </c>
      <c r="G84" s="170">
        <v>1.15</v>
      </c>
      <c r="H84" s="164">
        <v>2800</v>
      </c>
      <c r="I84" s="112">
        <v>2000</v>
      </c>
      <c r="J84" s="170">
        <v>2.5</v>
      </c>
      <c r="K84" s="164">
        <v>2288400</v>
      </c>
      <c r="L84" s="112">
        <v>120400</v>
      </c>
      <c r="M84" s="127">
        <v>0.06</v>
      </c>
      <c r="N84" s="283">
        <v>2244000</v>
      </c>
      <c r="O84" s="173">
        <f t="shared" si="10"/>
        <v>0.9805977975878343</v>
      </c>
      <c r="P84" s="108">
        <f>Volume!K84</f>
        <v>609.4</v>
      </c>
      <c r="Q84" s="69">
        <f>Volume!J84</f>
        <v>629.6</v>
      </c>
      <c r="R84" s="237">
        <f t="shared" si="11"/>
        <v>144.077664</v>
      </c>
      <c r="S84" s="103">
        <f t="shared" si="12"/>
        <v>141.28224</v>
      </c>
      <c r="T84" s="109">
        <f t="shared" si="13"/>
        <v>2168000</v>
      </c>
      <c r="U84" s="103">
        <f t="shared" si="14"/>
        <v>5.553505535055351</v>
      </c>
      <c r="V84" s="103">
        <f t="shared" si="15"/>
        <v>141.080768</v>
      </c>
      <c r="W84" s="103">
        <f t="shared" si="16"/>
        <v>2.820608</v>
      </c>
      <c r="X84" s="103">
        <f t="shared" si="17"/>
        <v>0.176288</v>
      </c>
      <c r="Y84" s="103">
        <f t="shared" si="18"/>
        <v>132.11792</v>
      </c>
      <c r="Z84" s="237">
        <f t="shared" si="19"/>
        <v>11.959744</v>
      </c>
      <c r="AB84" s="77"/>
    </row>
    <row r="85" spans="1:28" s="58" customFormat="1" ht="15.75" thickBot="1">
      <c r="A85" s="193" t="s">
        <v>144</v>
      </c>
      <c r="B85" s="164">
        <v>232750</v>
      </c>
      <c r="C85" s="162">
        <v>2250</v>
      </c>
      <c r="D85" s="170">
        <v>0.01</v>
      </c>
      <c r="E85" s="164">
        <v>125</v>
      </c>
      <c r="F85" s="112">
        <v>0</v>
      </c>
      <c r="G85" s="170">
        <v>0</v>
      </c>
      <c r="H85" s="164">
        <v>0</v>
      </c>
      <c r="I85" s="112">
        <v>0</v>
      </c>
      <c r="J85" s="170">
        <v>0</v>
      </c>
      <c r="K85" s="164">
        <v>232875</v>
      </c>
      <c r="L85" s="112">
        <v>2250</v>
      </c>
      <c r="M85" s="127">
        <v>0.01</v>
      </c>
      <c r="N85" s="283">
        <v>232125</v>
      </c>
      <c r="O85" s="173">
        <f t="shared" si="10"/>
        <v>0.9967793880837359</v>
      </c>
      <c r="P85" s="108">
        <f>Volume!K85</f>
        <v>2602.45</v>
      </c>
      <c r="Q85" s="69">
        <f>Volume!J85</f>
        <v>2506.8</v>
      </c>
      <c r="R85" s="237">
        <f t="shared" si="11"/>
        <v>58.377105</v>
      </c>
      <c r="S85" s="103">
        <f t="shared" si="12"/>
        <v>58.189095</v>
      </c>
      <c r="T85" s="109">
        <f t="shared" si="13"/>
        <v>230625</v>
      </c>
      <c r="U85" s="103">
        <f t="shared" si="14"/>
        <v>0.975609756097561</v>
      </c>
      <c r="V85" s="103">
        <f t="shared" si="15"/>
        <v>58.34577</v>
      </c>
      <c r="W85" s="103">
        <f t="shared" si="16"/>
        <v>0.031335</v>
      </c>
      <c r="X85" s="103">
        <f t="shared" si="17"/>
        <v>0</v>
      </c>
      <c r="Y85" s="103">
        <f t="shared" si="18"/>
        <v>60.019003125</v>
      </c>
      <c r="Z85" s="237">
        <f t="shared" si="19"/>
        <v>-1.6418981249999973</v>
      </c>
      <c r="AA85" s="78"/>
      <c r="AB85" s="77"/>
    </row>
    <row r="86" spans="1:28" s="7" customFormat="1" ht="15.75" thickBot="1">
      <c r="A86" s="193" t="s">
        <v>291</v>
      </c>
      <c r="B86" s="164">
        <v>1261500</v>
      </c>
      <c r="C86" s="162">
        <v>-89700</v>
      </c>
      <c r="D86" s="170">
        <v>-0.07</v>
      </c>
      <c r="E86" s="164">
        <v>2700</v>
      </c>
      <c r="F86" s="112">
        <v>300</v>
      </c>
      <c r="G86" s="170">
        <v>0.13</v>
      </c>
      <c r="H86" s="164">
        <v>0</v>
      </c>
      <c r="I86" s="112">
        <v>0</v>
      </c>
      <c r="J86" s="170">
        <v>0</v>
      </c>
      <c r="K86" s="164">
        <v>1264200</v>
      </c>
      <c r="L86" s="112">
        <v>-89400</v>
      </c>
      <c r="M86" s="127">
        <v>-0.07</v>
      </c>
      <c r="N86" s="283">
        <v>1260000</v>
      </c>
      <c r="O86" s="173">
        <f t="shared" si="10"/>
        <v>0.9966777408637874</v>
      </c>
      <c r="P86" s="108">
        <f>Volume!K86</f>
        <v>549.5</v>
      </c>
      <c r="Q86" s="69">
        <f>Volume!J86</f>
        <v>556.7</v>
      </c>
      <c r="R86" s="237">
        <f t="shared" si="11"/>
        <v>70.378014</v>
      </c>
      <c r="S86" s="103">
        <f t="shared" si="12"/>
        <v>70.1442</v>
      </c>
      <c r="T86" s="109">
        <f t="shared" si="13"/>
        <v>1353600</v>
      </c>
      <c r="U86" s="103">
        <f t="shared" si="14"/>
        <v>-6.6046099290780145</v>
      </c>
      <c r="V86" s="103">
        <f t="shared" si="15"/>
        <v>70.227705</v>
      </c>
      <c r="W86" s="103">
        <f t="shared" si="16"/>
        <v>0.15030900000000003</v>
      </c>
      <c r="X86" s="103">
        <f t="shared" si="17"/>
        <v>0</v>
      </c>
      <c r="Y86" s="103">
        <f t="shared" si="18"/>
        <v>74.38032</v>
      </c>
      <c r="Z86" s="237">
        <f t="shared" si="19"/>
        <v>-4.002306000000004</v>
      </c>
      <c r="AB86" s="77"/>
    </row>
    <row r="87" spans="1:28" s="58" customFormat="1" ht="15.75" thickBot="1">
      <c r="A87" s="193" t="s">
        <v>133</v>
      </c>
      <c r="B87" s="164">
        <v>23606250</v>
      </c>
      <c r="C87" s="162">
        <v>12500</v>
      </c>
      <c r="D87" s="170">
        <v>0</v>
      </c>
      <c r="E87" s="164">
        <v>1787500</v>
      </c>
      <c r="F87" s="112">
        <v>112500</v>
      </c>
      <c r="G87" s="170">
        <v>0.07</v>
      </c>
      <c r="H87" s="164">
        <v>200000</v>
      </c>
      <c r="I87" s="112">
        <v>12500</v>
      </c>
      <c r="J87" s="170">
        <v>0.07</v>
      </c>
      <c r="K87" s="164">
        <v>25593750</v>
      </c>
      <c r="L87" s="112">
        <v>137500</v>
      </c>
      <c r="M87" s="127">
        <v>0.01</v>
      </c>
      <c r="N87" s="283">
        <v>25281250</v>
      </c>
      <c r="O87" s="173">
        <f t="shared" si="10"/>
        <v>0.9877899877899878</v>
      </c>
      <c r="P87" s="108">
        <f>Volume!K87</f>
        <v>30.35</v>
      </c>
      <c r="Q87" s="69">
        <f>Volume!J87</f>
        <v>30.05</v>
      </c>
      <c r="R87" s="237">
        <f t="shared" si="11"/>
        <v>76.90921875</v>
      </c>
      <c r="S87" s="103">
        <f t="shared" si="12"/>
        <v>75.97015625</v>
      </c>
      <c r="T87" s="109">
        <f t="shared" si="13"/>
        <v>25456250</v>
      </c>
      <c r="U87" s="103">
        <f t="shared" si="14"/>
        <v>0.5401424011784924</v>
      </c>
      <c r="V87" s="103">
        <f t="shared" si="15"/>
        <v>70.93678125</v>
      </c>
      <c r="W87" s="103">
        <f t="shared" si="16"/>
        <v>5.3714375</v>
      </c>
      <c r="X87" s="103">
        <f t="shared" si="17"/>
        <v>0.601</v>
      </c>
      <c r="Y87" s="103">
        <f t="shared" si="18"/>
        <v>77.25971875</v>
      </c>
      <c r="Z87" s="237">
        <f t="shared" si="19"/>
        <v>-0.3505000000000109</v>
      </c>
      <c r="AA87" s="78"/>
      <c r="AB87" s="77"/>
    </row>
    <row r="88" spans="1:28" s="7" customFormat="1" ht="15.75" thickBot="1">
      <c r="A88" s="193" t="s">
        <v>169</v>
      </c>
      <c r="B88" s="164">
        <v>6112000</v>
      </c>
      <c r="C88" s="162">
        <v>34000</v>
      </c>
      <c r="D88" s="170">
        <v>0.01</v>
      </c>
      <c r="E88" s="164">
        <v>10000</v>
      </c>
      <c r="F88" s="112">
        <v>0</v>
      </c>
      <c r="G88" s="170">
        <v>0</v>
      </c>
      <c r="H88" s="164">
        <v>0</v>
      </c>
      <c r="I88" s="112">
        <v>0</v>
      </c>
      <c r="J88" s="170">
        <v>0</v>
      </c>
      <c r="K88" s="164">
        <v>6122000</v>
      </c>
      <c r="L88" s="112">
        <v>34000</v>
      </c>
      <c r="M88" s="127">
        <v>0.01</v>
      </c>
      <c r="N88" s="283">
        <v>6010000</v>
      </c>
      <c r="O88" s="173">
        <f t="shared" si="10"/>
        <v>0.9817053250571709</v>
      </c>
      <c r="P88" s="108">
        <f>Volume!K88</f>
        <v>128.95</v>
      </c>
      <c r="Q88" s="69">
        <f>Volume!J88</f>
        <v>125.85</v>
      </c>
      <c r="R88" s="237">
        <f t="shared" si="11"/>
        <v>77.04537</v>
      </c>
      <c r="S88" s="103">
        <f t="shared" si="12"/>
        <v>75.63585</v>
      </c>
      <c r="T88" s="109">
        <f t="shared" si="13"/>
        <v>6088000</v>
      </c>
      <c r="U88" s="103">
        <f t="shared" si="14"/>
        <v>0.5584756898817346</v>
      </c>
      <c r="V88" s="103">
        <f t="shared" si="15"/>
        <v>76.91952</v>
      </c>
      <c r="W88" s="103">
        <f t="shared" si="16"/>
        <v>0.12585</v>
      </c>
      <c r="X88" s="103">
        <f t="shared" si="17"/>
        <v>0</v>
      </c>
      <c r="Y88" s="103">
        <f t="shared" si="18"/>
        <v>78.50475999999999</v>
      </c>
      <c r="Z88" s="237">
        <f t="shared" si="19"/>
        <v>-1.4593899999999849</v>
      </c>
      <c r="AB88" s="77"/>
    </row>
    <row r="89" spans="1:28" s="7" customFormat="1" ht="15.75" thickBot="1">
      <c r="A89" s="193" t="s">
        <v>292</v>
      </c>
      <c r="B89" s="164">
        <v>3417700</v>
      </c>
      <c r="C89" s="162">
        <v>-255750</v>
      </c>
      <c r="D89" s="170">
        <v>-0.07</v>
      </c>
      <c r="E89" s="164">
        <v>14850</v>
      </c>
      <c r="F89" s="112">
        <v>0</v>
      </c>
      <c r="G89" s="170">
        <v>0</v>
      </c>
      <c r="H89" s="164">
        <v>1100</v>
      </c>
      <c r="I89" s="112">
        <v>550</v>
      </c>
      <c r="J89" s="170">
        <v>1</v>
      </c>
      <c r="K89" s="164">
        <v>3433650</v>
      </c>
      <c r="L89" s="112">
        <v>-255200</v>
      </c>
      <c r="M89" s="127">
        <v>-0.07</v>
      </c>
      <c r="N89" s="283">
        <v>3401750</v>
      </c>
      <c r="O89" s="173">
        <f t="shared" si="10"/>
        <v>0.9907095947461156</v>
      </c>
      <c r="P89" s="108">
        <f>Volume!K89</f>
        <v>536.6</v>
      </c>
      <c r="Q89" s="69">
        <f>Volume!J89</f>
        <v>534.4</v>
      </c>
      <c r="R89" s="237">
        <f t="shared" si="11"/>
        <v>183.494256</v>
      </c>
      <c r="S89" s="103">
        <f t="shared" si="12"/>
        <v>181.78952</v>
      </c>
      <c r="T89" s="109">
        <f t="shared" si="13"/>
        <v>3688850</v>
      </c>
      <c r="U89" s="103">
        <f t="shared" si="14"/>
        <v>-6.918145221410467</v>
      </c>
      <c r="V89" s="103">
        <f t="shared" si="15"/>
        <v>182.641888</v>
      </c>
      <c r="W89" s="103">
        <f t="shared" si="16"/>
        <v>0.793584</v>
      </c>
      <c r="X89" s="103">
        <f t="shared" si="17"/>
        <v>0.058784</v>
      </c>
      <c r="Y89" s="103">
        <f t="shared" si="18"/>
        <v>197.943691</v>
      </c>
      <c r="Z89" s="237">
        <f t="shared" si="19"/>
        <v>-14.449434999999994</v>
      </c>
      <c r="AB89" s="77"/>
    </row>
    <row r="90" spans="1:28" s="7" customFormat="1" ht="15.75" thickBot="1">
      <c r="A90" s="193" t="s">
        <v>293</v>
      </c>
      <c r="B90" s="164">
        <v>1442100</v>
      </c>
      <c r="C90" s="162">
        <v>32450</v>
      </c>
      <c r="D90" s="170">
        <v>0.02</v>
      </c>
      <c r="E90" s="164">
        <v>4400</v>
      </c>
      <c r="F90" s="112">
        <v>0</v>
      </c>
      <c r="G90" s="170">
        <v>0</v>
      </c>
      <c r="H90" s="164">
        <v>0</v>
      </c>
      <c r="I90" s="112">
        <v>0</v>
      </c>
      <c r="J90" s="170">
        <v>0</v>
      </c>
      <c r="K90" s="164">
        <v>1446500</v>
      </c>
      <c r="L90" s="112">
        <v>32450</v>
      </c>
      <c r="M90" s="127">
        <v>0.02</v>
      </c>
      <c r="N90" s="283">
        <v>1441550</v>
      </c>
      <c r="O90" s="173">
        <f t="shared" si="10"/>
        <v>0.9965779467680609</v>
      </c>
      <c r="P90" s="108">
        <f>Volume!K90</f>
        <v>485.45</v>
      </c>
      <c r="Q90" s="69">
        <f>Volume!J90</f>
        <v>479.45</v>
      </c>
      <c r="R90" s="237">
        <f t="shared" si="11"/>
        <v>69.3524425</v>
      </c>
      <c r="S90" s="103">
        <f t="shared" si="12"/>
        <v>69.11511475</v>
      </c>
      <c r="T90" s="109">
        <f t="shared" si="13"/>
        <v>1414050</v>
      </c>
      <c r="U90" s="103">
        <f t="shared" si="14"/>
        <v>2.294826915597044</v>
      </c>
      <c r="V90" s="103">
        <f t="shared" si="15"/>
        <v>69.1414845</v>
      </c>
      <c r="W90" s="103">
        <f t="shared" si="16"/>
        <v>0.210958</v>
      </c>
      <c r="X90" s="103">
        <f t="shared" si="17"/>
        <v>0</v>
      </c>
      <c r="Y90" s="103">
        <f t="shared" si="18"/>
        <v>68.64505725</v>
      </c>
      <c r="Z90" s="237">
        <f t="shared" si="19"/>
        <v>0.7073852500000015</v>
      </c>
      <c r="AB90" s="77"/>
    </row>
    <row r="91" spans="1:28" s="58" customFormat="1" ht="15.75" thickBot="1">
      <c r="A91" s="193" t="s">
        <v>178</v>
      </c>
      <c r="B91" s="164">
        <v>1673750</v>
      </c>
      <c r="C91" s="162">
        <v>-17500</v>
      </c>
      <c r="D91" s="170">
        <v>-0.01</v>
      </c>
      <c r="E91" s="164">
        <v>13750</v>
      </c>
      <c r="F91" s="112">
        <v>0</v>
      </c>
      <c r="G91" s="170">
        <v>0</v>
      </c>
      <c r="H91" s="164">
        <v>0</v>
      </c>
      <c r="I91" s="112">
        <v>0</v>
      </c>
      <c r="J91" s="170">
        <v>0</v>
      </c>
      <c r="K91" s="164">
        <v>1687500</v>
      </c>
      <c r="L91" s="112">
        <v>-17500</v>
      </c>
      <c r="M91" s="127">
        <v>-0.01</v>
      </c>
      <c r="N91" s="283">
        <v>1683750</v>
      </c>
      <c r="O91" s="173">
        <f t="shared" si="10"/>
        <v>0.9977777777777778</v>
      </c>
      <c r="P91" s="108">
        <f>Volume!K91</f>
        <v>174.7</v>
      </c>
      <c r="Q91" s="69">
        <f>Volume!J91</f>
        <v>170.65</v>
      </c>
      <c r="R91" s="237">
        <f t="shared" si="11"/>
        <v>28.7971875</v>
      </c>
      <c r="S91" s="103">
        <f t="shared" si="12"/>
        <v>28.73319375</v>
      </c>
      <c r="T91" s="109">
        <f t="shared" si="13"/>
        <v>1705000</v>
      </c>
      <c r="U91" s="103">
        <f t="shared" si="14"/>
        <v>-1.0263929618768328</v>
      </c>
      <c r="V91" s="103">
        <f t="shared" si="15"/>
        <v>28.56254375</v>
      </c>
      <c r="W91" s="103">
        <f t="shared" si="16"/>
        <v>0.23464375</v>
      </c>
      <c r="X91" s="103">
        <f t="shared" si="17"/>
        <v>0</v>
      </c>
      <c r="Y91" s="103">
        <f t="shared" si="18"/>
        <v>29.78635</v>
      </c>
      <c r="Z91" s="237">
        <f t="shared" si="19"/>
        <v>-0.9891624999999991</v>
      </c>
      <c r="AA91" s="78"/>
      <c r="AB91" s="77"/>
    </row>
    <row r="92" spans="1:28" s="58" customFormat="1" ht="15.75" thickBot="1">
      <c r="A92" s="193" t="s">
        <v>145</v>
      </c>
      <c r="B92" s="164">
        <v>2021300</v>
      </c>
      <c r="C92" s="162">
        <v>1700</v>
      </c>
      <c r="D92" s="170">
        <v>0</v>
      </c>
      <c r="E92" s="164">
        <v>28900</v>
      </c>
      <c r="F92" s="112">
        <v>1700</v>
      </c>
      <c r="G92" s="170">
        <v>0.06</v>
      </c>
      <c r="H92" s="164">
        <v>5100</v>
      </c>
      <c r="I92" s="112">
        <v>0</v>
      </c>
      <c r="J92" s="170">
        <v>0</v>
      </c>
      <c r="K92" s="164">
        <v>2055300</v>
      </c>
      <c r="L92" s="112">
        <v>3400</v>
      </c>
      <c r="M92" s="127">
        <v>0</v>
      </c>
      <c r="N92" s="283">
        <v>2026400</v>
      </c>
      <c r="O92" s="173">
        <f t="shared" si="10"/>
        <v>0.9859387923904053</v>
      </c>
      <c r="P92" s="108">
        <f>Volume!K92</f>
        <v>141.95</v>
      </c>
      <c r="Q92" s="69">
        <f>Volume!J92</f>
        <v>140.5</v>
      </c>
      <c r="R92" s="237">
        <f t="shared" si="11"/>
        <v>28.876965</v>
      </c>
      <c r="S92" s="103">
        <f t="shared" si="12"/>
        <v>28.47092</v>
      </c>
      <c r="T92" s="109">
        <f t="shared" si="13"/>
        <v>2051900</v>
      </c>
      <c r="U92" s="103">
        <f t="shared" si="14"/>
        <v>0.16570008285004142</v>
      </c>
      <c r="V92" s="103">
        <f t="shared" si="15"/>
        <v>28.399265</v>
      </c>
      <c r="W92" s="103">
        <f t="shared" si="16"/>
        <v>0.406045</v>
      </c>
      <c r="X92" s="103">
        <f t="shared" si="17"/>
        <v>0.071655</v>
      </c>
      <c r="Y92" s="103">
        <f t="shared" si="18"/>
        <v>29.1267205</v>
      </c>
      <c r="Z92" s="237">
        <f t="shared" si="19"/>
        <v>-0.24975550000000268</v>
      </c>
      <c r="AA92" s="78"/>
      <c r="AB92" s="77"/>
    </row>
    <row r="93" spans="1:28" s="7" customFormat="1" ht="15.75" thickBot="1">
      <c r="A93" s="193" t="s">
        <v>272</v>
      </c>
      <c r="B93" s="164">
        <v>3425500</v>
      </c>
      <c r="C93" s="162">
        <v>102850</v>
      </c>
      <c r="D93" s="170">
        <v>0.03</v>
      </c>
      <c r="E93" s="164">
        <v>50150</v>
      </c>
      <c r="F93" s="112">
        <v>7650</v>
      </c>
      <c r="G93" s="170">
        <v>0.18</v>
      </c>
      <c r="H93" s="164">
        <v>5950</v>
      </c>
      <c r="I93" s="112">
        <v>2550</v>
      </c>
      <c r="J93" s="170">
        <v>0.75</v>
      </c>
      <c r="K93" s="164">
        <v>3481600</v>
      </c>
      <c r="L93" s="112">
        <v>113050</v>
      </c>
      <c r="M93" s="127">
        <v>0.03</v>
      </c>
      <c r="N93" s="283">
        <v>3450150</v>
      </c>
      <c r="O93" s="173">
        <f t="shared" si="10"/>
        <v>0.990966796875</v>
      </c>
      <c r="P93" s="108">
        <f>Volume!K93</f>
        <v>147.1</v>
      </c>
      <c r="Q93" s="69">
        <f>Volume!J93</f>
        <v>148.45</v>
      </c>
      <c r="R93" s="237">
        <f t="shared" si="11"/>
        <v>51.684352</v>
      </c>
      <c r="S93" s="103">
        <f t="shared" si="12"/>
        <v>51.217476749999996</v>
      </c>
      <c r="T93" s="109">
        <f t="shared" si="13"/>
        <v>3368550</v>
      </c>
      <c r="U93" s="103">
        <f t="shared" si="14"/>
        <v>3.3560434014635376</v>
      </c>
      <c r="V93" s="103">
        <f t="shared" si="15"/>
        <v>50.851547499999995</v>
      </c>
      <c r="W93" s="103">
        <f t="shared" si="16"/>
        <v>0.7444767499999999</v>
      </c>
      <c r="X93" s="103">
        <f t="shared" si="17"/>
        <v>0.08832774999999998</v>
      </c>
      <c r="Y93" s="103">
        <f t="shared" si="18"/>
        <v>49.5513705</v>
      </c>
      <c r="Z93" s="237">
        <f t="shared" si="19"/>
        <v>2.1329814999999996</v>
      </c>
      <c r="AB93" s="77"/>
    </row>
    <row r="94" spans="1:28" s="58" customFormat="1" ht="15.75" thickBot="1">
      <c r="A94" s="193" t="s">
        <v>210</v>
      </c>
      <c r="B94" s="164">
        <v>1725800</v>
      </c>
      <c r="C94" s="162">
        <v>49000</v>
      </c>
      <c r="D94" s="170">
        <v>0.03</v>
      </c>
      <c r="E94" s="164">
        <v>18800</v>
      </c>
      <c r="F94" s="112">
        <v>800</v>
      </c>
      <c r="G94" s="170">
        <v>0.04</v>
      </c>
      <c r="H94" s="164">
        <v>2400</v>
      </c>
      <c r="I94" s="112">
        <v>0</v>
      </c>
      <c r="J94" s="170">
        <v>0</v>
      </c>
      <c r="K94" s="164">
        <v>1747000</v>
      </c>
      <c r="L94" s="112">
        <v>49800</v>
      </c>
      <c r="M94" s="127">
        <v>0.03</v>
      </c>
      <c r="N94" s="283">
        <v>1737000</v>
      </c>
      <c r="O94" s="173">
        <f t="shared" si="10"/>
        <v>0.9942759015455066</v>
      </c>
      <c r="P94" s="108">
        <f>Volume!K94</f>
        <v>1584.8</v>
      </c>
      <c r="Q94" s="69">
        <f>Volume!J94</f>
        <v>1566.6</v>
      </c>
      <c r="R94" s="237">
        <f t="shared" si="11"/>
        <v>273.68502</v>
      </c>
      <c r="S94" s="103">
        <f t="shared" si="12"/>
        <v>272.11842</v>
      </c>
      <c r="T94" s="109">
        <f t="shared" si="13"/>
        <v>1697200</v>
      </c>
      <c r="U94" s="103">
        <f t="shared" si="14"/>
        <v>2.934244638227669</v>
      </c>
      <c r="V94" s="103">
        <f t="shared" si="15"/>
        <v>270.363828</v>
      </c>
      <c r="W94" s="103">
        <f t="shared" si="16"/>
        <v>2.945208</v>
      </c>
      <c r="X94" s="103">
        <f t="shared" si="17"/>
        <v>0.375984</v>
      </c>
      <c r="Y94" s="103">
        <f t="shared" si="18"/>
        <v>268.972256</v>
      </c>
      <c r="Z94" s="237">
        <f t="shared" si="19"/>
        <v>4.712763999999993</v>
      </c>
      <c r="AA94" s="78"/>
      <c r="AB94" s="77"/>
    </row>
    <row r="95" spans="1:28" s="58" customFormat="1" ht="15.75" thickBot="1">
      <c r="A95" s="193" t="s">
        <v>294</v>
      </c>
      <c r="B95" s="164">
        <v>879900</v>
      </c>
      <c r="C95" s="162">
        <v>24150</v>
      </c>
      <c r="D95" s="170">
        <v>0.03</v>
      </c>
      <c r="E95" s="164">
        <v>350</v>
      </c>
      <c r="F95" s="112">
        <v>0</v>
      </c>
      <c r="G95" s="170">
        <v>0</v>
      </c>
      <c r="H95" s="164">
        <v>0</v>
      </c>
      <c r="I95" s="112">
        <v>0</v>
      </c>
      <c r="J95" s="170">
        <v>0</v>
      </c>
      <c r="K95" s="164">
        <v>880250</v>
      </c>
      <c r="L95" s="112">
        <v>24150</v>
      </c>
      <c r="M95" s="127">
        <v>0.03</v>
      </c>
      <c r="N95" s="283">
        <v>858550</v>
      </c>
      <c r="O95" s="173">
        <f t="shared" si="10"/>
        <v>0.9753479125248509</v>
      </c>
      <c r="P95" s="108">
        <f>Volume!K95</f>
        <v>615.4</v>
      </c>
      <c r="Q95" s="69">
        <f>Volume!J95</f>
        <v>626.9</v>
      </c>
      <c r="R95" s="237">
        <f t="shared" si="11"/>
        <v>55.1828725</v>
      </c>
      <c r="S95" s="103">
        <f t="shared" si="12"/>
        <v>53.8224995</v>
      </c>
      <c r="T95" s="109">
        <f t="shared" si="13"/>
        <v>856100</v>
      </c>
      <c r="U95" s="103">
        <f t="shared" si="14"/>
        <v>2.820932134096484</v>
      </c>
      <c r="V95" s="103">
        <f t="shared" si="15"/>
        <v>55.160931</v>
      </c>
      <c r="W95" s="103">
        <f t="shared" si="16"/>
        <v>0.0219415</v>
      </c>
      <c r="X95" s="103">
        <f t="shared" si="17"/>
        <v>0</v>
      </c>
      <c r="Y95" s="103">
        <f t="shared" si="18"/>
        <v>52.684394</v>
      </c>
      <c r="Z95" s="237">
        <f t="shared" si="19"/>
        <v>2.4984785000000045</v>
      </c>
      <c r="AA95" s="78"/>
      <c r="AB95" s="77"/>
    </row>
    <row r="96" spans="1:28" s="7" customFormat="1" ht="15.75" thickBot="1">
      <c r="A96" s="193" t="s">
        <v>7</v>
      </c>
      <c r="B96" s="164">
        <v>2459375</v>
      </c>
      <c r="C96" s="162">
        <v>40625</v>
      </c>
      <c r="D96" s="170">
        <v>0.02</v>
      </c>
      <c r="E96" s="164">
        <v>78750</v>
      </c>
      <c r="F96" s="112">
        <v>10000</v>
      </c>
      <c r="G96" s="170">
        <v>0.15</v>
      </c>
      <c r="H96" s="164">
        <v>14375</v>
      </c>
      <c r="I96" s="112">
        <v>0</v>
      </c>
      <c r="J96" s="170">
        <v>0</v>
      </c>
      <c r="K96" s="164">
        <v>2552500</v>
      </c>
      <c r="L96" s="112">
        <v>50625</v>
      </c>
      <c r="M96" s="127">
        <v>0.02</v>
      </c>
      <c r="N96" s="283">
        <v>2499375</v>
      </c>
      <c r="O96" s="173">
        <f t="shared" si="10"/>
        <v>0.9791870714985309</v>
      </c>
      <c r="P96" s="108">
        <f>Volume!K96</f>
        <v>725.2</v>
      </c>
      <c r="Q96" s="69">
        <f>Volume!J96</f>
        <v>718.8</v>
      </c>
      <c r="R96" s="237">
        <f t="shared" si="11"/>
        <v>183.4737</v>
      </c>
      <c r="S96" s="103">
        <f t="shared" si="12"/>
        <v>179.655075</v>
      </c>
      <c r="T96" s="109">
        <f t="shared" si="13"/>
        <v>2501875</v>
      </c>
      <c r="U96" s="103">
        <f t="shared" si="14"/>
        <v>2.0234823882088433</v>
      </c>
      <c r="V96" s="103">
        <f t="shared" si="15"/>
        <v>176.779875</v>
      </c>
      <c r="W96" s="103">
        <f t="shared" si="16"/>
        <v>5.66055</v>
      </c>
      <c r="X96" s="103">
        <f t="shared" si="17"/>
        <v>1.033275</v>
      </c>
      <c r="Y96" s="103">
        <f t="shared" si="18"/>
        <v>181.435975</v>
      </c>
      <c r="Z96" s="237">
        <f t="shared" si="19"/>
        <v>2.0377249999999947</v>
      </c>
      <c r="AB96" s="77"/>
    </row>
    <row r="97" spans="1:28" s="58" customFormat="1" ht="15.75" thickBot="1">
      <c r="A97" s="193" t="s">
        <v>170</v>
      </c>
      <c r="B97" s="164">
        <v>1776600</v>
      </c>
      <c r="C97" s="162">
        <v>64800</v>
      </c>
      <c r="D97" s="170">
        <v>0.04</v>
      </c>
      <c r="E97" s="164">
        <v>0</v>
      </c>
      <c r="F97" s="112">
        <v>0</v>
      </c>
      <c r="G97" s="170">
        <v>0</v>
      </c>
      <c r="H97" s="164">
        <v>0</v>
      </c>
      <c r="I97" s="112">
        <v>0</v>
      </c>
      <c r="J97" s="170">
        <v>0</v>
      </c>
      <c r="K97" s="164">
        <v>1776600</v>
      </c>
      <c r="L97" s="112">
        <v>64800</v>
      </c>
      <c r="M97" s="127">
        <v>0.04</v>
      </c>
      <c r="N97" s="283">
        <v>1762200</v>
      </c>
      <c r="O97" s="173">
        <f t="shared" si="10"/>
        <v>0.9918946301925026</v>
      </c>
      <c r="P97" s="108">
        <f>Volume!K97</f>
        <v>525.4</v>
      </c>
      <c r="Q97" s="69">
        <f>Volume!J97</f>
        <v>513.65</v>
      </c>
      <c r="R97" s="237">
        <f t="shared" si="11"/>
        <v>91.255059</v>
      </c>
      <c r="S97" s="103">
        <f t="shared" si="12"/>
        <v>90.515403</v>
      </c>
      <c r="T97" s="109">
        <f t="shared" si="13"/>
        <v>1711800</v>
      </c>
      <c r="U97" s="103">
        <f t="shared" si="14"/>
        <v>3.7854889589905363</v>
      </c>
      <c r="V97" s="103">
        <f t="shared" si="15"/>
        <v>91.255059</v>
      </c>
      <c r="W97" s="103">
        <f t="shared" si="16"/>
        <v>0</v>
      </c>
      <c r="X97" s="103">
        <f t="shared" si="17"/>
        <v>0</v>
      </c>
      <c r="Y97" s="103">
        <f t="shared" si="18"/>
        <v>89.937972</v>
      </c>
      <c r="Z97" s="237">
        <f t="shared" si="19"/>
        <v>1.3170870000000008</v>
      </c>
      <c r="AA97" s="78"/>
      <c r="AB97" s="77"/>
    </row>
    <row r="98" spans="1:28" s="58" customFormat="1" ht="15.75" thickBot="1">
      <c r="A98" s="193" t="s">
        <v>223</v>
      </c>
      <c r="B98" s="164">
        <v>2167200</v>
      </c>
      <c r="C98" s="162">
        <v>400</v>
      </c>
      <c r="D98" s="170">
        <v>0</v>
      </c>
      <c r="E98" s="164">
        <v>78000</v>
      </c>
      <c r="F98" s="112">
        <v>8400</v>
      </c>
      <c r="G98" s="170">
        <v>0.12</v>
      </c>
      <c r="H98" s="164">
        <v>22000</v>
      </c>
      <c r="I98" s="112">
        <v>1200</v>
      </c>
      <c r="J98" s="170">
        <v>0.06</v>
      </c>
      <c r="K98" s="164">
        <v>2267200</v>
      </c>
      <c r="L98" s="112">
        <v>10000</v>
      </c>
      <c r="M98" s="127">
        <v>0</v>
      </c>
      <c r="N98" s="283">
        <v>2236000</v>
      </c>
      <c r="O98" s="173">
        <f t="shared" si="10"/>
        <v>0.9862385321100917</v>
      </c>
      <c r="P98" s="108">
        <f>Volume!K98</f>
        <v>781.95</v>
      </c>
      <c r="Q98" s="69">
        <f>Volume!J98</f>
        <v>758.95</v>
      </c>
      <c r="R98" s="237">
        <f t="shared" si="11"/>
        <v>172.069144</v>
      </c>
      <c r="S98" s="103">
        <f t="shared" si="12"/>
        <v>169.70122</v>
      </c>
      <c r="T98" s="109">
        <f t="shared" si="13"/>
        <v>2257200</v>
      </c>
      <c r="U98" s="103">
        <f t="shared" si="14"/>
        <v>0.4430267588162325</v>
      </c>
      <c r="V98" s="103">
        <f t="shared" si="15"/>
        <v>164.479644</v>
      </c>
      <c r="W98" s="103">
        <f t="shared" si="16"/>
        <v>5.91981</v>
      </c>
      <c r="X98" s="103">
        <f t="shared" si="17"/>
        <v>1.6696900000000001</v>
      </c>
      <c r="Y98" s="103">
        <f t="shared" si="18"/>
        <v>176.501754</v>
      </c>
      <c r="Z98" s="237">
        <f t="shared" si="19"/>
        <v>-4.432610000000011</v>
      </c>
      <c r="AA98" s="78"/>
      <c r="AB98" s="77"/>
    </row>
    <row r="99" spans="1:28" s="58" customFormat="1" ht="15.75" thickBot="1">
      <c r="A99" s="193" t="s">
        <v>207</v>
      </c>
      <c r="B99" s="164">
        <v>4068750</v>
      </c>
      <c r="C99" s="162">
        <v>-12500</v>
      </c>
      <c r="D99" s="170">
        <v>0</v>
      </c>
      <c r="E99" s="164">
        <v>85000</v>
      </c>
      <c r="F99" s="112">
        <v>8750</v>
      </c>
      <c r="G99" s="170">
        <v>0.11</v>
      </c>
      <c r="H99" s="164">
        <v>6250</v>
      </c>
      <c r="I99" s="112">
        <v>0</v>
      </c>
      <c r="J99" s="170">
        <v>0</v>
      </c>
      <c r="K99" s="164">
        <v>4160000</v>
      </c>
      <c r="L99" s="112">
        <v>-3750</v>
      </c>
      <c r="M99" s="127">
        <v>0</v>
      </c>
      <c r="N99" s="283">
        <v>4107500</v>
      </c>
      <c r="O99" s="173">
        <f t="shared" si="10"/>
        <v>0.9873798076923077</v>
      </c>
      <c r="P99" s="108">
        <f>Volume!K99</f>
        <v>182.1</v>
      </c>
      <c r="Q99" s="69">
        <f>Volume!J99</f>
        <v>180.85</v>
      </c>
      <c r="R99" s="237">
        <f t="shared" si="11"/>
        <v>75.2336</v>
      </c>
      <c r="S99" s="103">
        <f t="shared" si="12"/>
        <v>74.2841375</v>
      </c>
      <c r="T99" s="109">
        <f t="shared" si="13"/>
        <v>4163750</v>
      </c>
      <c r="U99" s="103">
        <f t="shared" si="14"/>
        <v>-0.09006304413089163</v>
      </c>
      <c r="V99" s="103">
        <f t="shared" si="15"/>
        <v>73.58334375</v>
      </c>
      <c r="W99" s="103">
        <f t="shared" si="16"/>
        <v>1.537225</v>
      </c>
      <c r="X99" s="103">
        <f t="shared" si="17"/>
        <v>0.11303125</v>
      </c>
      <c r="Y99" s="103">
        <f t="shared" si="18"/>
        <v>75.8218875</v>
      </c>
      <c r="Z99" s="237">
        <f t="shared" si="19"/>
        <v>-0.588287500000007</v>
      </c>
      <c r="AA99" s="78"/>
      <c r="AB99" s="77"/>
    </row>
    <row r="100" spans="1:28" s="58" customFormat="1" ht="15.75" thickBot="1">
      <c r="A100" s="193" t="s">
        <v>295</v>
      </c>
      <c r="B100" s="164">
        <v>301750</v>
      </c>
      <c r="C100" s="162">
        <v>-54750</v>
      </c>
      <c r="D100" s="170">
        <v>-0.15</v>
      </c>
      <c r="E100" s="164">
        <v>750</v>
      </c>
      <c r="F100" s="112">
        <v>0</v>
      </c>
      <c r="G100" s="170">
        <v>0</v>
      </c>
      <c r="H100" s="164">
        <v>0</v>
      </c>
      <c r="I100" s="112">
        <v>0</v>
      </c>
      <c r="J100" s="170">
        <v>0</v>
      </c>
      <c r="K100" s="164">
        <v>302500</v>
      </c>
      <c r="L100" s="112">
        <v>-54750</v>
      </c>
      <c r="M100" s="127">
        <v>-0.15</v>
      </c>
      <c r="N100" s="283">
        <v>302000</v>
      </c>
      <c r="O100" s="173">
        <f t="shared" si="10"/>
        <v>0.9983471074380166</v>
      </c>
      <c r="P100" s="108">
        <f>Volume!K100</f>
        <v>852.7</v>
      </c>
      <c r="Q100" s="69">
        <f>Volume!J100</f>
        <v>838.15</v>
      </c>
      <c r="R100" s="237">
        <f t="shared" si="11"/>
        <v>25.3540375</v>
      </c>
      <c r="S100" s="103">
        <f t="shared" si="12"/>
        <v>25.31213</v>
      </c>
      <c r="T100" s="109">
        <f t="shared" si="13"/>
        <v>357250</v>
      </c>
      <c r="U100" s="103">
        <f t="shared" si="14"/>
        <v>-15.325402379286215</v>
      </c>
      <c r="V100" s="103">
        <f t="shared" si="15"/>
        <v>25.29117625</v>
      </c>
      <c r="W100" s="103">
        <f t="shared" si="16"/>
        <v>0.06286125</v>
      </c>
      <c r="X100" s="103">
        <f t="shared" si="17"/>
        <v>0</v>
      </c>
      <c r="Y100" s="103">
        <f t="shared" si="18"/>
        <v>30.4627075</v>
      </c>
      <c r="Z100" s="237">
        <f t="shared" si="19"/>
        <v>-5.10867</v>
      </c>
      <c r="AA100" s="78"/>
      <c r="AB100" s="77"/>
    </row>
    <row r="101" spans="1:28" s="58" customFormat="1" ht="15.75" thickBot="1">
      <c r="A101" s="193" t="s">
        <v>277</v>
      </c>
      <c r="B101" s="164">
        <v>4330400</v>
      </c>
      <c r="C101" s="162">
        <v>13600</v>
      </c>
      <c r="D101" s="170">
        <v>0</v>
      </c>
      <c r="E101" s="164">
        <v>13600</v>
      </c>
      <c r="F101" s="112">
        <v>7200</v>
      </c>
      <c r="G101" s="170">
        <v>1.13</v>
      </c>
      <c r="H101" s="164">
        <v>800</v>
      </c>
      <c r="I101" s="112">
        <v>800</v>
      </c>
      <c r="J101" s="170">
        <v>0</v>
      </c>
      <c r="K101" s="164">
        <v>4344800</v>
      </c>
      <c r="L101" s="112">
        <v>21600</v>
      </c>
      <c r="M101" s="127">
        <v>0.01</v>
      </c>
      <c r="N101" s="283">
        <v>4328000</v>
      </c>
      <c r="O101" s="173">
        <f t="shared" si="10"/>
        <v>0.996133308782913</v>
      </c>
      <c r="P101" s="108">
        <f>Volume!K101</f>
        <v>274.65</v>
      </c>
      <c r="Q101" s="69">
        <f>Volume!J101</f>
        <v>281.2</v>
      </c>
      <c r="R101" s="237">
        <f t="shared" si="11"/>
        <v>122.175776</v>
      </c>
      <c r="S101" s="103">
        <f t="shared" si="12"/>
        <v>121.70336</v>
      </c>
      <c r="T101" s="109">
        <f t="shared" si="13"/>
        <v>4323200</v>
      </c>
      <c r="U101" s="103">
        <f t="shared" si="14"/>
        <v>0.49962990377498145</v>
      </c>
      <c r="V101" s="103">
        <f t="shared" si="15"/>
        <v>121.770848</v>
      </c>
      <c r="W101" s="103">
        <f t="shared" si="16"/>
        <v>0.382432</v>
      </c>
      <c r="X101" s="103">
        <f t="shared" si="17"/>
        <v>0.022496</v>
      </c>
      <c r="Y101" s="103">
        <f t="shared" si="18"/>
        <v>118.736688</v>
      </c>
      <c r="Z101" s="237">
        <f t="shared" si="19"/>
        <v>3.439087999999998</v>
      </c>
      <c r="AA101" s="78"/>
      <c r="AB101" s="77"/>
    </row>
    <row r="102" spans="1:28" s="58" customFormat="1" ht="15.75" thickBot="1">
      <c r="A102" s="193" t="s">
        <v>146</v>
      </c>
      <c r="B102" s="164">
        <v>7823100</v>
      </c>
      <c r="C102" s="162">
        <v>26700</v>
      </c>
      <c r="D102" s="170">
        <v>0</v>
      </c>
      <c r="E102" s="164">
        <v>293700</v>
      </c>
      <c r="F102" s="112">
        <v>0</v>
      </c>
      <c r="G102" s="170">
        <v>0</v>
      </c>
      <c r="H102" s="164">
        <v>35600</v>
      </c>
      <c r="I102" s="112">
        <v>0</v>
      </c>
      <c r="J102" s="170">
        <v>0</v>
      </c>
      <c r="K102" s="164">
        <v>8152400</v>
      </c>
      <c r="L102" s="112">
        <v>26700</v>
      </c>
      <c r="M102" s="127">
        <v>0</v>
      </c>
      <c r="N102" s="283">
        <v>7965500</v>
      </c>
      <c r="O102" s="173">
        <f t="shared" si="10"/>
        <v>0.9770742358078602</v>
      </c>
      <c r="P102" s="108">
        <f>Volume!K102</f>
        <v>35.6</v>
      </c>
      <c r="Q102" s="69">
        <f>Volume!J102</f>
        <v>35.35</v>
      </c>
      <c r="R102" s="237">
        <f t="shared" si="11"/>
        <v>28.818734</v>
      </c>
      <c r="S102" s="103">
        <f t="shared" si="12"/>
        <v>28.1580425</v>
      </c>
      <c r="T102" s="109">
        <f t="shared" si="13"/>
        <v>8125700</v>
      </c>
      <c r="U102" s="103">
        <f t="shared" si="14"/>
        <v>0.32858707557502737</v>
      </c>
      <c r="V102" s="103">
        <f t="shared" si="15"/>
        <v>27.6546585</v>
      </c>
      <c r="W102" s="103">
        <f t="shared" si="16"/>
        <v>1.0382295</v>
      </c>
      <c r="X102" s="103">
        <f t="shared" si="17"/>
        <v>0.125846</v>
      </c>
      <c r="Y102" s="103">
        <f t="shared" si="18"/>
        <v>28.927492</v>
      </c>
      <c r="Z102" s="237">
        <f t="shared" si="19"/>
        <v>-0.10875800000000169</v>
      </c>
      <c r="AA102" s="78"/>
      <c r="AB102" s="77"/>
    </row>
    <row r="103" spans="1:28" s="7" customFormat="1" ht="15.75" thickBot="1">
      <c r="A103" s="193" t="s">
        <v>8</v>
      </c>
      <c r="B103" s="164">
        <v>19881600</v>
      </c>
      <c r="C103" s="162">
        <v>1120000</v>
      </c>
      <c r="D103" s="170">
        <v>0.06</v>
      </c>
      <c r="E103" s="164">
        <v>1457600</v>
      </c>
      <c r="F103" s="112">
        <v>256000</v>
      </c>
      <c r="G103" s="170">
        <v>0.21</v>
      </c>
      <c r="H103" s="164">
        <v>268800</v>
      </c>
      <c r="I103" s="112">
        <v>14400</v>
      </c>
      <c r="J103" s="170">
        <v>0.06</v>
      </c>
      <c r="K103" s="164">
        <v>21608000</v>
      </c>
      <c r="L103" s="112">
        <v>1390400</v>
      </c>
      <c r="M103" s="127">
        <v>0.07</v>
      </c>
      <c r="N103" s="283">
        <v>21438400</v>
      </c>
      <c r="O103" s="173">
        <f t="shared" si="10"/>
        <v>0.9921510551647538</v>
      </c>
      <c r="P103" s="108">
        <f>Volume!K103</f>
        <v>153.2</v>
      </c>
      <c r="Q103" s="69">
        <f>Volume!J103</f>
        <v>151.8</v>
      </c>
      <c r="R103" s="237">
        <f t="shared" si="11"/>
        <v>328.00944000000004</v>
      </c>
      <c r="S103" s="103">
        <f t="shared" si="12"/>
        <v>325.43491200000005</v>
      </c>
      <c r="T103" s="109">
        <f t="shared" si="13"/>
        <v>20217600</v>
      </c>
      <c r="U103" s="103">
        <f t="shared" si="14"/>
        <v>6.877176321620766</v>
      </c>
      <c r="V103" s="103">
        <f t="shared" si="15"/>
        <v>301.802688</v>
      </c>
      <c r="W103" s="103">
        <f t="shared" si="16"/>
        <v>22.126368000000003</v>
      </c>
      <c r="X103" s="103">
        <f t="shared" si="17"/>
        <v>4.080384</v>
      </c>
      <c r="Y103" s="103">
        <f t="shared" si="18"/>
        <v>309.733632</v>
      </c>
      <c r="Z103" s="237">
        <f t="shared" si="19"/>
        <v>18.27580800000004</v>
      </c>
      <c r="AB103" s="77"/>
    </row>
    <row r="104" spans="1:28" s="58" customFormat="1" ht="15.75" thickBot="1">
      <c r="A104" s="193" t="s">
        <v>296</v>
      </c>
      <c r="B104" s="164">
        <v>1693000</v>
      </c>
      <c r="C104" s="162">
        <v>112000</v>
      </c>
      <c r="D104" s="170">
        <v>0.07</v>
      </c>
      <c r="E104" s="164">
        <v>13000</v>
      </c>
      <c r="F104" s="112">
        <v>2000</v>
      </c>
      <c r="G104" s="170">
        <v>0.18</v>
      </c>
      <c r="H104" s="164">
        <v>1000</v>
      </c>
      <c r="I104" s="112">
        <v>0</v>
      </c>
      <c r="J104" s="170">
        <v>0</v>
      </c>
      <c r="K104" s="164">
        <v>1707000</v>
      </c>
      <c r="L104" s="112">
        <v>114000</v>
      </c>
      <c r="M104" s="127">
        <v>0.07</v>
      </c>
      <c r="N104" s="283">
        <v>1697000</v>
      </c>
      <c r="O104" s="173">
        <f t="shared" si="10"/>
        <v>0.994141769185706</v>
      </c>
      <c r="P104" s="108">
        <f>Volume!K104</f>
        <v>168.25</v>
      </c>
      <c r="Q104" s="69">
        <f>Volume!J104</f>
        <v>168.05</v>
      </c>
      <c r="R104" s="237">
        <f t="shared" si="11"/>
        <v>28.686135</v>
      </c>
      <c r="S104" s="103">
        <f t="shared" si="12"/>
        <v>28.518085</v>
      </c>
      <c r="T104" s="109">
        <f t="shared" si="13"/>
        <v>1593000</v>
      </c>
      <c r="U104" s="103">
        <f t="shared" si="14"/>
        <v>7.1563088512241055</v>
      </c>
      <c r="V104" s="103">
        <f t="shared" si="15"/>
        <v>28.450865</v>
      </c>
      <c r="W104" s="103">
        <f t="shared" si="16"/>
        <v>0.218465</v>
      </c>
      <c r="X104" s="103">
        <f t="shared" si="17"/>
        <v>0.016805</v>
      </c>
      <c r="Y104" s="103">
        <f t="shared" si="18"/>
        <v>26.802225</v>
      </c>
      <c r="Z104" s="237">
        <f t="shared" si="19"/>
        <v>1.8839100000000002</v>
      </c>
      <c r="AA104" s="78"/>
      <c r="AB104" s="77"/>
    </row>
    <row r="105" spans="1:28" s="58" customFormat="1" ht="15.75" thickBot="1">
      <c r="A105" s="193" t="s">
        <v>179</v>
      </c>
      <c r="B105" s="164">
        <v>24374000</v>
      </c>
      <c r="C105" s="162">
        <v>406000</v>
      </c>
      <c r="D105" s="170">
        <v>0.02</v>
      </c>
      <c r="E105" s="164">
        <v>5082000</v>
      </c>
      <c r="F105" s="112">
        <v>196000</v>
      </c>
      <c r="G105" s="170">
        <v>0.04</v>
      </c>
      <c r="H105" s="164">
        <v>854000</v>
      </c>
      <c r="I105" s="112">
        <v>0</v>
      </c>
      <c r="J105" s="170">
        <v>0</v>
      </c>
      <c r="K105" s="164">
        <v>30310000</v>
      </c>
      <c r="L105" s="112">
        <v>602000</v>
      </c>
      <c r="M105" s="127">
        <v>0.02</v>
      </c>
      <c r="N105" s="283">
        <v>29820000</v>
      </c>
      <c r="O105" s="173">
        <f t="shared" si="10"/>
        <v>0.9838337182448037</v>
      </c>
      <c r="P105" s="108">
        <f>Volume!K105</f>
        <v>14.85</v>
      </c>
      <c r="Q105" s="69">
        <f>Volume!J105</f>
        <v>14.55</v>
      </c>
      <c r="R105" s="237">
        <f t="shared" si="11"/>
        <v>44.10105</v>
      </c>
      <c r="S105" s="103">
        <f t="shared" si="12"/>
        <v>43.3881</v>
      </c>
      <c r="T105" s="109">
        <f t="shared" si="13"/>
        <v>29708000</v>
      </c>
      <c r="U105" s="103">
        <f t="shared" si="14"/>
        <v>2.0263901979264842</v>
      </c>
      <c r="V105" s="103">
        <f t="shared" si="15"/>
        <v>35.46417</v>
      </c>
      <c r="W105" s="103">
        <f t="shared" si="16"/>
        <v>7.39431</v>
      </c>
      <c r="X105" s="103">
        <f t="shared" si="17"/>
        <v>1.24257</v>
      </c>
      <c r="Y105" s="103">
        <f t="shared" si="18"/>
        <v>44.11638</v>
      </c>
      <c r="Z105" s="237">
        <f t="shared" si="19"/>
        <v>-0.015329999999998734</v>
      </c>
      <c r="AA105" s="78"/>
      <c r="AB105" s="77"/>
    </row>
    <row r="106" spans="1:28" s="58" customFormat="1" ht="15.75" thickBot="1">
      <c r="A106" s="193" t="s">
        <v>202</v>
      </c>
      <c r="B106" s="164">
        <v>3477600</v>
      </c>
      <c r="C106" s="162">
        <v>-1150</v>
      </c>
      <c r="D106" s="170">
        <v>0</v>
      </c>
      <c r="E106" s="164">
        <v>56350</v>
      </c>
      <c r="F106" s="112">
        <v>16100</v>
      </c>
      <c r="G106" s="170">
        <v>0.4</v>
      </c>
      <c r="H106" s="164">
        <v>14950</v>
      </c>
      <c r="I106" s="112">
        <v>4600</v>
      </c>
      <c r="J106" s="170">
        <v>0.44</v>
      </c>
      <c r="K106" s="164">
        <v>3548900</v>
      </c>
      <c r="L106" s="112">
        <v>19550</v>
      </c>
      <c r="M106" s="127">
        <v>0.01</v>
      </c>
      <c r="N106" s="283">
        <v>3364900</v>
      </c>
      <c r="O106" s="173">
        <f t="shared" si="10"/>
        <v>0.948152948801037</v>
      </c>
      <c r="P106" s="108">
        <f>Volume!K106</f>
        <v>247.65</v>
      </c>
      <c r="Q106" s="69">
        <f>Volume!J106</f>
        <v>241.3</v>
      </c>
      <c r="R106" s="237">
        <f t="shared" si="11"/>
        <v>85.634957</v>
      </c>
      <c r="S106" s="103">
        <f t="shared" si="12"/>
        <v>81.195037</v>
      </c>
      <c r="T106" s="109">
        <f t="shared" si="13"/>
        <v>3529350</v>
      </c>
      <c r="U106" s="103">
        <f t="shared" si="14"/>
        <v>0.5539263603779733</v>
      </c>
      <c r="V106" s="103">
        <f t="shared" si="15"/>
        <v>83.914488</v>
      </c>
      <c r="W106" s="103">
        <f t="shared" si="16"/>
        <v>1.3597255</v>
      </c>
      <c r="X106" s="103">
        <f t="shared" si="17"/>
        <v>0.3607435</v>
      </c>
      <c r="Y106" s="103">
        <f t="shared" si="18"/>
        <v>87.40435275</v>
      </c>
      <c r="Z106" s="237">
        <f t="shared" si="19"/>
        <v>-1.769395750000001</v>
      </c>
      <c r="AA106" s="78"/>
      <c r="AB106" s="77"/>
    </row>
    <row r="107" spans="1:28" s="58" customFormat="1" ht="15.75" thickBot="1">
      <c r="A107" s="193" t="s">
        <v>171</v>
      </c>
      <c r="B107" s="164">
        <v>3325300</v>
      </c>
      <c r="C107" s="162">
        <v>-14300</v>
      </c>
      <c r="D107" s="170">
        <v>0</v>
      </c>
      <c r="E107" s="164">
        <v>7700</v>
      </c>
      <c r="F107" s="112">
        <v>0</v>
      </c>
      <c r="G107" s="170">
        <v>0</v>
      </c>
      <c r="H107" s="164">
        <v>3300</v>
      </c>
      <c r="I107" s="112">
        <v>0</v>
      </c>
      <c r="J107" s="170">
        <v>0</v>
      </c>
      <c r="K107" s="164">
        <v>3336300</v>
      </c>
      <c r="L107" s="112">
        <v>-14300</v>
      </c>
      <c r="M107" s="127">
        <v>0</v>
      </c>
      <c r="N107" s="283">
        <v>3319800</v>
      </c>
      <c r="O107" s="173">
        <f t="shared" si="10"/>
        <v>0.9950544015825915</v>
      </c>
      <c r="P107" s="108">
        <f>Volume!K107</f>
        <v>328</v>
      </c>
      <c r="Q107" s="69">
        <f>Volume!J107</f>
        <v>322.35</v>
      </c>
      <c r="R107" s="237">
        <f t="shared" si="11"/>
        <v>107.5456305</v>
      </c>
      <c r="S107" s="103">
        <f t="shared" si="12"/>
        <v>107.01375300000001</v>
      </c>
      <c r="T107" s="109">
        <f t="shared" si="13"/>
        <v>3350600</v>
      </c>
      <c r="U107" s="103">
        <f t="shared" si="14"/>
        <v>-0.4267892317793828</v>
      </c>
      <c r="V107" s="103">
        <f t="shared" si="15"/>
        <v>107.19104550000002</v>
      </c>
      <c r="W107" s="103">
        <f t="shared" si="16"/>
        <v>0.2482095</v>
      </c>
      <c r="X107" s="103">
        <f t="shared" si="17"/>
        <v>0.1063755</v>
      </c>
      <c r="Y107" s="103">
        <f t="shared" si="18"/>
        <v>109.89968</v>
      </c>
      <c r="Z107" s="237">
        <f t="shared" si="19"/>
        <v>-2.354049500000002</v>
      </c>
      <c r="AA107" s="78"/>
      <c r="AB107" s="77"/>
    </row>
    <row r="108" spans="1:28" s="58" customFormat="1" ht="15.75" thickBot="1">
      <c r="A108" s="193" t="s">
        <v>147</v>
      </c>
      <c r="B108" s="164">
        <v>3646200</v>
      </c>
      <c r="C108" s="162">
        <v>29500</v>
      </c>
      <c r="D108" s="170">
        <v>0.01</v>
      </c>
      <c r="E108" s="164">
        <v>141600</v>
      </c>
      <c r="F108" s="112">
        <v>0</v>
      </c>
      <c r="G108" s="170">
        <v>0</v>
      </c>
      <c r="H108" s="164">
        <v>5900</v>
      </c>
      <c r="I108" s="112">
        <v>0</v>
      </c>
      <c r="J108" s="170">
        <v>0</v>
      </c>
      <c r="K108" s="164">
        <v>3793700</v>
      </c>
      <c r="L108" s="112">
        <v>29500</v>
      </c>
      <c r="M108" s="127">
        <v>0.01</v>
      </c>
      <c r="N108" s="283">
        <v>3734700</v>
      </c>
      <c r="O108" s="173">
        <f t="shared" si="10"/>
        <v>0.9844479004665629</v>
      </c>
      <c r="P108" s="108">
        <f>Volume!K108</f>
        <v>55.3</v>
      </c>
      <c r="Q108" s="69">
        <f>Volume!J108</f>
        <v>54.5</v>
      </c>
      <c r="R108" s="237">
        <f t="shared" si="11"/>
        <v>20.675665</v>
      </c>
      <c r="S108" s="103">
        <f t="shared" si="12"/>
        <v>20.354115</v>
      </c>
      <c r="T108" s="109">
        <f t="shared" si="13"/>
        <v>3764200</v>
      </c>
      <c r="U108" s="103">
        <f t="shared" si="14"/>
        <v>0.7836990595611284</v>
      </c>
      <c r="V108" s="103">
        <f t="shared" si="15"/>
        <v>19.87179</v>
      </c>
      <c r="W108" s="103">
        <f t="shared" si="16"/>
        <v>0.77172</v>
      </c>
      <c r="X108" s="103">
        <f t="shared" si="17"/>
        <v>0.032155</v>
      </c>
      <c r="Y108" s="103">
        <f t="shared" si="18"/>
        <v>20.816026</v>
      </c>
      <c r="Z108" s="237">
        <f t="shared" si="19"/>
        <v>-0.14036100000000218</v>
      </c>
      <c r="AA108" s="78"/>
      <c r="AB108" s="77"/>
    </row>
    <row r="109" spans="1:28" s="7" customFormat="1" ht="15.75" thickBot="1">
      <c r="A109" s="193" t="s">
        <v>148</v>
      </c>
      <c r="B109" s="164">
        <v>851675</v>
      </c>
      <c r="C109" s="162">
        <v>29260</v>
      </c>
      <c r="D109" s="170">
        <v>0.04</v>
      </c>
      <c r="E109" s="164">
        <v>8360</v>
      </c>
      <c r="F109" s="112">
        <v>0</v>
      </c>
      <c r="G109" s="170">
        <v>0</v>
      </c>
      <c r="H109" s="164">
        <v>0</v>
      </c>
      <c r="I109" s="112">
        <v>0</v>
      </c>
      <c r="J109" s="170">
        <v>0</v>
      </c>
      <c r="K109" s="164">
        <v>860035</v>
      </c>
      <c r="L109" s="112">
        <v>29260</v>
      </c>
      <c r="M109" s="127">
        <v>0.04</v>
      </c>
      <c r="N109" s="283">
        <v>855855</v>
      </c>
      <c r="O109" s="173">
        <f t="shared" si="10"/>
        <v>0.9951397326852977</v>
      </c>
      <c r="P109" s="108">
        <f>Volume!K109</f>
        <v>250</v>
      </c>
      <c r="Q109" s="69">
        <f>Volume!J109</f>
        <v>252.3</v>
      </c>
      <c r="R109" s="237">
        <f t="shared" si="11"/>
        <v>21.69868305</v>
      </c>
      <c r="S109" s="103">
        <f t="shared" si="12"/>
        <v>21.59322165</v>
      </c>
      <c r="T109" s="109">
        <f t="shared" si="13"/>
        <v>830775</v>
      </c>
      <c r="U109" s="103">
        <f t="shared" si="14"/>
        <v>3.5220125786163523</v>
      </c>
      <c r="V109" s="103">
        <f t="shared" si="15"/>
        <v>21.48776025</v>
      </c>
      <c r="W109" s="103">
        <f t="shared" si="16"/>
        <v>0.2109228</v>
      </c>
      <c r="X109" s="103">
        <f t="shared" si="17"/>
        <v>0</v>
      </c>
      <c r="Y109" s="103">
        <f t="shared" si="18"/>
        <v>20.769375</v>
      </c>
      <c r="Z109" s="237">
        <f t="shared" si="19"/>
        <v>0.9293080499999995</v>
      </c>
      <c r="AB109" s="77"/>
    </row>
    <row r="110" spans="1:28" s="7" customFormat="1" ht="15.75" thickBot="1">
      <c r="A110" s="193" t="s">
        <v>122</v>
      </c>
      <c r="B110" s="164">
        <v>7172750</v>
      </c>
      <c r="C110" s="162">
        <v>-261625</v>
      </c>
      <c r="D110" s="170">
        <v>-0.04</v>
      </c>
      <c r="E110" s="164">
        <v>2232750</v>
      </c>
      <c r="F110" s="112">
        <v>40625</v>
      </c>
      <c r="G110" s="170">
        <v>0.02</v>
      </c>
      <c r="H110" s="164">
        <v>1384500</v>
      </c>
      <c r="I110" s="112">
        <v>37375</v>
      </c>
      <c r="J110" s="170">
        <v>0.03</v>
      </c>
      <c r="K110" s="164">
        <v>10790000</v>
      </c>
      <c r="L110" s="112">
        <v>-183625</v>
      </c>
      <c r="M110" s="127">
        <v>-0.02</v>
      </c>
      <c r="N110" s="283">
        <v>10637250</v>
      </c>
      <c r="O110" s="173">
        <f t="shared" si="10"/>
        <v>0.9858433734939759</v>
      </c>
      <c r="P110" s="108">
        <f>Volume!K110</f>
        <v>158.5</v>
      </c>
      <c r="Q110" s="69">
        <f>Volume!J110</f>
        <v>159.9</v>
      </c>
      <c r="R110" s="237">
        <f t="shared" si="11"/>
        <v>172.5321</v>
      </c>
      <c r="S110" s="103">
        <f t="shared" si="12"/>
        <v>170.0896275</v>
      </c>
      <c r="T110" s="109">
        <f t="shared" si="13"/>
        <v>10973625</v>
      </c>
      <c r="U110" s="103">
        <f t="shared" si="14"/>
        <v>-1.6733303716866579</v>
      </c>
      <c r="V110" s="103">
        <f t="shared" si="15"/>
        <v>114.6922725</v>
      </c>
      <c r="W110" s="103">
        <f t="shared" si="16"/>
        <v>35.7016725</v>
      </c>
      <c r="X110" s="103">
        <f t="shared" si="17"/>
        <v>22.138155</v>
      </c>
      <c r="Y110" s="103">
        <f t="shared" si="18"/>
        <v>173.93195625</v>
      </c>
      <c r="Z110" s="237">
        <f t="shared" si="19"/>
        <v>-1.3998562499999991</v>
      </c>
      <c r="AB110" s="77"/>
    </row>
    <row r="111" spans="1:28" s="7" customFormat="1" ht="15.75" thickBot="1">
      <c r="A111" s="201" t="s">
        <v>36</v>
      </c>
      <c r="B111" s="164">
        <v>8679825</v>
      </c>
      <c r="C111" s="162">
        <v>398700</v>
      </c>
      <c r="D111" s="170">
        <v>0.05</v>
      </c>
      <c r="E111" s="164">
        <v>89550</v>
      </c>
      <c r="F111" s="112">
        <v>-37800</v>
      </c>
      <c r="G111" s="170">
        <v>-0.3</v>
      </c>
      <c r="H111" s="164">
        <v>4275</v>
      </c>
      <c r="I111" s="112">
        <v>225</v>
      </c>
      <c r="J111" s="170">
        <v>0.06</v>
      </c>
      <c r="K111" s="164">
        <v>8773650</v>
      </c>
      <c r="L111" s="112">
        <v>361125</v>
      </c>
      <c r="M111" s="127">
        <v>0.04</v>
      </c>
      <c r="N111" s="283">
        <v>8710200</v>
      </c>
      <c r="O111" s="173">
        <f t="shared" si="10"/>
        <v>0.9927681181720265</v>
      </c>
      <c r="P111" s="108">
        <f>Volume!K111</f>
        <v>880.55</v>
      </c>
      <c r="Q111" s="69">
        <f>Volume!J111</f>
        <v>850.85</v>
      </c>
      <c r="R111" s="237">
        <f t="shared" si="11"/>
        <v>746.50601025</v>
      </c>
      <c r="S111" s="103">
        <f t="shared" si="12"/>
        <v>741.107367</v>
      </c>
      <c r="T111" s="109">
        <f t="shared" si="13"/>
        <v>8412525</v>
      </c>
      <c r="U111" s="103">
        <f t="shared" si="14"/>
        <v>4.292706410976491</v>
      </c>
      <c r="V111" s="103">
        <f t="shared" si="15"/>
        <v>738.522910125</v>
      </c>
      <c r="W111" s="103">
        <f t="shared" si="16"/>
        <v>7.61936175</v>
      </c>
      <c r="X111" s="103">
        <f t="shared" si="17"/>
        <v>0.363738375</v>
      </c>
      <c r="Y111" s="103">
        <f t="shared" si="18"/>
        <v>740.764888875</v>
      </c>
      <c r="Z111" s="237">
        <f t="shared" si="19"/>
        <v>5.741121375000034</v>
      </c>
      <c r="AB111" s="77"/>
    </row>
    <row r="112" spans="1:28" s="7" customFormat="1" ht="15.75" thickBot="1">
      <c r="A112" s="193" t="s">
        <v>172</v>
      </c>
      <c r="B112" s="164">
        <v>6073200</v>
      </c>
      <c r="C112" s="162">
        <v>-2100</v>
      </c>
      <c r="D112" s="170">
        <v>0</v>
      </c>
      <c r="E112" s="164">
        <v>76650</v>
      </c>
      <c r="F112" s="112">
        <v>15750</v>
      </c>
      <c r="G112" s="170">
        <v>0.26</v>
      </c>
      <c r="H112" s="164">
        <v>5250</v>
      </c>
      <c r="I112" s="112">
        <v>1050</v>
      </c>
      <c r="J112" s="170">
        <v>0.25</v>
      </c>
      <c r="K112" s="164">
        <v>6155100</v>
      </c>
      <c r="L112" s="112">
        <v>14700</v>
      </c>
      <c r="M112" s="127">
        <v>0</v>
      </c>
      <c r="N112" s="283">
        <v>6128850</v>
      </c>
      <c r="O112" s="173">
        <f t="shared" si="10"/>
        <v>0.9957352439440464</v>
      </c>
      <c r="P112" s="108">
        <f>Volume!K112</f>
        <v>279.2</v>
      </c>
      <c r="Q112" s="69">
        <f>Volume!J112</f>
        <v>274.55</v>
      </c>
      <c r="R112" s="237">
        <f t="shared" si="11"/>
        <v>168.9882705</v>
      </c>
      <c r="S112" s="103">
        <f t="shared" si="12"/>
        <v>168.26757675</v>
      </c>
      <c r="T112" s="109">
        <f t="shared" si="13"/>
        <v>6140400</v>
      </c>
      <c r="U112" s="103">
        <f t="shared" si="14"/>
        <v>0.2393980848153215</v>
      </c>
      <c r="V112" s="103">
        <f t="shared" si="15"/>
        <v>166.739706</v>
      </c>
      <c r="W112" s="103">
        <f t="shared" si="16"/>
        <v>2.10442575</v>
      </c>
      <c r="X112" s="103">
        <f t="shared" si="17"/>
        <v>0.14413875</v>
      </c>
      <c r="Y112" s="103">
        <f t="shared" si="18"/>
        <v>171.439968</v>
      </c>
      <c r="Z112" s="237">
        <f t="shared" si="19"/>
        <v>-2.4516974999999945</v>
      </c>
      <c r="AB112" s="77"/>
    </row>
    <row r="113" spans="1:28" s="7" customFormat="1" ht="15.75" thickBot="1">
      <c r="A113" s="193" t="s">
        <v>80</v>
      </c>
      <c r="B113" s="164">
        <v>2802000</v>
      </c>
      <c r="C113" s="162">
        <v>69600</v>
      </c>
      <c r="D113" s="170">
        <v>0.03</v>
      </c>
      <c r="E113" s="164">
        <v>10800</v>
      </c>
      <c r="F113" s="112">
        <v>0</v>
      </c>
      <c r="G113" s="170">
        <v>0</v>
      </c>
      <c r="H113" s="164">
        <v>0</v>
      </c>
      <c r="I113" s="112">
        <v>0</v>
      </c>
      <c r="J113" s="170">
        <v>0</v>
      </c>
      <c r="K113" s="164">
        <v>2812800</v>
      </c>
      <c r="L113" s="112">
        <v>69600</v>
      </c>
      <c r="M113" s="127">
        <v>0.03</v>
      </c>
      <c r="N113" s="283">
        <v>2804400</v>
      </c>
      <c r="O113" s="173">
        <f t="shared" si="10"/>
        <v>0.9970136518771331</v>
      </c>
      <c r="P113" s="108">
        <f>Volume!K113</f>
        <v>187.75</v>
      </c>
      <c r="Q113" s="69">
        <f>Volume!J113</f>
        <v>183.45</v>
      </c>
      <c r="R113" s="237">
        <f t="shared" si="11"/>
        <v>51.600815999999995</v>
      </c>
      <c r="S113" s="103">
        <f t="shared" si="12"/>
        <v>51.446718</v>
      </c>
      <c r="T113" s="109">
        <f t="shared" si="13"/>
        <v>2743200</v>
      </c>
      <c r="U113" s="103">
        <f t="shared" si="14"/>
        <v>2.537182852143482</v>
      </c>
      <c r="V113" s="103">
        <f t="shared" si="15"/>
        <v>51.40268999999999</v>
      </c>
      <c r="W113" s="103">
        <f t="shared" si="16"/>
        <v>0.19812599999999997</v>
      </c>
      <c r="X113" s="103">
        <f t="shared" si="17"/>
        <v>0</v>
      </c>
      <c r="Y113" s="103">
        <f t="shared" si="18"/>
        <v>51.50358</v>
      </c>
      <c r="Z113" s="237">
        <f t="shared" si="19"/>
        <v>0.09723599999999522</v>
      </c>
      <c r="AB113" s="77"/>
    </row>
    <row r="114" spans="1:28" s="7" customFormat="1" ht="15.75" thickBot="1">
      <c r="A114" s="193" t="s">
        <v>274</v>
      </c>
      <c r="B114" s="164">
        <v>6005300</v>
      </c>
      <c r="C114" s="162">
        <v>1142400</v>
      </c>
      <c r="D114" s="170">
        <v>0.23</v>
      </c>
      <c r="E114" s="164">
        <v>152600</v>
      </c>
      <c r="F114" s="112">
        <v>43400</v>
      </c>
      <c r="G114" s="170">
        <v>0.4</v>
      </c>
      <c r="H114" s="164">
        <v>27300</v>
      </c>
      <c r="I114" s="112">
        <v>3500</v>
      </c>
      <c r="J114" s="170">
        <v>0.15</v>
      </c>
      <c r="K114" s="164">
        <v>6185200</v>
      </c>
      <c r="L114" s="112">
        <v>1189300</v>
      </c>
      <c r="M114" s="127">
        <v>0.24</v>
      </c>
      <c r="N114" s="283">
        <v>6147400</v>
      </c>
      <c r="O114" s="173">
        <f t="shared" si="10"/>
        <v>0.9938886373924853</v>
      </c>
      <c r="P114" s="108">
        <f>Volume!K114</f>
        <v>263.8</v>
      </c>
      <c r="Q114" s="69">
        <f>Volume!J114</f>
        <v>284.35</v>
      </c>
      <c r="R114" s="237">
        <f t="shared" si="11"/>
        <v>175.87616200000002</v>
      </c>
      <c r="S114" s="103">
        <f t="shared" si="12"/>
        <v>174.80131900000003</v>
      </c>
      <c r="T114" s="109">
        <f t="shared" si="13"/>
        <v>4995900</v>
      </c>
      <c r="U114" s="103">
        <f t="shared" si="14"/>
        <v>23.805520526832</v>
      </c>
      <c r="V114" s="103">
        <f t="shared" si="15"/>
        <v>170.76070550000003</v>
      </c>
      <c r="W114" s="103">
        <f t="shared" si="16"/>
        <v>4.339181</v>
      </c>
      <c r="X114" s="103">
        <f t="shared" si="17"/>
        <v>0.7762755000000001</v>
      </c>
      <c r="Y114" s="103">
        <f t="shared" si="18"/>
        <v>131.791842</v>
      </c>
      <c r="Z114" s="237">
        <f t="shared" si="19"/>
        <v>44.08432000000002</v>
      </c>
      <c r="AB114" s="77"/>
    </row>
    <row r="115" spans="1:28" s="7" customFormat="1" ht="15.75" thickBot="1">
      <c r="A115" s="193" t="s">
        <v>224</v>
      </c>
      <c r="B115" s="164">
        <v>341900</v>
      </c>
      <c r="C115" s="162">
        <v>-2600</v>
      </c>
      <c r="D115" s="170">
        <v>-0.01</v>
      </c>
      <c r="E115" s="164">
        <v>650</v>
      </c>
      <c r="F115" s="112">
        <v>0</v>
      </c>
      <c r="G115" s="170">
        <v>0</v>
      </c>
      <c r="H115" s="164">
        <v>0</v>
      </c>
      <c r="I115" s="112">
        <v>0</v>
      </c>
      <c r="J115" s="170">
        <v>0</v>
      </c>
      <c r="K115" s="164">
        <v>342550</v>
      </c>
      <c r="L115" s="112">
        <v>-2600</v>
      </c>
      <c r="M115" s="127">
        <v>-0.01</v>
      </c>
      <c r="N115" s="283">
        <v>341250</v>
      </c>
      <c r="O115" s="173">
        <f t="shared" si="10"/>
        <v>0.9962049335863378</v>
      </c>
      <c r="P115" s="108">
        <f>Volume!K115</f>
        <v>406.9</v>
      </c>
      <c r="Q115" s="69">
        <f>Volume!J115</f>
        <v>401.25</v>
      </c>
      <c r="R115" s="237">
        <f t="shared" si="11"/>
        <v>13.74481875</v>
      </c>
      <c r="S115" s="103">
        <f t="shared" si="12"/>
        <v>13.69265625</v>
      </c>
      <c r="T115" s="109">
        <f t="shared" si="13"/>
        <v>345150</v>
      </c>
      <c r="U115" s="103">
        <f t="shared" si="14"/>
        <v>-0.7532956685499058</v>
      </c>
      <c r="V115" s="103">
        <f t="shared" si="15"/>
        <v>13.7187375</v>
      </c>
      <c r="W115" s="103">
        <f t="shared" si="16"/>
        <v>0.02608125</v>
      </c>
      <c r="X115" s="103">
        <f t="shared" si="17"/>
        <v>0</v>
      </c>
      <c r="Y115" s="103">
        <f t="shared" si="18"/>
        <v>14.0441535</v>
      </c>
      <c r="Z115" s="237">
        <f t="shared" si="19"/>
        <v>-0.29933474999999987</v>
      </c>
      <c r="AB115" s="77"/>
    </row>
    <row r="116" spans="1:28" s="7" customFormat="1" ht="15.75" thickBot="1">
      <c r="A116" s="193" t="s">
        <v>394</v>
      </c>
      <c r="B116" s="164">
        <v>3996000</v>
      </c>
      <c r="C116" s="162">
        <v>396000</v>
      </c>
      <c r="D116" s="170">
        <v>0.11</v>
      </c>
      <c r="E116" s="164">
        <v>487200</v>
      </c>
      <c r="F116" s="112">
        <v>72000</v>
      </c>
      <c r="G116" s="170">
        <v>0.17</v>
      </c>
      <c r="H116" s="164">
        <v>45600</v>
      </c>
      <c r="I116" s="112">
        <v>4800</v>
      </c>
      <c r="J116" s="170">
        <v>0.12</v>
      </c>
      <c r="K116" s="164">
        <v>4528800</v>
      </c>
      <c r="L116" s="112">
        <v>472800</v>
      </c>
      <c r="M116" s="127">
        <v>0.12</v>
      </c>
      <c r="N116" s="283">
        <v>4504800</v>
      </c>
      <c r="O116" s="173">
        <f t="shared" si="10"/>
        <v>0.994700582935877</v>
      </c>
      <c r="P116" s="108">
        <f>Volume!K116</f>
        <v>110.6</v>
      </c>
      <c r="Q116" s="69">
        <f>Volume!J116</f>
        <v>105.6</v>
      </c>
      <c r="R116" s="237">
        <f t="shared" si="11"/>
        <v>47.824128</v>
      </c>
      <c r="S116" s="103">
        <f t="shared" si="12"/>
        <v>47.570688</v>
      </c>
      <c r="T116" s="109">
        <f t="shared" si="13"/>
        <v>4056000</v>
      </c>
      <c r="U116" s="103">
        <f t="shared" si="14"/>
        <v>11.65680473372781</v>
      </c>
      <c r="V116" s="103">
        <f t="shared" si="15"/>
        <v>42.19776</v>
      </c>
      <c r="W116" s="103">
        <f t="shared" si="16"/>
        <v>5.144832</v>
      </c>
      <c r="X116" s="103">
        <f t="shared" si="17"/>
        <v>0.481536</v>
      </c>
      <c r="Y116" s="103">
        <f t="shared" si="18"/>
        <v>44.85936</v>
      </c>
      <c r="Z116" s="237">
        <f t="shared" si="19"/>
        <v>2.9647679999999994</v>
      </c>
      <c r="AB116" s="77"/>
    </row>
    <row r="117" spans="1:28" s="7" customFormat="1" ht="15.75" thickBot="1">
      <c r="A117" s="193" t="s">
        <v>81</v>
      </c>
      <c r="B117" s="164">
        <v>4760400</v>
      </c>
      <c r="C117" s="162">
        <v>42000</v>
      </c>
      <c r="D117" s="170">
        <v>0.01</v>
      </c>
      <c r="E117" s="164">
        <v>6000</v>
      </c>
      <c r="F117" s="112">
        <v>600</v>
      </c>
      <c r="G117" s="170">
        <v>0.11</v>
      </c>
      <c r="H117" s="164">
        <v>0</v>
      </c>
      <c r="I117" s="112">
        <v>0</v>
      </c>
      <c r="J117" s="170">
        <v>0</v>
      </c>
      <c r="K117" s="164">
        <v>4766400</v>
      </c>
      <c r="L117" s="112">
        <v>42600</v>
      </c>
      <c r="M117" s="127">
        <v>0.01</v>
      </c>
      <c r="N117" s="283">
        <v>4763400</v>
      </c>
      <c r="O117" s="173">
        <f t="shared" si="10"/>
        <v>0.9993705941591138</v>
      </c>
      <c r="P117" s="108">
        <f>Volume!K117</f>
        <v>446.55</v>
      </c>
      <c r="Q117" s="69">
        <f>Volume!J117</f>
        <v>441.6</v>
      </c>
      <c r="R117" s="237">
        <f t="shared" si="11"/>
        <v>210.484224</v>
      </c>
      <c r="S117" s="103">
        <f t="shared" si="12"/>
        <v>210.351744</v>
      </c>
      <c r="T117" s="109">
        <f t="shared" si="13"/>
        <v>4723800</v>
      </c>
      <c r="U117" s="103">
        <f t="shared" si="14"/>
        <v>0.9018163343071256</v>
      </c>
      <c r="V117" s="103">
        <f t="shared" si="15"/>
        <v>210.219264</v>
      </c>
      <c r="W117" s="103">
        <f t="shared" si="16"/>
        <v>0.26496</v>
      </c>
      <c r="X117" s="103">
        <f t="shared" si="17"/>
        <v>0</v>
      </c>
      <c r="Y117" s="103">
        <f t="shared" si="18"/>
        <v>210.941289</v>
      </c>
      <c r="Z117" s="237">
        <f t="shared" si="19"/>
        <v>-0.45706500000000005</v>
      </c>
      <c r="AB117" s="77"/>
    </row>
    <row r="118" spans="1:28" s="58" customFormat="1" ht="15.75" thickBot="1">
      <c r="A118" s="193" t="s">
        <v>225</v>
      </c>
      <c r="B118" s="164">
        <v>3498600</v>
      </c>
      <c r="C118" s="162">
        <v>-116200</v>
      </c>
      <c r="D118" s="170">
        <v>-0.03</v>
      </c>
      <c r="E118" s="164">
        <v>212800</v>
      </c>
      <c r="F118" s="112">
        <v>44800</v>
      </c>
      <c r="G118" s="170">
        <v>0.27</v>
      </c>
      <c r="H118" s="164">
        <v>26600</v>
      </c>
      <c r="I118" s="112">
        <v>4200</v>
      </c>
      <c r="J118" s="170">
        <v>0.19</v>
      </c>
      <c r="K118" s="164">
        <v>3738000</v>
      </c>
      <c r="L118" s="112">
        <v>-67200</v>
      </c>
      <c r="M118" s="127">
        <v>-0.02</v>
      </c>
      <c r="N118" s="283">
        <v>3722600</v>
      </c>
      <c r="O118" s="173">
        <f t="shared" si="10"/>
        <v>0.9958801498127341</v>
      </c>
      <c r="P118" s="108">
        <f>Volume!K118</f>
        <v>179.3</v>
      </c>
      <c r="Q118" s="69">
        <f>Volume!J118</f>
        <v>179.65</v>
      </c>
      <c r="R118" s="237">
        <f t="shared" si="11"/>
        <v>67.15317</v>
      </c>
      <c r="S118" s="103">
        <f t="shared" si="12"/>
        <v>66.876509</v>
      </c>
      <c r="T118" s="109">
        <f t="shared" si="13"/>
        <v>3805200</v>
      </c>
      <c r="U118" s="103">
        <f t="shared" si="14"/>
        <v>-1.7660044150110374</v>
      </c>
      <c r="V118" s="103">
        <f t="shared" si="15"/>
        <v>62.852349</v>
      </c>
      <c r="W118" s="103">
        <f t="shared" si="16"/>
        <v>3.822952</v>
      </c>
      <c r="X118" s="103">
        <f t="shared" si="17"/>
        <v>0.477869</v>
      </c>
      <c r="Y118" s="103">
        <f t="shared" si="18"/>
        <v>68.227236</v>
      </c>
      <c r="Z118" s="237">
        <f t="shared" si="19"/>
        <v>-1.074066000000002</v>
      </c>
      <c r="AA118" s="78"/>
      <c r="AB118" s="77"/>
    </row>
    <row r="119" spans="1:28" s="7" customFormat="1" ht="15.75" thickBot="1">
      <c r="A119" s="193" t="s">
        <v>297</v>
      </c>
      <c r="B119" s="164">
        <v>5309700</v>
      </c>
      <c r="C119" s="162">
        <v>-78100</v>
      </c>
      <c r="D119" s="170">
        <v>-0.01</v>
      </c>
      <c r="E119" s="164">
        <v>146300</v>
      </c>
      <c r="F119" s="112">
        <v>7700</v>
      </c>
      <c r="G119" s="170">
        <v>0.06</v>
      </c>
      <c r="H119" s="164">
        <v>47300</v>
      </c>
      <c r="I119" s="112">
        <v>1100</v>
      </c>
      <c r="J119" s="170">
        <v>0.02</v>
      </c>
      <c r="K119" s="164">
        <v>5503300</v>
      </c>
      <c r="L119" s="112">
        <v>-69300</v>
      </c>
      <c r="M119" s="127">
        <v>-0.01</v>
      </c>
      <c r="N119" s="283">
        <v>5448300</v>
      </c>
      <c r="O119" s="173">
        <f t="shared" si="10"/>
        <v>0.9900059964021587</v>
      </c>
      <c r="P119" s="108">
        <f>Volume!K119</f>
        <v>438.65</v>
      </c>
      <c r="Q119" s="69">
        <f>Volume!J119</f>
        <v>429.9</v>
      </c>
      <c r="R119" s="237">
        <f t="shared" si="11"/>
        <v>236.586867</v>
      </c>
      <c r="S119" s="103">
        <f t="shared" si="12"/>
        <v>234.222417</v>
      </c>
      <c r="T119" s="109">
        <f t="shared" si="13"/>
        <v>5572600</v>
      </c>
      <c r="U119" s="103">
        <f t="shared" si="14"/>
        <v>-1.2435846821950256</v>
      </c>
      <c r="V119" s="103">
        <f t="shared" si="15"/>
        <v>228.264003</v>
      </c>
      <c r="W119" s="103">
        <f t="shared" si="16"/>
        <v>6.289437</v>
      </c>
      <c r="X119" s="103">
        <f t="shared" si="17"/>
        <v>2.033427</v>
      </c>
      <c r="Y119" s="103">
        <f t="shared" si="18"/>
        <v>244.442099</v>
      </c>
      <c r="Z119" s="237">
        <f t="shared" si="19"/>
        <v>-7.855232000000001</v>
      </c>
      <c r="AB119" s="77"/>
    </row>
    <row r="120" spans="1:28" s="58" customFormat="1" ht="15.75" thickBot="1">
      <c r="A120" s="193" t="s">
        <v>226</v>
      </c>
      <c r="B120" s="164">
        <v>8188500</v>
      </c>
      <c r="C120" s="162">
        <v>-34500</v>
      </c>
      <c r="D120" s="170">
        <v>0</v>
      </c>
      <c r="E120" s="164">
        <v>9000</v>
      </c>
      <c r="F120" s="112">
        <v>-3000</v>
      </c>
      <c r="G120" s="170">
        <v>-0.25</v>
      </c>
      <c r="H120" s="164">
        <v>0</v>
      </c>
      <c r="I120" s="112">
        <v>0</v>
      </c>
      <c r="J120" s="170">
        <v>0</v>
      </c>
      <c r="K120" s="164">
        <v>8197500</v>
      </c>
      <c r="L120" s="112">
        <v>-37500</v>
      </c>
      <c r="M120" s="127">
        <v>0</v>
      </c>
      <c r="N120" s="283">
        <v>8082000</v>
      </c>
      <c r="O120" s="173">
        <f t="shared" si="10"/>
        <v>0.9859103385178408</v>
      </c>
      <c r="P120" s="108">
        <f>Volume!K120</f>
        <v>169.9</v>
      </c>
      <c r="Q120" s="69">
        <f>Volume!J120</f>
        <v>164.25</v>
      </c>
      <c r="R120" s="237">
        <f t="shared" si="11"/>
        <v>134.6439375</v>
      </c>
      <c r="S120" s="103">
        <f t="shared" si="12"/>
        <v>132.74685</v>
      </c>
      <c r="T120" s="109">
        <f t="shared" si="13"/>
        <v>8235000</v>
      </c>
      <c r="U120" s="103">
        <f t="shared" si="14"/>
        <v>-0.45537340619307837</v>
      </c>
      <c r="V120" s="103">
        <f t="shared" si="15"/>
        <v>134.4961125</v>
      </c>
      <c r="W120" s="103">
        <f t="shared" si="16"/>
        <v>0.147825</v>
      </c>
      <c r="X120" s="103">
        <f t="shared" si="17"/>
        <v>0</v>
      </c>
      <c r="Y120" s="103">
        <f t="shared" si="18"/>
        <v>139.91265</v>
      </c>
      <c r="Z120" s="237">
        <f t="shared" si="19"/>
        <v>-5.268712500000021</v>
      </c>
      <c r="AA120" s="78"/>
      <c r="AB120" s="77"/>
    </row>
    <row r="121" spans="1:28" s="58" customFormat="1" ht="15.75" thickBot="1">
      <c r="A121" s="193" t="s">
        <v>227</v>
      </c>
      <c r="B121" s="164">
        <v>5468000</v>
      </c>
      <c r="C121" s="162">
        <v>872800</v>
      </c>
      <c r="D121" s="170">
        <v>0.19</v>
      </c>
      <c r="E121" s="164">
        <v>352000</v>
      </c>
      <c r="F121" s="112">
        <v>61600</v>
      </c>
      <c r="G121" s="170">
        <v>0.21</v>
      </c>
      <c r="H121" s="164">
        <v>55200</v>
      </c>
      <c r="I121" s="112">
        <v>10400</v>
      </c>
      <c r="J121" s="170">
        <v>0.23</v>
      </c>
      <c r="K121" s="164">
        <v>5875200</v>
      </c>
      <c r="L121" s="112">
        <v>944800</v>
      </c>
      <c r="M121" s="127">
        <v>0.19</v>
      </c>
      <c r="N121" s="283">
        <v>5744800</v>
      </c>
      <c r="O121" s="173">
        <f t="shared" si="10"/>
        <v>0.9778050108932462</v>
      </c>
      <c r="P121" s="108">
        <f>Volume!K121</f>
        <v>345.7</v>
      </c>
      <c r="Q121" s="69">
        <f>Volume!J121</f>
        <v>336.95</v>
      </c>
      <c r="R121" s="237">
        <f t="shared" si="11"/>
        <v>197.964864</v>
      </c>
      <c r="S121" s="103">
        <f t="shared" si="12"/>
        <v>193.571036</v>
      </c>
      <c r="T121" s="109">
        <f t="shared" si="13"/>
        <v>4930400</v>
      </c>
      <c r="U121" s="103">
        <f t="shared" si="14"/>
        <v>19.162745416193413</v>
      </c>
      <c r="V121" s="103">
        <f t="shared" si="15"/>
        <v>184.24426</v>
      </c>
      <c r="W121" s="103">
        <f t="shared" si="16"/>
        <v>11.86064</v>
      </c>
      <c r="X121" s="103">
        <f t="shared" si="17"/>
        <v>1.859964</v>
      </c>
      <c r="Y121" s="103">
        <f t="shared" si="18"/>
        <v>170.443928</v>
      </c>
      <c r="Z121" s="237">
        <f t="shared" si="19"/>
        <v>27.520936000000006</v>
      </c>
      <c r="AA121" s="78"/>
      <c r="AB121" s="77"/>
    </row>
    <row r="122" spans="1:28" s="58" customFormat="1" ht="15.75" thickBot="1">
      <c r="A122" s="193" t="s">
        <v>234</v>
      </c>
      <c r="B122" s="164">
        <v>15418200</v>
      </c>
      <c r="C122" s="162">
        <v>100800</v>
      </c>
      <c r="D122" s="170">
        <v>0.01</v>
      </c>
      <c r="E122" s="164">
        <v>1335600</v>
      </c>
      <c r="F122" s="112">
        <v>102900</v>
      </c>
      <c r="G122" s="170">
        <v>0.08</v>
      </c>
      <c r="H122" s="164">
        <v>222600</v>
      </c>
      <c r="I122" s="112">
        <v>4200</v>
      </c>
      <c r="J122" s="170">
        <v>0.02</v>
      </c>
      <c r="K122" s="164">
        <v>16976400</v>
      </c>
      <c r="L122" s="112">
        <v>207900</v>
      </c>
      <c r="M122" s="127">
        <v>0.01</v>
      </c>
      <c r="N122" s="283">
        <v>16814000</v>
      </c>
      <c r="O122" s="173">
        <f t="shared" si="10"/>
        <v>0.9904337786574303</v>
      </c>
      <c r="P122" s="108">
        <f>Volume!K122</f>
        <v>412.25</v>
      </c>
      <c r="Q122" s="69">
        <f>Volume!J122</f>
        <v>409.95</v>
      </c>
      <c r="R122" s="237">
        <f t="shared" si="11"/>
        <v>695.947518</v>
      </c>
      <c r="S122" s="103">
        <f t="shared" si="12"/>
        <v>689.28993</v>
      </c>
      <c r="T122" s="109">
        <f t="shared" si="13"/>
        <v>16768500</v>
      </c>
      <c r="U122" s="103">
        <f t="shared" si="14"/>
        <v>1.2398246712586098</v>
      </c>
      <c r="V122" s="103">
        <f t="shared" si="15"/>
        <v>632.069109</v>
      </c>
      <c r="W122" s="103">
        <f t="shared" si="16"/>
        <v>54.752922</v>
      </c>
      <c r="X122" s="103">
        <f t="shared" si="17"/>
        <v>9.125487</v>
      </c>
      <c r="Y122" s="103">
        <f t="shared" si="18"/>
        <v>691.2814125</v>
      </c>
      <c r="Z122" s="237">
        <f t="shared" si="19"/>
        <v>4.666105499999958</v>
      </c>
      <c r="AA122" s="78"/>
      <c r="AB122" s="77"/>
    </row>
    <row r="123" spans="1:28" s="58" customFormat="1" ht="15.75" thickBot="1">
      <c r="A123" s="193" t="s">
        <v>98</v>
      </c>
      <c r="B123" s="164">
        <v>3778500</v>
      </c>
      <c r="C123" s="162">
        <v>138050</v>
      </c>
      <c r="D123" s="170">
        <v>0.04</v>
      </c>
      <c r="E123" s="164">
        <v>150150</v>
      </c>
      <c r="F123" s="112">
        <v>3300</v>
      </c>
      <c r="G123" s="170">
        <v>0.02</v>
      </c>
      <c r="H123" s="164">
        <v>0</v>
      </c>
      <c r="I123" s="112">
        <v>0</v>
      </c>
      <c r="J123" s="170">
        <v>0</v>
      </c>
      <c r="K123" s="164">
        <v>3928650</v>
      </c>
      <c r="L123" s="112">
        <v>141350</v>
      </c>
      <c r="M123" s="127">
        <v>0.04</v>
      </c>
      <c r="N123" s="283">
        <v>3919850</v>
      </c>
      <c r="O123" s="173">
        <f t="shared" si="10"/>
        <v>0.9977600447991041</v>
      </c>
      <c r="P123" s="108">
        <f>Volume!K123</f>
        <v>511.1</v>
      </c>
      <c r="Q123" s="69">
        <f>Volume!J123</f>
        <v>504</v>
      </c>
      <c r="R123" s="237">
        <f t="shared" si="11"/>
        <v>198.00396</v>
      </c>
      <c r="S123" s="103">
        <f t="shared" si="12"/>
        <v>197.56044</v>
      </c>
      <c r="T123" s="109">
        <f t="shared" si="13"/>
        <v>3787300</v>
      </c>
      <c r="U123" s="103">
        <f t="shared" si="14"/>
        <v>3.7322102817310485</v>
      </c>
      <c r="V123" s="103">
        <f t="shared" si="15"/>
        <v>190.4364</v>
      </c>
      <c r="W123" s="103">
        <f t="shared" si="16"/>
        <v>7.56756</v>
      </c>
      <c r="X123" s="103">
        <f t="shared" si="17"/>
        <v>0</v>
      </c>
      <c r="Y123" s="103">
        <f t="shared" si="18"/>
        <v>193.568903</v>
      </c>
      <c r="Z123" s="237">
        <f t="shared" si="19"/>
        <v>4.4350570000000005</v>
      </c>
      <c r="AA123" s="78"/>
      <c r="AB123" s="77"/>
    </row>
    <row r="124" spans="1:28" s="58" customFormat="1" ht="15.75" thickBot="1">
      <c r="A124" s="193" t="s">
        <v>149</v>
      </c>
      <c r="B124" s="164">
        <v>3523850</v>
      </c>
      <c r="C124" s="162">
        <v>-63250</v>
      </c>
      <c r="D124" s="170">
        <v>-0.02</v>
      </c>
      <c r="E124" s="164">
        <v>116600</v>
      </c>
      <c r="F124" s="112">
        <v>2200</v>
      </c>
      <c r="G124" s="170">
        <v>0.02</v>
      </c>
      <c r="H124" s="164">
        <v>33000</v>
      </c>
      <c r="I124" s="112">
        <v>-1100</v>
      </c>
      <c r="J124" s="170">
        <v>-0.03</v>
      </c>
      <c r="K124" s="164">
        <v>3673450</v>
      </c>
      <c r="L124" s="112">
        <v>-62150</v>
      </c>
      <c r="M124" s="127">
        <v>-0.02</v>
      </c>
      <c r="N124" s="283">
        <v>3641550</v>
      </c>
      <c r="O124" s="173">
        <f t="shared" si="10"/>
        <v>0.9913160652792334</v>
      </c>
      <c r="P124" s="108">
        <f>Volume!K124</f>
        <v>674.7</v>
      </c>
      <c r="Q124" s="69">
        <f>Volume!J124</f>
        <v>665.45</v>
      </c>
      <c r="R124" s="237">
        <f t="shared" si="11"/>
        <v>244.44973025</v>
      </c>
      <c r="S124" s="103">
        <f t="shared" si="12"/>
        <v>242.32694475</v>
      </c>
      <c r="T124" s="109">
        <f t="shared" si="13"/>
        <v>3735600</v>
      </c>
      <c r="U124" s="103">
        <f t="shared" si="14"/>
        <v>-1.6637220259128387</v>
      </c>
      <c r="V124" s="103">
        <f t="shared" si="15"/>
        <v>234.49459825</v>
      </c>
      <c r="W124" s="103">
        <f t="shared" si="16"/>
        <v>7.759147</v>
      </c>
      <c r="X124" s="103">
        <f t="shared" si="17"/>
        <v>2.195985</v>
      </c>
      <c r="Y124" s="103">
        <f t="shared" si="18"/>
        <v>252.040932</v>
      </c>
      <c r="Z124" s="237">
        <f t="shared" si="19"/>
        <v>-7.59120175000001</v>
      </c>
      <c r="AA124" s="78"/>
      <c r="AB124" s="77"/>
    </row>
    <row r="125" spans="1:28" s="7" customFormat="1" ht="15.75" thickBot="1">
      <c r="A125" s="193" t="s">
        <v>203</v>
      </c>
      <c r="B125" s="164">
        <v>8344650</v>
      </c>
      <c r="C125" s="162">
        <v>27600</v>
      </c>
      <c r="D125" s="170">
        <v>0</v>
      </c>
      <c r="E125" s="164">
        <v>829050</v>
      </c>
      <c r="F125" s="112">
        <v>16950</v>
      </c>
      <c r="G125" s="170">
        <v>0.02</v>
      </c>
      <c r="H125" s="164">
        <v>341850</v>
      </c>
      <c r="I125" s="112">
        <v>25650</v>
      </c>
      <c r="J125" s="170">
        <v>0.08</v>
      </c>
      <c r="K125" s="164">
        <v>9515550</v>
      </c>
      <c r="L125" s="112">
        <v>70200</v>
      </c>
      <c r="M125" s="127">
        <v>0.01</v>
      </c>
      <c r="N125" s="283">
        <v>9453000</v>
      </c>
      <c r="O125" s="173">
        <f t="shared" si="10"/>
        <v>0.9934265491747718</v>
      </c>
      <c r="P125" s="108">
        <f>Volume!K125</f>
        <v>1386.6</v>
      </c>
      <c r="Q125" s="69">
        <f>Volume!J125</f>
        <v>1387.5</v>
      </c>
      <c r="R125" s="237">
        <f t="shared" si="11"/>
        <v>1320.2825625</v>
      </c>
      <c r="S125" s="103">
        <f t="shared" si="12"/>
        <v>1311.60375</v>
      </c>
      <c r="T125" s="109">
        <f t="shared" si="13"/>
        <v>9445350</v>
      </c>
      <c r="U125" s="103">
        <f t="shared" si="14"/>
        <v>0.7432228556908955</v>
      </c>
      <c r="V125" s="103">
        <f t="shared" si="15"/>
        <v>1157.8201875</v>
      </c>
      <c r="W125" s="103">
        <f t="shared" si="16"/>
        <v>115.0306875</v>
      </c>
      <c r="X125" s="103">
        <f t="shared" si="17"/>
        <v>47.4316875</v>
      </c>
      <c r="Y125" s="103">
        <f t="shared" si="18"/>
        <v>1309.692231</v>
      </c>
      <c r="Z125" s="237">
        <f t="shared" si="19"/>
        <v>10.590331500000048</v>
      </c>
      <c r="AB125" s="77"/>
    </row>
    <row r="126" spans="1:28" s="7" customFormat="1" ht="15.75" thickBot="1">
      <c r="A126" s="193" t="s">
        <v>298</v>
      </c>
      <c r="B126" s="164">
        <v>804000</v>
      </c>
      <c r="C126" s="162">
        <v>-12000</v>
      </c>
      <c r="D126" s="170">
        <v>-0.01</v>
      </c>
      <c r="E126" s="164">
        <v>4500</v>
      </c>
      <c r="F126" s="112">
        <v>0</v>
      </c>
      <c r="G126" s="170">
        <v>0</v>
      </c>
      <c r="H126" s="164">
        <v>500</v>
      </c>
      <c r="I126" s="112">
        <v>0</v>
      </c>
      <c r="J126" s="170">
        <v>0</v>
      </c>
      <c r="K126" s="164">
        <v>809000</v>
      </c>
      <c r="L126" s="112">
        <v>-12000</v>
      </c>
      <c r="M126" s="127">
        <v>-0.01</v>
      </c>
      <c r="N126" s="283">
        <v>799500</v>
      </c>
      <c r="O126" s="173">
        <f t="shared" si="10"/>
        <v>0.988257107540173</v>
      </c>
      <c r="P126" s="108">
        <f>Volume!K126</f>
        <v>471.45</v>
      </c>
      <c r="Q126" s="69">
        <f>Volume!J126</f>
        <v>457.75</v>
      </c>
      <c r="R126" s="237">
        <f t="shared" si="11"/>
        <v>37.031975</v>
      </c>
      <c r="S126" s="103">
        <f t="shared" si="12"/>
        <v>36.5971125</v>
      </c>
      <c r="T126" s="109">
        <f t="shared" si="13"/>
        <v>821000</v>
      </c>
      <c r="U126" s="103">
        <f t="shared" si="14"/>
        <v>-1.46163215590743</v>
      </c>
      <c r="V126" s="103">
        <f t="shared" si="15"/>
        <v>36.8031</v>
      </c>
      <c r="W126" s="103">
        <f t="shared" si="16"/>
        <v>0.2059875</v>
      </c>
      <c r="X126" s="103">
        <f t="shared" si="17"/>
        <v>0.0228875</v>
      </c>
      <c r="Y126" s="103">
        <f t="shared" si="18"/>
        <v>38.706045</v>
      </c>
      <c r="Z126" s="237">
        <f t="shared" si="19"/>
        <v>-1.6740700000000004</v>
      </c>
      <c r="AB126" s="77"/>
    </row>
    <row r="127" spans="1:28" s="58" customFormat="1" ht="13.5" customHeight="1" thickBot="1">
      <c r="A127" s="193" t="s">
        <v>216</v>
      </c>
      <c r="B127" s="164">
        <v>56253200</v>
      </c>
      <c r="C127" s="162">
        <v>448900</v>
      </c>
      <c r="D127" s="170">
        <v>0.01</v>
      </c>
      <c r="E127" s="164">
        <v>9534100</v>
      </c>
      <c r="F127" s="112">
        <v>234500</v>
      </c>
      <c r="G127" s="170">
        <v>0.03</v>
      </c>
      <c r="H127" s="164">
        <v>2053550</v>
      </c>
      <c r="I127" s="112">
        <v>227800</v>
      </c>
      <c r="J127" s="170">
        <v>0.12</v>
      </c>
      <c r="K127" s="164">
        <v>67840850</v>
      </c>
      <c r="L127" s="112">
        <v>911200</v>
      </c>
      <c r="M127" s="127">
        <v>0.01</v>
      </c>
      <c r="N127" s="283">
        <v>56350350</v>
      </c>
      <c r="O127" s="173">
        <f t="shared" si="10"/>
        <v>0.8306256481161424</v>
      </c>
      <c r="P127" s="108">
        <f>Volume!K127</f>
        <v>74.15</v>
      </c>
      <c r="Q127" s="69">
        <f>Volume!J127</f>
        <v>73.65</v>
      </c>
      <c r="R127" s="237">
        <f t="shared" si="11"/>
        <v>499.64786025</v>
      </c>
      <c r="S127" s="103">
        <f t="shared" si="12"/>
        <v>415.02032775000004</v>
      </c>
      <c r="T127" s="109">
        <f t="shared" si="13"/>
        <v>66929650</v>
      </c>
      <c r="U127" s="103">
        <f t="shared" si="14"/>
        <v>1.3614295009760249</v>
      </c>
      <c r="V127" s="103">
        <f t="shared" si="15"/>
        <v>414.30481800000007</v>
      </c>
      <c r="W127" s="103">
        <f t="shared" si="16"/>
        <v>70.2186465</v>
      </c>
      <c r="X127" s="103">
        <f t="shared" si="17"/>
        <v>15.12439575</v>
      </c>
      <c r="Y127" s="103">
        <f t="shared" si="18"/>
        <v>496.28335475</v>
      </c>
      <c r="Z127" s="237">
        <f t="shared" si="19"/>
        <v>3.364505500000007</v>
      </c>
      <c r="AA127" s="78"/>
      <c r="AB127" s="77"/>
    </row>
    <row r="128" spans="1:28" s="7" customFormat="1" ht="15.75" thickBot="1">
      <c r="A128" s="193" t="s">
        <v>235</v>
      </c>
      <c r="B128" s="164">
        <v>27936900</v>
      </c>
      <c r="C128" s="162">
        <v>-1082700</v>
      </c>
      <c r="D128" s="170">
        <v>-0.04</v>
      </c>
      <c r="E128" s="164">
        <v>4252500</v>
      </c>
      <c r="F128" s="112">
        <v>121500</v>
      </c>
      <c r="G128" s="170">
        <v>0.03</v>
      </c>
      <c r="H128" s="164">
        <v>2141100</v>
      </c>
      <c r="I128" s="112">
        <v>108000</v>
      </c>
      <c r="J128" s="170">
        <v>0.05</v>
      </c>
      <c r="K128" s="164">
        <v>34330500</v>
      </c>
      <c r="L128" s="112">
        <v>-853200</v>
      </c>
      <c r="M128" s="127">
        <v>-0.02</v>
      </c>
      <c r="N128" s="283">
        <v>33809400</v>
      </c>
      <c r="O128" s="173">
        <f t="shared" si="10"/>
        <v>0.984821077467558</v>
      </c>
      <c r="P128" s="108">
        <f>Volume!K128</f>
        <v>122.75</v>
      </c>
      <c r="Q128" s="69">
        <f>Volume!J128</f>
        <v>120.65</v>
      </c>
      <c r="R128" s="237">
        <f t="shared" si="11"/>
        <v>414.1974825</v>
      </c>
      <c r="S128" s="103">
        <f t="shared" si="12"/>
        <v>407.910411</v>
      </c>
      <c r="T128" s="109">
        <f t="shared" si="13"/>
        <v>35183700</v>
      </c>
      <c r="U128" s="103">
        <f t="shared" si="14"/>
        <v>-2.4249865704857645</v>
      </c>
      <c r="V128" s="103">
        <f t="shared" si="15"/>
        <v>337.0586985</v>
      </c>
      <c r="W128" s="103">
        <f t="shared" si="16"/>
        <v>51.3064125</v>
      </c>
      <c r="X128" s="103">
        <f t="shared" si="17"/>
        <v>25.8323715</v>
      </c>
      <c r="Y128" s="103">
        <f t="shared" si="18"/>
        <v>431.8799175</v>
      </c>
      <c r="Z128" s="237">
        <f t="shared" si="19"/>
        <v>-17.682434999999998</v>
      </c>
      <c r="AB128" s="77"/>
    </row>
    <row r="129" spans="1:28" s="7" customFormat="1" ht="15.75" thickBot="1">
      <c r="A129" s="193" t="s">
        <v>204</v>
      </c>
      <c r="B129" s="164">
        <v>11269800</v>
      </c>
      <c r="C129" s="162">
        <v>-368400</v>
      </c>
      <c r="D129" s="170">
        <v>-0.03</v>
      </c>
      <c r="E129" s="164">
        <v>617400</v>
      </c>
      <c r="F129" s="112">
        <v>77400</v>
      </c>
      <c r="G129" s="170">
        <v>0.14</v>
      </c>
      <c r="H129" s="164">
        <v>144000</v>
      </c>
      <c r="I129" s="112">
        <v>13200</v>
      </c>
      <c r="J129" s="170">
        <v>0.1</v>
      </c>
      <c r="K129" s="164">
        <v>12031200</v>
      </c>
      <c r="L129" s="112">
        <v>-277800</v>
      </c>
      <c r="M129" s="127">
        <v>-0.02</v>
      </c>
      <c r="N129" s="283">
        <v>11901600</v>
      </c>
      <c r="O129" s="173">
        <f t="shared" si="10"/>
        <v>0.9892280071813285</v>
      </c>
      <c r="P129" s="108">
        <f>Volume!K129</f>
        <v>441.15</v>
      </c>
      <c r="Q129" s="69">
        <f>Volume!J129</f>
        <v>446.1</v>
      </c>
      <c r="R129" s="237">
        <f t="shared" si="11"/>
        <v>536.711832</v>
      </c>
      <c r="S129" s="103">
        <f t="shared" si="12"/>
        <v>530.930376</v>
      </c>
      <c r="T129" s="109">
        <f t="shared" si="13"/>
        <v>12309000</v>
      </c>
      <c r="U129" s="103">
        <f t="shared" si="14"/>
        <v>-2.256885205946868</v>
      </c>
      <c r="V129" s="103">
        <f t="shared" si="15"/>
        <v>502.745778</v>
      </c>
      <c r="W129" s="103">
        <f t="shared" si="16"/>
        <v>27.542214</v>
      </c>
      <c r="X129" s="103">
        <f t="shared" si="17"/>
        <v>6.42384</v>
      </c>
      <c r="Y129" s="103">
        <f t="shared" si="18"/>
        <v>543.011535</v>
      </c>
      <c r="Z129" s="237">
        <f t="shared" si="19"/>
        <v>-6.299703000000022</v>
      </c>
      <c r="AB129" s="77"/>
    </row>
    <row r="130" spans="1:28" s="7" customFormat="1" ht="15.75" thickBot="1">
      <c r="A130" s="193" t="s">
        <v>205</v>
      </c>
      <c r="B130" s="164">
        <v>7387500</v>
      </c>
      <c r="C130" s="162">
        <v>151250</v>
      </c>
      <c r="D130" s="170">
        <v>0.02</v>
      </c>
      <c r="E130" s="164">
        <v>366750</v>
      </c>
      <c r="F130" s="112">
        <v>14750</v>
      </c>
      <c r="G130" s="170">
        <v>0.04</v>
      </c>
      <c r="H130" s="164">
        <v>144750</v>
      </c>
      <c r="I130" s="112">
        <v>3750</v>
      </c>
      <c r="J130" s="170">
        <v>0.03</v>
      </c>
      <c r="K130" s="164">
        <v>7899000</v>
      </c>
      <c r="L130" s="112">
        <v>169750</v>
      </c>
      <c r="M130" s="127">
        <v>0.02</v>
      </c>
      <c r="N130" s="283">
        <v>7858750</v>
      </c>
      <c r="O130" s="173">
        <f t="shared" si="10"/>
        <v>0.994904418280795</v>
      </c>
      <c r="P130" s="108">
        <f>Volume!K130</f>
        <v>981.4</v>
      </c>
      <c r="Q130" s="69">
        <f>Volume!J130</f>
        <v>968</v>
      </c>
      <c r="R130" s="237">
        <f t="shared" si="11"/>
        <v>764.6232</v>
      </c>
      <c r="S130" s="103">
        <f t="shared" si="12"/>
        <v>760.727</v>
      </c>
      <c r="T130" s="109">
        <f t="shared" si="13"/>
        <v>7729250</v>
      </c>
      <c r="U130" s="103">
        <f t="shared" si="14"/>
        <v>2.1962027363586376</v>
      </c>
      <c r="V130" s="103">
        <f t="shared" si="15"/>
        <v>715.11</v>
      </c>
      <c r="W130" s="103">
        <f t="shared" si="16"/>
        <v>35.5014</v>
      </c>
      <c r="X130" s="103">
        <f t="shared" si="17"/>
        <v>14.0118</v>
      </c>
      <c r="Y130" s="103">
        <f t="shared" si="18"/>
        <v>758.548595</v>
      </c>
      <c r="Z130" s="237">
        <f t="shared" si="19"/>
        <v>6.07460500000002</v>
      </c>
      <c r="AB130" s="77"/>
    </row>
    <row r="131" spans="1:28" s="58" customFormat="1" ht="14.25" customHeight="1" thickBot="1">
      <c r="A131" s="193" t="s">
        <v>37</v>
      </c>
      <c r="B131" s="164">
        <v>908800</v>
      </c>
      <c r="C131" s="162">
        <v>67200</v>
      </c>
      <c r="D131" s="170">
        <v>0.08</v>
      </c>
      <c r="E131" s="164">
        <v>73600</v>
      </c>
      <c r="F131" s="112">
        <v>11200</v>
      </c>
      <c r="G131" s="170">
        <v>0.18</v>
      </c>
      <c r="H131" s="164">
        <v>1600</v>
      </c>
      <c r="I131" s="112">
        <v>0</v>
      </c>
      <c r="J131" s="170">
        <v>0</v>
      </c>
      <c r="K131" s="164">
        <v>984000</v>
      </c>
      <c r="L131" s="112">
        <v>78400</v>
      </c>
      <c r="M131" s="127">
        <v>0.09</v>
      </c>
      <c r="N131" s="283">
        <v>979200</v>
      </c>
      <c r="O131" s="173">
        <f t="shared" si="10"/>
        <v>0.9951219512195122</v>
      </c>
      <c r="P131" s="108">
        <f>Volume!K131</f>
        <v>167.7</v>
      </c>
      <c r="Q131" s="69">
        <f>Volume!J131</f>
        <v>170.1</v>
      </c>
      <c r="R131" s="237">
        <f t="shared" si="11"/>
        <v>16.73784</v>
      </c>
      <c r="S131" s="103">
        <f t="shared" si="12"/>
        <v>16.656192</v>
      </c>
      <c r="T131" s="109">
        <f t="shared" si="13"/>
        <v>905600</v>
      </c>
      <c r="U131" s="103">
        <f t="shared" si="14"/>
        <v>8.657243816254418</v>
      </c>
      <c r="V131" s="103">
        <f t="shared" si="15"/>
        <v>15.458688</v>
      </c>
      <c r="W131" s="103">
        <f t="shared" si="16"/>
        <v>1.251936</v>
      </c>
      <c r="X131" s="103">
        <f t="shared" si="17"/>
        <v>0.027216</v>
      </c>
      <c r="Y131" s="103">
        <f t="shared" si="18"/>
        <v>15.186912</v>
      </c>
      <c r="Z131" s="237">
        <f t="shared" si="19"/>
        <v>1.550927999999999</v>
      </c>
      <c r="AA131" s="78"/>
      <c r="AB131" s="77"/>
    </row>
    <row r="132" spans="1:28" s="58" customFormat="1" ht="14.25" customHeight="1" thickBot="1">
      <c r="A132" s="193" t="s">
        <v>299</v>
      </c>
      <c r="B132" s="164">
        <v>2171550</v>
      </c>
      <c r="C132" s="162">
        <v>167700</v>
      </c>
      <c r="D132" s="170">
        <v>0.08</v>
      </c>
      <c r="E132" s="164">
        <v>45900</v>
      </c>
      <c r="F132" s="112">
        <v>5400</v>
      </c>
      <c r="G132" s="170">
        <v>0.13</v>
      </c>
      <c r="H132" s="164">
        <v>1800</v>
      </c>
      <c r="I132" s="112">
        <v>1050</v>
      </c>
      <c r="J132" s="170">
        <v>1.4</v>
      </c>
      <c r="K132" s="164">
        <v>2219250</v>
      </c>
      <c r="L132" s="112">
        <v>174150</v>
      </c>
      <c r="M132" s="127">
        <v>0.09</v>
      </c>
      <c r="N132" s="283">
        <v>2101650</v>
      </c>
      <c r="O132" s="173">
        <f aca="true" t="shared" si="20" ref="O132:O160">N132/K132</f>
        <v>0.947009124704292</v>
      </c>
      <c r="P132" s="108">
        <f>Volume!K132</f>
        <v>1749.5</v>
      </c>
      <c r="Q132" s="69">
        <f>Volume!J132</f>
        <v>1660.55</v>
      </c>
      <c r="R132" s="237">
        <f aca="true" t="shared" si="21" ref="R132:R160">Q132*K132/10000000</f>
        <v>368.51755875</v>
      </c>
      <c r="S132" s="103">
        <f aca="true" t="shared" si="22" ref="S132:S160">Q132*N132/10000000</f>
        <v>348.98949075</v>
      </c>
      <c r="T132" s="109">
        <f aca="true" t="shared" si="23" ref="T132:T160">K132-L132</f>
        <v>2045100</v>
      </c>
      <c r="U132" s="103">
        <f aca="true" t="shared" si="24" ref="U132:U160">L132/T132*100</f>
        <v>8.515476015842745</v>
      </c>
      <c r="V132" s="103">
        <f aca="true" t="shared" si="25" ref="V132:V160">Q132*B132/10000000</f>
        <v>360.59673525</v>
      </c>
      <c r="W132" s="103">
        <f aca="true" t="shared" si="26" ref="W132:W160">Q132*E132/10000000</f>
        <v>7.6219245</v>
      </c>
      <c r="X132" s="103">
        <f aca="true" t="shared" si="27" ref="X132:X160">Q132*H132/10000000</f>
        <v>0.298899</v>
      </c>
      <c r="Y132" s="103">
        <f aca="true" t="shared" si="28" ref="Y132:Y160">(T132*P132)/10000000</f>
        <v>357.790245</v>
      </c>
      <c r="Z132" s="237">
        <f aca="true" t="shared" si="29" ref="Z132:Z160">R132-Y132</f>
        <v>10.72731374999995</v>
      </c>
      <c r="AA132" s="78"/>
      <c r="AB132" s="77"/>
    </row>
    <row r="133" spans="1:28" s="58" customFormat="1" ht="14.25" customHeight="1" thickBot="1">
      <c r="A133" s="193" t="s">
        <v>228</v>
      </c>
      <c r="B133" s="164">
        <v>1322250</v>
      </c>
      <c r="C133" s="162">
        <v>27000</v>
      </c>
      <c r="D133" s="170">
        <v>0.02</v>
      </c>
      <c r="E133" s="164">
        <v>9750</v>
      </c>
      <c r="F133" s="112">
        <v>750</v>
      </c>
      <c r="G133" s="170">
        <v>0.08</v>
      </c>
      <c r="H133" s="164">
        <v>375</v>
      </c>
      <c r="I133" s="112">
        <v>0</v>
      </c>
      <c r="J133" s="170">
        <v>0</v>
      </c>
      <c r="K133" s="164">
        <v>1332375</v>
      </c>
      <c r="L133" s="112">
        <v>27750</v>
      </c>
      <c r="M133" s="127">
        <v>0.02</v>
      </c>
      <c r="N133" s="283">
        <v>1314000</v>
      </c>
      <c r="O133" s="173">
        <f t="shared" si="20"/>
        <v>0.9862088376020265</v>
      </c>
      <c r="P133" s="108">
        <f>Volume!K133</f>
        <v>1113.5</v>
      </c>
      <c r="Q133" s="69">
        <f>Volume!J133</f>
        <v>1120.85</v>
      </c>
      <c r="R133" s="237">
        <f t="shared" si="21"/>
        <v>149.33925187499997</v>
      </c>
      <c r="S133" s="103">
        <f t="shared" si="22"/>
        <v>147.27969</v>
      </c>
      <c r="T133" s="109">
        <f t="shared" si="23"/>
        <v>1304625</v>
      </c>
      <c r="U133" s="103">
        <f t="shared" si="24"/>
        <v>2.1270480022995115</v>
      </c>
      <c r="V133" s="103">
        <f t="shared" si="25"/>
        <v>148.20439125</v>
      </c>
      <c r="W133" s="103">
        <f t="shared" si="26"/>
        <v>1.09282875</v>
      </c>
      <c r="X133" s="103">
        <f t="shared" si="27"/>
        <v>0.042031874999999996</v>
      </c>
      <c r="Y133" s="103">
        <f t="shared" si="28"/>
        <v>145.26999375</v>
      </c>
      <c r="Z133" s="237">
        <f t="shared" si="29"/>
        <v>4.069258124999976</v>
      </c>
      <c r="AA133" s="78"/>
      <c r="AB133" s="77"/>
    </row>
    <row r="134" spans="1:28" s="58" customFormat="1" ht="14.25" customHeight="1" thickBot="1">
      <c r="A134" s="193" t="s">
        <v>276</v>
      </c>
      <c r="B134" s="164">
        <v>815850</v>
      </c>
      <c r="C134" s="162">
        <v>9450</v>
      </c>
      <c r="D134" s="170">
        <v>0.01</v>
      </c>
      <c r="E134" s="164">
        <v>3150</v>
      </c>
      <c r="F134" s="112">
        <v>350</v>
      </c>
      <c r="G134" s="170">
        <v>0.13</v>
      </c>
      <c r="H134" s="164">
        <v>2100</v>
      </c>
      <c r="I134" s="112">
        <v>0</v>
      </c>
      <c r="J134" s="170">
        <v>0</v>
      </c>
      <c r="K134" s="164">
        <v>821100</v>
      </c>
      <c r="L134" s="112">
        <v>9800</v>
      </c>
      <c r="M134" s="127">
        <v>0.01</v>
      </c>
      <c r="N134" s="283">
        <v>798350</v>
      </c>
      <c r="O134" s="173">
        <f t="shared" si="20"/>
        <v>0.9722932651321398</v>
      </c>
      <c r="P134" s="108">
        <f>Volume!K134</f>
        <v>796.6</v>
      </c>
      <c r="Q134" s="69">
        <f>Volume!J134</f>
        <v>796.55</v>
      </c>
      <c r="R134" s="237">
        <f t="shared" si="21"/>
        <v>65.4047205</v>
      </c>
      <c r="S134" s="103">
        <f t="shared" si="22"/>
        <v>63.59256925</v>
      </c>
      <c r="T134" s="109">
        <f t="shared" si="23"/>
        <v>811300</v>
      </c>
      <c r="U134" s="103">
        <f t="shared" si="24"/>
        <v>1.2079378774805867</v>
      </c>
      <c r="V134" s="103">
        <f t="shared" si="25"/>
        <v>64.98653175</v>
      </c>
      <c r="W134" s="103">
        <f t="shared" si="26"/>
        <v>0.25091325</v>
      </c>
      <c r="X134" s="103">
        <f t="shared" si="27"/>
        <v>0.1672755</v>
      </c>
      <c r="Y134" s="103">
        <f t="shared" si="28"/>
        <v>64.628158</v>
      </c>
      <c r="Z134" s="237">
        <f t="shared" si="29"/>
        <v>0.7765624999999972</v>
      </c>
      <c r="AA134" s="78"/>
      <c r="AB134" s="77"/>
    </row>
    <row r="135" spans="1:28" s="58" customFormat="1" ht="14.25" customHeight="1" thickBot="1">
      <c r="A135" s="193" t="s">
        <v>180</v>
      </c>
      <c r="B135" s="164">
        <v>5868000</v>
      </c>
      <c r="C135" s="162">
        <v>-78000</v>
      </c>
      <c r="D135" s="170">
        <v>-0.01</v>
      </c>
      <c r="E135" s="164">
        <v>426000</v>
      </c>
      <c r="F135" s="112">
        <v>7500</v>
      </c>
      <c r="G135" s="170">
        <v>0.02</v>
      </c>
      <c r="H135" s="164">
        <v>87000</v>
      </c>
      <c r="I135" s="112">
        <v>-3000</v>
      </c>
      <c r="J135" s="170">
        <v>-0.03</v>
      </c>
      <c r="K135" s="164">
        <v>6381000</v>
      </c>
      <c r="L135" s="112">
        <v>-73500</v>
      </c>
      <c r="M135" s="127">
        <v>-0.01</v>
      </c>
      <c r="N135" s="283">
        <v>6207000</v>
      </c>
      <c r="O135" s="173">
        <f t="shared" si="20"/>
        <v>0.9727315467795017</v>
      </c>
      <c r="P135" s="108">
        <f>Volume!K135</f>
        <v>149.6</v>
      </c>
      <c r="Q135" s="69">
        <f>Volume!J135</f>
        <v>147.05</v>
      </c>
      <c r="R135" s="237">
        <f t="shared" si="21"/>
        <v>93.83260500000002</v>
      </c>
      <c r="S135" s="103">
        <f t="shared" si="22"/>
        <v>91.27393500000001</v>
      </c>
      <c r="T135" s="109">
        <f t="shared" si="23"/>
        <v>6454500</v>
      </c>
      <c r="U135" s="103">
        <f t="shared" si="24"/>
        <v>-1.138740413664885</v>
      </c>
      <c r="V135" s="103">
        <f t="shared" si="25"/>
        <v>86.28894000000001</v>
      </c>
      <c r="W135" s="103">
        <f t="shared" si="26"/>
        <v>6.264330000000001</v>
      </c>
      <c r="X135" s="103">
        <f t="shared" si="27"/>
        <v>1.279335</v>
      </c>
      <c r="Y135" s="103">
        <f t="shared" si="28"/>
        <v>96.55932</v>
      </c>
      <c r="Z135" s="237">
        <f t="shared" si="29"/>
        <v>-2.7267149999999845</v>
      </c>
      <c r="AA135" s="78"/>
      <c r="AB135" s="77"/>
    </row>
    <row r="136" spans="1:28" s="58" customFormat="1" ht="14.25" customHeight="1" thickBot="1">
      <c r="A136" s="193" t="s">
        <v>181</v>
      </c>
      <c r="B136" s="164">
        <v>255850</v>
      </c>
      <c r="C136" s="162">
        <v>-1700</v>
      </c>
      <c r="D136" s="170">
        <v>-0.01</v>
      </c>
      <c r="E136" s="164">
        <v>0</v>
      </c>
      <c r="F136" s="112">
        <v>0</v>
      </c>
      <c r="G136" s="170">
        <v>0</v>
      </c>
      <c r="H136" s="164">
        <v>0</v>
      </c>
      <c r="I136" s="112">
        <v>0</v>
      </c>
      <c r="J136" s="170">
        <v>0</v>
      </c>
      <c r="K136" s="164">
        <v>255850</v>
      </c>
      <c r="L136" s="112">
        <v>-1700</v>
      </c>
      <c r="M136" s="127">
        <v>-0.01</v>
      </c>
      <c r="N136" s="283">
        <v>253300</v>
      </c>
      <c r="O136" s="173">
        <f t="shared" si="20"/>
        <v>0.9900332225913622</v>
      </c>
      <c r="P136" s="108">
        <f>Volume!K136</f>
        <v>345.3</v>
      </c>
      <c r="Q136" s="69">
        <f>Volume!J136</f>
        <v>338.65</v>
      </c>
      <c r="R136" s="237">
        <f t="shared" si="21"/>
        <v>8.66436025</v>
      </c>
      <c r="S136" s="103">
        <f t="shared" si="22"/>
        <v>8.5780045</v>
      </c>
      <c r="T136" s="109">
        <f t="shared" si="23"/>
        <v>257550</v>
      </c>
      <c r="U136" s="103">
        <f t="shared" si="24"/>
        <v>-0.6600660066006601</v>
      </c>
      <c r="V136" s="103">
        <f t="shared" si="25"/>
        <v>8.66436025</v>
      </c>
      <c r="W136" s="103">
        <f t="shared" si="26"/>
        <v>0</v>
      </c>
      <c r="X136" s="103">
        <f t="shared" si="27"/>
        <v>0</v>
      </c>
      <c r="Y136" s="103">
        <f t="shared" si="28"/>
        <v>8.8932015</v>
      </c>
      <c r="Z136" s="237">
        <f t="shared" si="29"/>
        <v>-0.22884125000000033</v>
      </c>
      <c r="AA136" s="78"/>
      <c r="AB136" s="77"/>
    </row>
    <row r="137" spans="1:28" s="58" customFormat="1" ht="14.25" customHeight="1" thickBot="1">
      <c r="A137" s="193" t="s">
        <v>150</v>
      </c>
      <c r="B137" s="164">
        <v>6730500</v>
      </c>
      <c r="C137" s="162">
        <v>16625</v>
      </c>
      <c r="D137" s="170">
        <v>0</v>
      </c>
      <c r="E137" s="164">
        <v>110250</v>
      </c>
      <c r="F137" s="112">
        <v>20125</v>
      </c>
      <c r="G137" s="170">
        <v>0.22</v>
      </c>
      <c r="H137" s="164">
        <v>30625</v>
      </c>
      <c r="I137" s="112">
        <v>7000</v>
      </c>
      <c r="J137" s="170">
        <v>0.3</v>
      </c>
      <c r="K137" s="164">
        <v>6871375</v>
      </c>
      <c r="L137" s="112">
        <v>43750</v>
      </c>
      <c r="M137" s="127">
        <v>0.01</v>
      </c>
      <c r="N137" s="283">
        <v>6851250</v>
      </c>
      <c r="O137" s="173">
        <f t="shared" si="20"/>
        <v>0.9970711829873934</v>
      </c>
      <c r="P137" s="108">
        <f>Volume!K137</f>
        <v>506.85</v>
      </c>
      <c r="Q137" s="69">
        <f>Volume!J137</f>
        <v>498.4</v>
      </c>
      <c r="R137" s="237">
        <f t="shared" si="21"/>
        <v>342.46933</v>
      </c>
      <c r="S137" s="103">
        <f t="shared" si="22"/>
        <v>341.4663</v>
      </c>
      <c r="T137" s="109">
        <f t="shared" si="23"/>
        <v>6827625</v>
      </c>
      <c r="U137" s="103">
        <f t="shared" si="24"/>
        <v>0.6407791874919903</v>
      </c>
      <c r="V137" s="103">
        <f t="shared" si="25"/>
        <v>335.44812</v>
      </c>
      <c r="W137" s="103">
        <f t="shared" si="26"/>
        <v>5.49486</v>
      </c>
      <c r="X137" s="103">
        <f t="shared" si="27"/>
        <v>1.52635</v>
      </c>
      <c r="Y137" s="103">
        <f t="shared" si="28"/>
        <v>346.058173125</v>
      </c>
      <c r="Z137" s="237">
        <f t="shared" si="29"/>
        <v>-3.5888431249999826</v>
      </c>
      <c r="AA137" s="78"/>
      <c r="AB137" s="77"/>
    </row>
    <row r="138" spans="1:28" s="58" customFormat="1" ht="14.25" customHeight="1" thickBot="1">
      <c r="A138" s="193" t="s">
        <v>151</v>
      </c>
      <c r="B138" s="164">
        <v>1983825</v>
      </c>
      <c r="C138" s="162">
        <v>-52650</v>
      </c>
      <c r="D138" s="170">
        <v>-0.03</v>
      </c>
      <c r="E138" s="164">
        <v>675</v>
      </c>
      <c r="F138" s="112">
        <v>450</v>
      </c>
      <c r="G138" s="170">
        <v>2</v>
      </c>
      <c r="H138" s="164">
        <v>0</v>
      </c>
      <c r="I138" s="112">
        <v>0</v>
      </c>
      <c r="J138" s="170">
        <v>0</v>
      </c>
      <c r="K138" s="164">
        <v>1984500</v>
      </c>
      <c r="L138" s="112">
        <v>-52200</v>
      </c>
      <c r="M138" s="127">
        <v>-0.03</v>
      </c>
      <c r="N138" s="283">
        <v>1890225</v>
      </c>
      <c r="O138" s="173">
        <f t="shared" si="20"/>
        <v>0.9524943310657596</v>
      </c>
      <c r="P138" s="108">
        <f>Volume!K138</f>
        <v>1089.75</v>
      </c>
      <c r="Q138" s="69">
        <f>Volume!J138</f>
        <v>1091.65</v>
      </c>
      <c r="R138" s="237">
        <f t="shared" si="21"/>
        <v>216.6379425</v>
      </c>
      <c r="S138" s="103">
        <f t="shared" si="22"/>
        <v>206.34641212500003</v>
      </c>
      <c r="T138" s="109">
        <f t="shared" si="23"/>
        <v>2036700</v>
      </c>
      <c r="U138" s="103">
        <f t="shared" si="24"/>
        <v>-2.562969509500663</v>
      </c>
      <c r="V138" s="103">
        <f t="shared" si="25"/>
        <v>216.56425612499999</v>
      </c>
      <c r="W138" s="103">
        <f t="shared" si="26"/>
        <v>0.07368637500000001</v>
      </c>
      <c r="X138" s="103">
        <f t="shared" si="27"/>
        <v>0</v>
      </c>
      <c r="Y138" s="103">
        <f t="shared" si="28"/>
        <v>221.9493825</v>
      </c>
      <c r="Z138" s="237">
        <f t="shared" si="29"/>
        <v>-5.311440000000005</v>
      </c>
      <c r="AA138" s="78"/>
      <c r="AB138" s="77"/>
    </row>
    <row r="139" spans="1:28" s="58" customFormat="1" ht="14.25" customHeight="1" thickBot="1">
      <c r="A139" s="193" t="s">
        <v>214</v>
      </c>
      <c r="B139" s="164">
        <v>319375</v>
      </c>
      <c r="C139" s="162">
        <v>-4125</v>
      </c>
      <c r="D139" s="170">
        <v>-0.01</v>
      </c>
      <c r="E139" s="164">
        <v>125</v>
      </c>
      <c r="F139" s="112">
        <v>0</v>
      </c>
      <c r="G139" s="170">
        <v>0</v>
      </c>
      <c r="H139" s="164">
        <v>0</v>
      </c>
      <c r="I139" s="112">
        <v>0</v>
      </c>
      <c r="J139" s="170">
        <v>0</v>
      </c>
      <c r="K139" s="164">
        <v>319500</v>
      </c>
      <c r="L139" s="112">
        <v>-4125</v>
      </c>
      <c r="M139" s="127">
        <v>-0.01</v>
      </c>
      <c r="N139" s="283">
        <v>318000</v>
      </c>
      <c r="O139" s="173">
        <f t="shared" si="20"/>
        <v>0.9953051643192489</v>
      </c>
      <c r="P139" s="108">
        <f>Volume!K139</f>
        <v>1647.65</v>
      </c>
      <c r="Q139" s="69">
        <f>Volume!J139</f>
        <v>1638.15</v>
      </c>
      <c r="R139" s="237">
        <f t="shared" si="21"/>
        <v>52.3388925</v>
      </c>
      <c r="S139" s="103">
        <f t="shared" si="22"/>
        <v>52.09317</v>
      </c>
      <c r="T139" s="109">
        <f t="shared" si="23"/>
        <v>323625</v>
      </c>
      <c r="U139" s="103">
        <f t="shared" si="24"/>
        <v>-1.2746234067207416</v>
      </c>
      <c r="V139" s="103">
        <f t="shared" si="25"/>
        <v>52.318415625</v>
      </c>
      <c r="W139" s="103">
        <f t="shared" si="26"/>
        <v>0.020476875</v>
      </c>
      <c r="X139" s="103">
        <f t="shared" si="27"/>
        <v>0</v>
      </c>
      <c r="Y139" s="103">
        <f t="shared" si="28"/>
        <v>53.322073125</v>
      </c>
      <c r="Z139" s="237">
        <f t="shared" si="29"/>
        <v>-0.9831806250000028</v>
      </c>
      <c r="AA139" s="78"/>
      <c r="AB139" s="77"/>
    </row>
    <row r="140" spans="1:28" s="58" customFormat="1" ht="14.25" customHeight="1" thickBot="1">
      <c r="A140" s="193" t="s">
        <v>229</v>
      </c>
      <c r="B140" s="164">
        <v>1859800</v>
      </c>
      <c r="C140" s="162">
        <v>-5400</v>
      </c>
      <c r="D140" s="170">
        <v>0</v>
      </c>
      <c r="E140" s="164">
        <v>5200</v>
      </c>
      <c r="F140" s="112">
        <v>400</v>
      </c>
      <c r="G140" s="170">
        <v>0.08</v>
      </c>
      <c r="H140" s="164">
        <v>2600</v>
      </c>
      <c r="I140" s="112">
        <v>600</v>
      </c>
      <c r="J140" s="170">
        <v>0.3</v>
      </c>
      <c r="K140" s="164">
        <v>1867600</v>
      </c>
      <c r="L140" s="112">
        <v>-4400</v>
      </c>
      <c r="M140" s="127">
        <v>0</v>
      </c>
      <c r="N140" s="283">
        <v>1852600</v>
      </c>
      <c r="O140" s="173">
        <f t="shared" si="20"/>
        <v>0.9919683015635039</v>
      </c>
      <c r="P140" s="108">
        <f>Volume!K140</f>
        <v>1055.85</v>
      </c>
      <c r="Q140" s="69">
        <f>Volume!J140</f>
        <v>1050.2</v>
      </c>
      <c r="R140" s="237">
        <f t="shared" si="21"/>
        <v>196.135352</v>
      </c>
      <c r="S140" s="103">
        <f t="shared" si="22"/>
        <v>194.560052</v>
      </c>
      <c r="T140" s="109">
        <f t="shared" si="23"/>
        <v>1872000</v>
      </c>
      <c r="U140" s="103">
        <f t="shared" si="24"/>
        <v>-0.23504273504273504</v>
      </c>
      <c r="V140" s="103">
        <f t="shared" si="25"/>
        <v>195.316196</v>
      </c>
      <c r="W140" s="103">
        <f t="shared" si="26"/>
        <v>0.546104</v>
      </c>
      <c r="X140" s="103">
        <f t="shared" si="27"/>
        <v>0.273052</v>
      </c>
      <c r="Y140" s="103">
        <f t="shared" si="28"/>
        <v>197.65511999999998</v>
      </c>
      <c r="Z140" s="237">
        <f t="shared" si="29"/>
        <v>-1.5197679999999707</v>
      </c>
      <c r="AA140" s="78"/>
      <c r="AB140" s="77"/>
    </row>
    <row r="141" spans="1:28" s="58" customFormat="1" ht="14.25" customHeight="1" thickBot="1">
      <c r="A141" s="193" t="s">
        <v>91</v>
      </c>
      <c r="B141" s="164">
        <v>7182000</v>
      </c>
      <c r="C141" s="162">
        <v>-254600</v>
      </c>
      <c r="D141" s="170">
        <v>-0.03</v>
      </c>
      <c r="E141" s="164">
        <v>699200</v>
      </c>
      <c r="F141" s="112">
        <v>26600</v>
      </c>
      <c r="G141" s="170">
        <v>0.04</v>
      </c>
      <c r="H141" s="164">
        <v>72200</v>
      </c>
      <c r="I141" s="112">
        <v>3800</v>
      </c>
      <c r="J141" s="170">
        <v>0.06</v>
      </c>
      <c r="K141" s="164">
        <v>7953400</v>
      </c>
      <c r="L141" s="112">
        <v>-224200</v>
      </c>
      <c r="M141" s="127">
        <v>-0.03</v>
      </c>
      <c r="N141" s="283">
        <v>7733000</v>
      </c>
      <c r="O141" s="173">
        <f t="shared" si="20"/>
        <v>0.9722885809842332</v>
      </c>
      <c r="P141" s="108">
        <f>Volume!K141</f>
        <v>63.25</v>
      </c>
      <c r="Q141" s="69">
        <f>Volume!J141</f>
        <v>63.65</v>
      </c>
      <c r="R141" s="237">
        <f t="shared" si="21"/>
        <v>50.623391</v>
      </c>
      <c r="S141" s="103">
        <f t="shared" si="22"/>
        <v>49.220545</v>
      </c>
      <c r="T141" s="109">
        <f t="shared" si="23"/>
        <v>8177600</v>
      </c>
      <c r="U141" s="103">
        <f t="shared" si="24"/>
        <v>-2.7416356877323422</v>
      </c>
      <c r="V141" s="103">
        <f t="shared" si="25"/>
        <v>45.71343</v>
      </c>
      <c r="W141" s="103">
        <f t="shared" si="26"/>
        <v>4.450408</v>
      </c>
      <c r="X141" s="103">
        <f t="shared" si="27"/>
        <v>0.459553</v>
      </c>
      <c r="Y141" s="103">
        <f t="shared" si="28"/>
        <v>51.72332</v>
      </c>
      <c r="Z141" s="237">
        <f t="shared" si="29"/>
        <v>-1.099929000000003</v>
      </c>
      <c r="AA141" s="78"/>
      <c r="AB141" s="77"/>
    </row>
    <row r="142" spans="1:28" s="58" customFormat="1" ht="14.25" customHeight="1" thickBot="1">
      <c r="A142" s="193" t="s">
        <v>152</v>
      </c>
      <c r="B142" s="164">
        <v>1194750</v>
      </c>
      <c r="C142" s="162">
        <v>-6750</v>
      </c>
      <c r="D142" s="170">
        <v>-0.01</v>
      </c>
      <c r="E142" s="164">
        <v>29700</v>
      </c>
      <c r="F142" s="112">
        <v>0</v>
      </c>
      <c r="G142" s="170">
        <v>0</v>
      </c>
      <c r="H142" s="164">
        <v>5400</v>
      </c>
      <c r="I142" s="112">
        <v>0</v>
      </c>
      <c r="J142" s="170">
        <v>0</v>
      </c>
      <c r="K142" s="164">
        <v>1229850</v>
      </c>
      <c r="L142" s="112">
        <v>-6750</v>
      </c>
      <c r="M142" s="127">
        <v>-0.01</v>
      </c>
      <c r="N142" s="283">
        <v>1204200</v>
      </c>
      <c r="O142" s="173">
        <f t="shared" si="20"/>
        <v>0.9791437980241493</v>
      </c>
      <c r="P142" s="108">
        <f>Volume!K142</f>
        <v>209.65</v>
      </c>
      <c r="Q142" s="69">
        <f>Volume!J142</f>
        <v>210.25</v>
      </c>
      <c r="R142" s="237">
        <f t="shared" si="21"/>
        <v>25.85759625</v>
      </c>
      <c r="S142" s="103">
        <f t="shared" si="22"/>
        <v>25.318305</v>
      </c>
      <c r="T142" s="109">
        <f t="shared" si="23"/>
        <v>1236600</v>
      </c>
      <c r="U142" s="103">
        <f t="shared" si="24"/>
        <v>-0.5458515283842794</v>
      </c>
      <c r="V142" s="103">
        <f t="shared" si="25"/>
        <v>25.11961875</v>
      </c>
      <c r="W142" s="103">
        <f t="shared" si="26"/>
        <v>0.6244425</v>
      </c>
      <c r="X142" s="103">
        <f t="shared" si="27"/>
        <v>0.113535</v>
      </c>
      <c r="Y142" s="103">
        <f t="shared" si="28"/>
        <v>25.925319</v>
      </c>
      <c r="Z142" s="237">
        <f t="shared" si="29"/>
        <v>-0.06772274999999794</v>
      </c>
      <c r="AA142" s="78"/>
      <c r="AB142" s="77"/>
    </row>
    <row r="143" spans="1:28" s="58" customFormat="1" ht="14.25" customHeight="1" thickBot="1">
      <c r="A143" s="193" t="s">
        <v>208</v>
      </c>
      <c r="B143" s="164">
        <v>4279856</v>
      </c>
      <c r="C143" s="162">
        <v>7828</v>
      </c>
      <c r="D143" s="170">
        <v>0</v>
      </c>
      <c r="E143" s="164">
        <v>224128</v>
      </c>
      <c r="F143" s="112">
        <v>4944</v>
      </c>
      <c r="G143" s="170">
        <v>0.02</v>
      </c>
      <c r="H143" s="164">
        <v>40376</v>
      </c>
      <c r="I143" s="112">
        <v>2060</v>
      </c>
      <c r="J143" s="170">
        <v>0.05</v>
      </c>
      <c r="K143" s="164">
        <v>4544360</v>
      </c>
      <c r="L143" s="112">
        <v>14832</v>
      </c>
      <c r="M143" s="127">
        <v>0</v>
      </c>
      <c r="N143" s="283">
        <v>4527468</v>
      </c>
      <c r="O143" s="173">
        <f t="shared" si="20"/>
        <v>0.9962828649138713</v>
      </c>
      <c r="P143" s="108">
        <f>Volume!K143</f>
        <v>722.8</v>
      </c>
      <c r="Q143" s="69">
        <f>Volume!J143</f>
        <v>712.4</v>
      </c>
      <c r="R143" s="237">
        <f t="shared" si="21"/>
        <v>323.7402064</v>
      </c>
      <c r="S143" s="103">
        <f t="shared" si="22"/>
        <v>322.53682032</v>
      </c>
      <c r="T143" s="109">
        <f t="shared" si="23"/>
        <v>4529528</v>
      </c>
      <c r="U143" s="103">
        <f t="shared" si="24"/>
        <v>0.3274513370929598</v>
      </c>
      <c r="V143" s="103">
        <f t="shared" si="25"/>
        <v>304.89694144000003</v>
      </c>
      <c r="W143" s="103">
        <f t="shared" si="26"/>
        <v>15.966878719999999</v>
      </c>
      <c r="X143" s="103">
        <f t="shared" si="27"/>
        <v>2.87638624</v>
      </c>
      <c r="Y143" s="103">
        <f t="shared" si="28"/>
        <v>327.39428383999996</v>
      </c>
      <c r="Z143" s="237">
        <f t="shared" si="29"/>
        <v>-3.6540774399999805</v>
      </c>
      <c r="AA143" s="78"/>
      <c r="AB143" s="77"/>
    </row>
    <row r="144" spans="1:28" s="58" customFormat="1" ht="14.25" customHeight="1" thickBot="1">
      <c r="A144" s="193" t="s">
        <v>230</v>
      </c>
      <c r="B144" s="164">
        <v>1189200</v>
      </c>
      <c r="C144" s="162">
        <v>91600</v>
      </c>
      <c r="D144" s="170">
        <v>0.08</v>
      </c>
      <c r="E144" s="164">
        <v>6800</v>
      </c>
      <c r="F144" s="112">
        <v>0</v>
      </c>
      <c r="G144" s="170">
        <v>0</v>
      </c>
      <c r="H144" s="164">
        <v>400</v>
      </c>
      <c r="I144" s="112">
        <v>0</v>
      </c>
      <c r="J144" s="170">
        <v>0</v>
      </c>
      <c r="K144" s="164">
        <v>1196400</v>
      </c>
      <c r="L144" s="112">
        <v>91600</v>
      </c>
      <c r="M144" s="127">
        <v>0.08</v>
      </c>
      <c r="N144" s="283">
        <v>1178400</v>
      </c>
      <c r="O144" s="173">
        <f t="shared" si="20"/>
        <v>0.9849548645937813</v>
      </c>
      <c r="P144" s="108">
        <f>Volume!K144</f>
        <v>533.2</v>
      </c>
      <c r="Q144" s="69">
        <f>Volume!J144</f>
        <v>523.45</v>
      </c>
      <c r="R144" s="237">
        <f t="shared" si="21"/>
        <v>62.625558</v>
      </c>
      <c r="S144" s="103">
        <f t="shared" si="22"/>
        <v>61.683348</v>
      </c>
      <c r="T144" s="109">
        <f t="shared" si="23"/>
        <v>1104800</v>
      </c>
      <c r="U144" s="103">
        <f t="shared" si="24"/>
        <v>8.29109341057205</v>
      </c>
      <c r="V144" s="103">
        <f t="shared" si="25"/>
        <v>62.248674</v>
      </c>
      <c r="W144" s="103">
        <f t="shared" si="26"/>
        <v>0.35594600000000004</v>
      </c>
      <c r="X144" s="103">
        <f t="shared" si="27"/>
        <v>0.020938000000000002</v>
      </c>
      <c r="Y144" s="103">
        <f t="shared" si="28"/>
        <v>58.907936</v>
      </c>
      <c r="Z144" s="237">
        <f t="shared" si="29"/>
        <v>3.7176219999999986</v>
      </c>
      <c r="AA144" s="78"/>
      <c r="AB144" s="77"/>
    </row>
    <row r="145" spans="1:28" s="58" customFormat="1" ht="14.25" customHeight="1" thickBot="1">
      <c r="A145" s="193" t="s">
        <v>185</v>
      </c>
      <c r="B145" s="164">
        <v>12319425</v>
      </c>
      <c r="C145" s="162">
        <v>-211275</v>
      </c>
      <c r="D145" s="170">
        <v>-0.02</v>
      </c>
      <c r="E145" s="164">
        <v>2319300</v>
      </c>
      <c r="F145" s="112">
        <v>300375</v>
      </c>
      <c r="G145" s="170">
        <v>0.15</v>
      </c>
      <c r="H145" s="164">
        <v>1390500</v>
      </c>
      <c r="I145" s="112">
        <v>-33075</v>
      </c>
      <c r="J145" s="170">
        <v>-0.02</v>
      </c>
      <c r="K145" s="164">
        <v>16029225</v>
      </c>
      <c r="L145" s="112">
        <v>56025</v>
      </c>
      <c r="M145" s="127">
        <v>0</v>
      </c>
      <c r="N145" s="283">
        <v>15470325</v>
      </c>
      <c r="O145" s="173">
        <f t="shared" si="20"/>
        <v>0.9651324377816145</v>
      </c>
      <c r="P145" s="108">
        <f>Volume!K145</f>
        <v>511.5</v>
      </c>
      <c r="Q145" s="69">
        <f>Volume!J145</f>
        <v>496.05</v>
      </c>
      <c r="R145" s="237">
        <f t="shared" si="21"/>
        <v>795.129706125</v>
      </c>
      <c r="S145" s="103">
        <f t="shared" si="22"/>
        <v>767.405471625</v>
      </c>
      <c r="T145" s="109">
        <f t="shared" si="23"/>
        <v>15973200</v>
      </c>
      <c r="U145" s="103">
        <f t="shared" si="24"/>
        <v>0.3507437457741717</v>
      </c>
      <c r="V145" s="103">
        <f t="shared" si="25"/>
        <v>611.105077125</v>
      </c>
      <c r="W145" s="103">
        <f t="shared" si="26"/>
        <v>115.0488765</v>
      </c>
      <c r="X145" s="103">
        <f t="shared" si="27"/>
        <v>68.9757525</v>
      </c>
      <c r="Y145" s="103">
        <f t="shared" si="28"/>
        <v>817.02918</v>
      </c>
      <c r="Z145" s="237">
        <f t="shared" si="29"/>
        <v>-21.899473875000012</v>
      </c>
      <c r="AA145" s="78"/>
      <c r="AB145" s="77"/>
    </row>
    <row r="146" spans="1:28" s="58" customFormat="1" ht="14.25" customHeight="1" thickBot="1">
      <c r="A146" s="193" t="s">
        <v>206</v>
      </c>
      <c r="B146" s="164">
        <v>714725</v>
      </c>
      <c r="C146" s="162">
        <v>1925</v>
      </c>
      <c r="D146" s="170">
        <v>0</v>
      </c>
      <c r="E146" s="164">
        <v>6875</v>
      </c>
      <c r="F146" s="112">
        <v>1100</v>
      </c>
      <c r="G146" s="170">
        <v>0.19</v>
      </c>
      <c r="H146" s="164">
        <v>0</v>
      </c>
      <c r="I146" s="112">
        <v>0</v>
      </c>
      <c r="J146" s="170">
        <v>0</v>
      </c>
      <c r="K146" s="164">
        <v>721600</v>
      </c>
      <c r="L146" s="112">
        <v>3025</v>
      </c>
      <c r="M146" s="127">
        <v>0</v>
      </c>
      <c r="N146" s="283">
        <v>720775</v>
      </c>
      <c r="O146" s="173">
        <f t="shared" si="20"/>
        <v>0.9988567073170732</v>
      </c>
      <c r="P146" s="108">
        <f>Volume!K146</f>
        <v>633.85</v>
      </c>
      <c r="Q146" s="69">
        <f>Volume!J146</f>
        <v>632.35</v>
      </c>
      <c r="R146" s="237">
        <f t="shared" si="21"/>
        <v>45.630376</v>
      </c>
      <c r="S146" s="103">
        <f t="shared" si="22"/>
        <v>45.578207125</v>
      </c>
      <c r="T146" s="109">
        <f t="shared" si="23"/>
        <v>718575</v>
      </c>
      <c r="U146" s="103">
        <f t="shared" si="24"/>
        <v>0.42097206276310756</v>
      </c>
      <c r="V146" s="103">
        <f t="shared" si="25"/>
        <v>45.195635375</v>
      </c>
      <c r="W146" s="103">
        <f t="shared" si="26"/>
        <v>0.434740625</v>
      </c>
      <c r="X146" s="103">
        <f t="shared" si="27"/>
        <v>0</v>
      </c>
      <c r="Y146" s="103">
        <f t="shared" si="28"/>
        <v>45.546876375</v>
      </c>
      <c r="Z146" s="237">
        <f t="shared" si="29"/>
        <v>0.08349962500000174</v>
      </c>
      <c r="AA146" s="78"/>
      <c r="AB146" s="77"/>
    </row>
    <row r="147" spans="1:28" s="58" customFormat="1" ht="14.25" customHeight="1" thickBot="1">
      <c r="A147" s="193" t="s">
        <v>118</v>
      </c>
      <c r="B147" s="164">
        <v>4195250</v>
      </c>
      <c r="C147" s="162">
        <v>10000</v>
      </c>
      <c r="D147" s="170">
        <v>0</v>
      </c>
      <c r="E147" s="164">
        <v>163500</v>
      </c>
      <c r="F147" s="112">
        <v>29000</v>
      </c>
      <c r="G147" s="170">
        <v>0.22</v>
      </c>
      <c r="H147" s="164">
        <v>10500</v>
      </c>
      <c r="I147" s="112">
        <v>1750</v>
      </c>
      <c r="J147" s="170">
        <v>0.2</v>
      </c>
      <c r="K147" s="164">
        <v>4369250</v>
      </c>
      <c r="L147" s="112">
        <v>40750</v>
      </c>
      <c r="M147" s="127">
        <v>0.01</v>
      </c>
      <c r="N147" s="283">
        <v>4322500</v>
      </c>
      <c r="O147" s="173">
        <f t="shared" si="20"/>
        <v>0.9893002231504263</v>
      </c>
      <c r="P147" s="108">
        <f>Volume!K147</f>
        <v>1190.55</v>
      </c>
      <c r="Q147" s="69">
        <f>Volume!J147</f>
        <v>1200.95</v>
      </c>
      <c r="R147" s="237">
        <f t="shared" si="21"/>
        <v>524.72507875</v>
      </c>
      <c r="S147" s="103">
        <f t="shared" si="22"/>
        <v>519.1106375</v>
      </c>
      <c r="T147" s="109">
        <f t="shared" si="23"/>
        <v>4328500</v>
      </c>
      <c r="U147" s="103">
        <f t="shared" si="24"/>
        <v>0.9414346771398867</v>
      </c>
      <c r="V147" s="103">
        <f t="shared" si="25"/>
        <v>503.82854875</v>
      </c>
      <c r="W147" s="103">
        <f t="shared" si="26"/>
        <v>19.6355325</v>
      </c>
      <c r="X147" s="103">
        <f t="shared" si="27"/>
        <v>1.2609975</v>
      </c>
      <c r="Y147" s="103">
        <f t="shared" si="28"/>
        <v>515.3295675</v>
      </c>
      <c r="Z147" s="237">
        <f t="shared" si="29"/>
        <v>9.395511249999913</v>
      </c>
      <c r="AA147" s="78"/>
      <c r="AB147" s="77"/>
    </row>
    <row r="148" spans="1:28" s="58" customFormat="1" ht="14.25" customHeight="1" thickBot="1">
      <c r="A148" s="193" t="s">
        <v>231</v>
      </c>
      <c r="B148" s="164">
        <v>1406442</v>
      </c>
      <c r="C148" s="162">
        <v>56307</v>
      </c>
      <c r="D148" s="170">
        <v>0.04</v>
      </c>
      <c r="E148" s="164">
        <v>2055</v>
      </c>
      <c r="F148" s="112">
        <v>411</v>
      </c>
      <c r="G148" s="170">
        <v>0.25</v>
      </c>
      <c r="H148" s="164">
        <v>411</v>
      </c>
      <c r="I148" s="112">
        <v>411</v>
      </c>
      <c r="J148" s="170">
        <v>0</v>
      </c>
      <c r="K148" s="164">
        <v>1408908</v>
      </c>
      <c r="L148" s="112">
        <v>57129</v>
      </c>
      <c r="M148" s="127">
        <v>0.04</v>
      </c>
      <c r="N148" s="283">
        <v>1402743</v>
      </c>
      <c r="O148" s="173">
        <f t="shared" si="20"/>
        <v>0.9956242707117853</v>
      </c>
      <c r="P148" s="108">
        <f>Volume!K148</f>
        <v>940.2</v>
      </c>
      <c r="Q148" s="69">
        <f>Volume!J148</f>
        <v>947.1</v>
      </c>
      <c r="R148" s="237">
        <f t="shared" si="21"/>
        <v>133.43767667999998</v>
      </c>
      <c r="S148" s="103">
        <f t="shared" si="22"/>
        <v>132.85378953</v>
      </c>
      <c r="T148" s="109">
        <f t="shared" si="23"/>
        <v>1351779</v>
      </c>
      <c r="U148" s="103">
        <f t="shared" si="24"/>
        <v>4.22620857403466</v>
      </c>
      <c r="V148" s="103">
        <f t="shared" si="25"/>
        <v>133.20412182</v>
      </c>
      <c r="W148" s="103">
        <f t="shared" si="26"/>
        <v>0.19462905</v>
      </c>
      <c r="X148" s="103">
        <f t="shared" si="27"/>
        <v>0.038925810000000005</v>
      </c>
      <c r="Y148" s="103">
        <f t="shared" si="28"/>
        <v>127.09426158</v>
      </c>
      <c r="Z148" s="237">
        <f t="shared" si="29"/>
        <v>6.343415099999987</v>
      </c>
      <c r="AA148" s="78"/>
      <c r="AB148" s="77"/>
    </row>
    <row r="149" spans="1:28" s="58" customFormat="1" ht="14.25" customHeight="1" thickBot="1">
      <c r="A149" s="193" t="s">
        <v>300</v>
      </c>
      <c r="B149" s="164">
        <v>1971200</v>
      </c>
      <c r="C149" s="162">
        <v>0</v>
      </c>
      <c r="D149" s="170">
        <v>0</v>
      </c>
      <c r="E149" s="164">
        <v>53900</v>
      </c>
      <c r="F149" s="112">
        <v>0</v>
      </c>
      <c r="G149" s="170">
        <v>0</v>
      </c>
      <c r="H149" s="164">
        <v>7700</v>
      </c>
      <c r="I149" s="112">
        <v>0</v>
      </c>
      <c r="J149" s="170">
        <v>0</v>
      </c>
      <c r="K149" s="164">
        <v>2032800</v>
      </c>
      <c r="L149" s="112">
        <v>0</v>
      </c>
      <c r="M149" s="127">
        <v>0</v>
      </c>
      <c r="N149" s="283">
        <v>1986600</v>
      </c>
      <c r="O149" s="173">
        <f t="shared" si="20"/>
        <v>0.9772727272727273</v>
      </c>
      <c r="P149" s="108">
        <f>Volume!K149</f>
        <v>50.75</v>
      </c>
      <c r="Q149" s="69">
        <f>Volume!J149</f>
        <v>50.2</v>
      </c>
      <c r="R149" s="237">
        <f t="shared" si="21"/>
        <v>10.204656</v>
      </c>
      <c r="S149" s="103">
        <f t="shared" si="22"/>
        <v>9.972732</v>
      </c>
      <c r="T149" s="109">
        <f t="shared" si="23"/>
        <v>2032800</v>
      </c>
      <c r="U149" s="103">
        <f t="shared" si="24"/>
        <v>0</v>
      </c>
      <c r="V149" s="103">
        <f t="shared" si="25"/>
        <v>9.895424</v>
      </c>
      <c r="W149" s="103">
        <f t="shared" si="26"/>
        <v>0.270578</v>
      </c>
      <c r="X149" s="103">
        <f t="shared" si="27"/>
        <v>0.038654</v>
      </c>
      <c r="Y149" s="103">
        <f t="shared" si="28"/>
        <v>10.31646</v>
      </c>
      <c r="Z149" s="237">
        <f t="shared" si="29"/>
        <v>-0.11180399999999935</v>
      </c>
      <c r="AA149" s="78"/>
      <c r="AB149" s="77"/>
    </row>
    <row r="150" spans="1:28" s="58" customFormat="1" ht="14.25" customHeight="1" thickBot="1">
      <c r="A150" s="193" t="s">
        <v>301</v>
      </c>
      <c r="B150" s="164">
        <v>35791250</v>
      </c>
      <c r="C150" s="162">
        <v>522500</v>
      </c>
      <c r="D150" s="170">
        <v>0.01</v>
      </c>
      <c r="E150" s="164">
        <v>6426750</v>
      </c>
      <c r="F150" s="112">
        <v>553850</v>
      </c>
      <c r="G150" s="170">
        <v>0.09</v>
      </c>
      <c r="H150" s="164">
        <v>961400</v>
      </c>
      <c r="I150" s="112">
        <v>125400</v>
      </c>
      <c r="J150" s="170">
        <v>0.15</v>
      </c>
      <c r="K150" s="164">
        <v>43179400</v>
      </c>
      <c r="L150" s="112">
        <v>1201750</v>
      </c>
      <c r="M150" s="127">
        <v>0.03</v>
      </c>
      <c r="N150" s="283">
        <v>41935850</v>
      </c>
      <c r="O150" s="173">
        <f t="shared" si="20"/>
        <v>0.9712003872216844</v>
      </c>
      <c r="P150" s="108">
        <f>Volume!K150</f>
        <v>21.7</v>
      </c>
      <c r="Q150" s="69">
        <f>Volume!J150</f>
        <v>21.9</v>
      </c>
      <c r="R150" s="237">
        <f t="shared" si="21"/>
        <v>94.56288599999999</v>
      </c>
      <c r="S150" s="103">
        <f t="shared" si="22"/>
        <v>91.8395115</v>
      </c>
      <c r="T150" s="109">
        <f t="shared" si="23"/>
        <v>41977650</v>
      </c>
      <c r="U150" s="103">
        <f t="shared" si="24"/>
        <v>2.8628329599203384</v>
      </c>
      <c r="V150" s="103">
        <f t="shared" si="25"/>
        <v>78.3828375</v>
      </c>
      <c r="W150" s="103">
        <f t="shared" si="26"/>
        <v>14.0745825</v>
      </c>
      <c r="X150" s="103">
        <f t="shared" si="27"/>
        <v>2.105466</v>
      </c>
      <c r="Y150" s="103">
        <f t="shared" si="28"/>
        <v>91.0915005</v>
      </c>
      <c r="Z150" s="237">
        <f t="shared" si="29"/>
        <v>3.4713854999999967</v>
      </c>
      <c r="AA150" s="78"/>
      <c r="AB150" s="77"/>
    </row>
    <row r="151" spans="1:28" s="58" customFormat="1" ht="14.25" customHeight="1" thickBot="1">
      <c r="A151" s="193" t="s">
        <v>173</v>
      </c>
      <c r="B151" s="164">
        <v>7127200</v>
      </c>
      <c r="C151" s="162">
        <v>26550</v>
      </c>
      <c r="D151" s="170">
        <v>0</v>
      </c>
      <c r="E151" s="164">
        <v>191750</v>
      </c>
      <c r="F151" s="112">
        <v>23600</v>
      </c>
      <c r="G151" s="170">
        <v>0.14</v>
      </c>
      <c r="H151" s="164">
        <v>2950</v>
      </c>
      <c r="I151" s="112">
        <v>0</v>
      </c>
      <c r="J151" s="170">
        <v>0</v>
      </c>
      <c r="K151" s="164">
        <v>7321900</v>
      </c>
      <c r="L151" s="112">
        <v>50150</v>
      </c>
      <c r="M151" s="127">
        <v>0.01</v>
      </c>
      <c r="N151" s="283">
        <v>7177350</v>
      </c>
      <c r="O151" s="173">
        <f t="shared" si="20"/>
        <v>0.9802578565672845</v>
      </c>
      <c r="P151" s="108">
        <f>Volume!K151</f>
        <v>56.65</v>
      </c>
      <c r="Q151" s="69">
        <f>Volume!J151</f>
        <v>56.65</v>
      </c>
      <c r="R151" s="237">
        <f t="shared" si="21"/>
        <v>41.4785635</v>
      </c>
      <c r="S151" s="103">
        <f t="shared" si="22"/>
        <v>40.65968775</v>
      </c>
      <c r="T151" s="109">
        <f t="shared" si="23"/>
        <v>7271750</v>
      </c>
      <c r="U151" s="103">
        <f t="shared" si="24"/>
        <v>0.6896551724137931</v>
      </c>
      <c r="V151" s="103">
        <f t="shared" si="25"/>
        <v>40.375588</v>
      </c>
      <c r="W151" s="103">
        <f t="shared" si="26"/>
        <v>1.08626375</v>
      </c>
      <c r="X151" s="103">
        <f t="shared" si="27"/>
        <v>0.01671175</v>
      </c>
      <c r="Y151" s="103">
        <f t="shared" si="28"/>
        <v>41.19446375</v>
      </c>
      <c r="Z151" s="237">
        <f t="shared" si="29"/>
        <v>0.28409975000000287</v>
      </c>
      <c r="AA151" s="78"/>
      <c r="AB151" s="77"/>
    </row>
    <row r="152" spans="1:28" s="58" customFormat="1" ht="14.25" customHeight="1" thickBot="1">
      <c r="A152" s="193" t="s">
        <v>302</v>
      </c>
      <c r="B152" s="164">
        <v>443400</v>
      </c>
      <c r="C152" s="162">
        <v>-21800</v>
      </c>
      <c r="D152" s="170">
        <v>-0.05</v>
      </c>
      <c r="E152" s="164">
        <v>400</v>
      </c>
      <c r="F152" s="112">
        <v>0</v>
      </c>
      <c r="G152" s="170">
        <v>0</v>
      </c>
      <c r="H152" s="164">
        <v>0</v>
      </c>
      <c r="I152" s="112">
        <v>0</v>
      </c>
      <c r="J152" s="170">
        <v>0</v>
      </c>
      <c r="K152" s="164">
        <v>443800</v>
      </c>
      <c r="L152" s="112">
        <v>-21800</v>
      </c>
      <c r="M152" s="127">
        <v>-0.05</v>
      </c>
      <c r="N152" s="283">
        <v>442800</v>
      </c>
      <c r="O152" s="173">
        <f t="shared" si="20"/>
        <v>0.9977467327625056</v>
      </c>
      <c r="P152" s="108">
        <f>Volume!K152</f>
        <v>732.35</v>
      </c>
      <c r="Q152" s="69">
        <f>Volume!J152</f>
        <v>720.55</v>
      </c>
      <c r="R152" s="237">
        <f t="shared" si="21"/>
        <v>31.978009</v>
      </c>
      <c r="S152" s="103">
        <f t="shared" si="22"/>
        <v>31.905954</v>
      </c>
      <c r="T152" s="109">
        <f t="shared" si="23"/>
        <v>465600</v>
      </c>
      <c r="U152" s="103">
        <f t="shared" si="24"/>
        <v>-4.68213058419244</v>
      </c>
      <c r="V152" s="103">
        <f t="shared" si="25"/>
        <v>31.949187</v>
      </c>
      <c r="W152" s="103">
        <f t="shared" si="26"/>
        <v>0.028822</v>
      </c>
      <c r="X152" s="103">
        <f t="shared" si="27"/>
        <v>0</v>
      </c>
      <c r="Y152" s="103">
        <f t="shared" si="28"/>
        <v>34.098216</v>
      </c>
      <c r="Z152" s="237">
        <f t="shared" si="29"/>
        <v>-2.1202070000000006</v>
      </c>
      <c r="AA152" s="78"/>
      <c r="AB152" s="77"/>
    </row>
    <row r="153" spans="1:28" s="58" customFormat="1" ht="14.25" customHeight="1" thickBot="1">
      <c r="A153" s="193" t="s">
        <v>82</v>
      </c>
      <c r="B153" s="164">
        <v>9996000</v>
      </c>
      <c r="C153" s="162">
        <v>-12600</v>
      </c>
      <c r="D153" s="170">
        <v>0</v>
      </c>
      <c r="E153" s="164">
        <v>65100</v>
      </c>
      <c r="F153" s="112">
        <v>2100</v>
      </c>
      <c r="G153" s="170">
        <v>0.03</v>
      </c>
      <c r="H153" s="164">
        <v>2100</v>
      </c>
      <c r="I153" s="112">
        <v>0</v>
      </c>
      <c r="J153" s="170">
        <v>0</v>
      </c>
      <c r="K153" s="164">
        <v>10063200</v>
      </c>
      <c r="L153" s="112">
        <v>-10500</v>
      </c>
      <c r="M153" s="127">
        <v>0</v>
      </c>
      <c r="N153" s="283">
        <v>9338700</v>
      </c>
      <c r="O153" s="173">
        <f t="shared" si="20"/>
        <v>0.9280050083472454</v>
      </c>
      <c r="P153" s="108">
        <f>Volume!K153</f>
        <v>101.7</v>
      </c>
      <c r="Q153" s="69">
        <f>Volume!J153</f>
        <v>102.25</v>
      </c>
      <c r="R153" s="237">
        <f t="shared" si="21"/>
        <v>102.89622</v>
      </c>
      <c r="S153" s="103">
        <f t="shared" si="22"/>
        <v>95.4882075</v>
      </c>
      <c r="T153" s="109">
        <f t="shared" si="23"/>
        <v>10073700</v>
      </c>
      <c r="U153" s="103">
        <f t="shared" si="24"/>
        <v>-0.10423181154888472</v>
      </c>
      <c r="V153" s="103">
        <f t="shared" si="25"/>
        <v>102.2091</v>
      </c>
      <c r="W153" s="103">
        <f t="shared" si="26"/>
        <v>0.6656475</v>
      </c>
      <c r="X153" s="103">
        <f t="shared" si="27"/>
        <v>0.0214725</v>
      </c>
      <c r="Y153" s="103">
        <f t="shared" si="28"/>
        <v>102.449529</v>
      </c>
      <c r="Z153" s="237">
        <f t="shared" si="29"/>
        <v>0.4466910000000013</v>
      </c>
      <c r="AA153" s="78"/>
      <c r="AB153" s="77"/>
    </row>
    <row r="154" spans="1:28" s="58" customFormat="1" ht="14.25" customHeight="1" thickBot="1">
      <c r="A154" s="193" t="s">
        <v>153</v>
      </c>
      <c r="B154" s="164">
        <v>1491750</v>
      </c>
      <c r="C154" s="162">
        <v>44100</v>
      </c>
      <c r="D154" s="170">
        <v>0.03</v>
      </c>
      <c r="E154" s="164">
        <v>1800</v>
      </c>
      <c r="F154" s="112">
        <v>450</v>
      </c>
      <c r="G154" s="170">
        <v>0.33</v>
      </c>
      <c r="H154" s="164">
        <v>0</v>
      </c>
      <c r="I154" s="112">
        <v>0</v>
      </c>
      <c r="J154" s="170">
        <v>0</v>
      </c>
      <c r="K154" s="164">
        <v>1493550</v>
      </c>
      <c r="L154" s="112">
        <v>44550</v>
      </c>
      <c r="M154" s="127">
        <v>0.03</v>
      </c>
      <c r="N154" s="283">
        <v>1467450</v>
      </c>
      <c r="O154" s="173">
        <f t="shared" si="20"/>
        <v>0.9825248568846038</v>
      </c>
      <c r="P154" s="108">
        <f>Volume!K154</f>
        <v>467.8</v>
      </c>
      <c r="Q154" s="69">
        <f>Volume!J154</f>
        <v>463.25</v>
      </c>
      <c r="R154" s="237">
        <f t="shared" si="21"/>
        <v>69.18870375</v>
      </c>
      <c r="S154" s="103">
        <f t="shared" si="22"/>
        <v>67.97962125</v>
      </c>
      <c r="T154" s="109">
        <f t="shared" si="23"/>
        <v>1449000</v>
      </c>
      <c r="U154" s="103">
        <f t="shared" si="24"/>
        <v>3.0745341614906834</v>
      </c>
      <c r="V154" s="103">
        <f t="shared" si="25"/>
        <v>69.10531875</v>
      </c>
      <c r="W154" s="103">
        <f t="shared" si="26"/>
        <v>0.083385</v>
      </c>
      <c r="X154" s="103">
        <f t="shared" si="27"/>
        <v>0</v>
      </c>
      <c r="Y154" s="103">
        <f t="shared" si="28"/>
        <v>67.78422</v>
      </c>
      <c r="Z154" s="237">
        <f t="shared" si="29"/>
        <v>1.4044837499999971</v>
      </c>
      <c r="AA154" s="78"/>
      <c r="AB154" s="77"/>
    </row>
    <row r="155" spans="1:28" s="58" customFormat="1" ht="14.25" customHeight="1" thickBot="1">
      <c r="A155" s="193" t="s">
        <v>154</v>
      </c>
      <c r="B155" s="164">
        <v>5671800</v>
      </c>
      <c r="C155" s="162">
        <v>48300</v>
      </c>
      <c r="D155" s="170">
        <v>0.01</v>
      </c>
      <c r="E155" s="164">
        <v>89700</v>
      </c>
      <c r="F155" s="112">
        <v>6900</v>
      </c>
      <c r="G155" s="170">
        <v>0.08</v>
      </c>
      <c r="H155" s="164">
        <v>48300</v>
      </c>
      <c r="I155" s="112">
        <v>0</v>
      </c>
      <c r="J155" s="170">
        <v>0</v>
      </c>
      <c r="K155" s="164">
        <v>5809800</v>
      </c>
      <c r="L155" s="112">
        <v>55200</v>
      </c>
      <c r="M155" s="127">
        <v>0.01</v>
      </c>
      <c r="N155" s="283">
        <v>5368200</v>
      </c>
      <c r="O155" s="173">
        <f t="shared" si="20"/>
        <v>0.9239904988123515</v>
      </c>
      <c r="P155" s="108">
        <f>Volume!K155</f>
        <v>40.8</v>
      </c>
      <c r="Q155" s="69">
        <f>Volume!J155</f>
        <v>40.4</v>
      </c>
      <c r="R155" s="237">
        <f t="shared" si="21"/>
        <v>23.471592</v>
      </c>
      <c r="S155" s="103">
        <f t="shared" si="22"/>
        <v>21.687528</v>
      </c>
      <c r="T155" s="109">
        <f t="shared" si="23"/>
        <v>5754600</v>
      </c>
      <c r="U155" s="103">
        <f t="shared" si="24"/>
        <v>0.9592326139088728</v>
      </c>
      <c r="V155" s="103">
        <f t="shared" si="25"/>
        <v>22.914072</v>
      </c>
      <c r="W155" s="103">
        <f t="shared" si="26"/>
        <v>0.362388</v>
      </c>
      <c r="X155" s="103">
        <f t="shared" si="27"/>
        <v>0.195132</v>
      </c>
      <c r="Y155" s="103">
        <f t="shared" si="28"/>
        <v>23.478768</v>
      </c>
      <c r="Z155" s="237">
        <f t="shared" si="29"/>
        <v>-0.007175999999997629</v>
      </c>
      <c r="AA155" s="78"/>
      <c r="AB155" s="77"/>
    </row>
    <row r="156" spans="1:28" s="58" customFormat="1" ht="14.25" customHeight="1" thickBot="1">
      <c r="A156" s="193" t="s">
        <v>303</v>
      </c>
      <c r="B156" s="164">
        <v>2721600</v>
      </c>
      <c r="C156" s="162">
        <v>-3600</v>
      </c>
      <c r="D156" s="170">
        <v>0</v>
      </c>
      <c r="E156" s="164">
        <v>23400</v>
      </c>
      <c r="F156" s="112">
        <v>0</v>
      </c>
      <c r="G156" s="170">
        <v>0</v>
      </c>
      <c r="H156" s="164">
        <v>0</v>
      </c>
      <c r="I156" s="112">
        <v>0</v>
      </c>
      <c r="J156" s="170">
        <v>0</v>
      </c>
      <c r="K156" s="164">
        <v>2745000</v>
      </c>
      <c r="L156" s="112">
        <v>-3600</v>
      </c>
      <c r="M156" s="127">
        <v>0</v>
      </c>
      <c r="N156" s="283">
        <v>2692800</v>
      </c>
      <c r="O156" s="173">
        <f t="shared" si="20"/>
        <v>0.980983606557377</v>
      </c>
      <c r="P156" s="108">
        <f>Volume!K156</f>
        <v>83.6</v>
      </c>
      <c r="Q156" s="69">
        <f>Volume!J156</f>
        <v>84</v>
      </c>
      <c r="R156" s="237">
        <f t="shared" si="21"/>
        <v>23.058</v>
      </c>
      <c r="S156" s="103">
        <f t="shared" si="22"/>
        <v>22.61952</v>
      </c>
      <c r="T156" s="109">
        <f t="shared" si="23"/>
        <v>2748600</v>
      </c>
      <c r="U156" s="103">
        <f t="shared" si="24"/>
        <v>-0.13097576948264572</v>
      </c>
      <c r="V156" s="103">
        <f t="shared" si="25"/>
        <v>22.86144</v>
      </c>
      <c r="W156" s="103">
        <f t="shared" si="26"/>
        <v>0.19656</v>
      </c>
      <c r="X156" s="103">
        <f t="shared" si="27"/>
        <v>0</v>
      </c>
      <c r="Y156" s="103">
        <f t="shared" si="28"/>
        <v>22.978295999999997</v>
      </c>
      <c r="Z156" s="237">
        <f t="shared" si="29"/>
        <v>0.0797040000000031</v>
      </c>
      <c r="AA156" s="78"/>
      <c r="AB156" s="77"/>
    </row>
    <row r="157" spans="1:28" s="58" customFormat="1" ht="14.25" customHeight="1" thickBot="1">
      <c r="A157" s="193" t="s">
        <v>155</v>
      </c>
      <c r="B157" s="164">
        <v>1854825</v>
      </c>
      <c r="C157" s="162">
        <v>9450</v>
      </c>
      <c r="D157" s="170">
        <v>0.01</v>
      </c>
      <c r="E157" s="164">
        <v>17850</v>
      </c>
      <c r="F157" s="112">
        <v>1050</v>
      </c>
      <c r="G157" s="170">
        <v>0.06</v>
      </c>
      <c r="H157" s="164">
        <v>2625</v>
      </c>
      <c r="I157" s="112">
        <v>525</v>
      </c>
      <c r="J157" s="170">
        <v>0.25</v>
      </c>
      <c r="K157" s="164">
        <v>1875300</v>
      </c>
      <c r="L157" s="112">
        <v>11025</v>
      </c>
      <c r="M157" s="127">
        <v>0.01</v>
      </c>
      <c r="N157" s="283">
        <v>1869525</v>
      </c>
      <c r="O157" s="173">
        <f t="shared" si="20"/>
        <v>0.9969204927211646</v>
      </c>
      <c r="P157" s="108">
        <f>Volume!K157</f>
        <v>420.25</v>
      </c>
      <c r="Q157" s="69">
        <f>Volume!J157</f>
        <v>415.5</v>
      </c>
      <c r="R157" s="237">
        <f t="shared" si="21"/>
        <v>77.918715</v>
      </c>
      <c r="S157" s="103">
        <f t="shared" si="22"/>
        <v>77.67876375</v>
      </c>
      <c r="T157" s="109">
        <f t="shared" si="23"/>
        <v>1864275</v>
      </c>
      <c r="U157" s="103">
        <f t="shared" si="24"/>
        <v>0.5913827090960293</v>
      </c>
      <c r="V157" s="103">
        <f t="shared" si="25"/>
        <v>77.06797875</v>
      </c>
      <c r="W157" s="103">
        <f t="shared" si="26"/>
        <v>0.7416675</v>
      </c>
      <c r="X157" s="103">
        <f t="shared" si="27"/>
        <v>0.10906875</v>
      </c>
      <c r="Y157" s="103">
        <f t="shared" si="28"/>
        <v>78.346156875</v>
      </c>
      <c r="Z157" s="237">
        <f t="shared" si="29"/>
        <v>-0.4274418749999995</v>
      </c>
      <c r="AA157" s="78"/>
      <c r="AB157" s="77"/>
    </row>
    <row r="158" spans="1:28" s="58" customFormat="1" ht="14.25" customHeight="1" thickBot="1">
      <c r="A158" s="193" t="s">
        <v>38</v>
      </c>
      <c r="B158" s="164">
        <v>5936400</v>
      </c>
      <c r="C158" s="162">
        <v>214200</v>
      </c>
      <c r="D158" s="170">
        <v>0.04</v>
      </c>
      <c r="E158" s="164">
        <v>48000</v>
      </c>
      <c r="F158" s="112">
        <v>6600</v>
      </c>
      <c r="G158" s="170">
        <v>0.16</v>
      </c>
      <c r="H158" s="164">
        <v>8400</v>
      </c>
      <c r="I158" s="112">
        <v>0</v>
      </c>
      <c r="J158" s="170">
        <v>0</v>
      </c>
      <c r="K158" s="164">
        <v>5992800</v>
      </c>
      <c r="L158" s="112">
        <v>220800</v>
      </c>
      <c r="M158" s="127">
        <v>0.04</v>
      </c>
      <c r="N158" s="283">
        <v>5894400</v>
      </c>
      <c r="O158" s="173">
        <f t="shared" si="20"/>
        <v>0.9835802963556267</v>
      </c>
      <c r="P158" s="108">
        <f>Volume!K158</f>
        <v>547.25</v>
      </c>
      <c r="Q158" s="69">
        <f>Volume!J158</f>
        <v>540.45</v>
      </c>
      <c r="R158" s="237">
        <f t="shared" si="21"/>
        <v>323.88087600000006</v>
      </c>
      <c r="S158" s="103">
        <f t="shared" si="22"/>
        <v>318.56284800000003</v>
      </c>
      <c r="T158" s="109">
        <f t="shared" si="23"/>
        <v>5772000</v>
      </c>
      <c r="U158" s="103">
        <f t="shared" si="24"/>
        <v>3.8253638253638256</v>
      </c>
      <c r="V158" s="103">
        <f t="shared" si="25"/>
        <v>320.83273800000006</v>
      </c>
      <c r="W158" s="103">
        <f t="shared" si="26"/>
        <v>2.5941600000000005</v>
      </c>
      <c r="X158" s="103">
        <f t="shared" si="27"/>
        <v>0.453978</v>
      </c>
      <c r="Y158" s="103">
        <f t="shared" si="28"/>
        <v>315.8727</v>
      </c>
      <c r="Z158" s="237">
        <f t="shared" si="29"/>
        <v>8.008176000000049</v>
      </c>
      <c r="AA158" s="78"/>
      <c r="AB158" s="77"/>
    </row>
    <row r="159" spans="1:28" s="58" customFormat="1" ht="14.25" customHeight="1" thickBot="1">
      <c r="A159" s="193" t="s">
        <v>156</v>
      </c>
      <c r="B159" s="164">
        <v>436800</v>
      </c>
      <c r="C159" s="162">
        <v>-25800</v>
      </c>
      <c r="D159" s="170">
        <v>-0.06</v>
      </c>
      <c r="E159" s="164">
        <v>1800</v>
      </c>
      <c r="F159" s="112">
        <v>-600</v>
      </c>
      <c r="G159" s="170">
        <v>-0.25</v>
      </c>
      <c r="H159" s="164">
        <v>0</v>
      </c>
      <c r="I159" s="112">
        <v>0</v>
      </c>
      <c r="J159" s="170">
        <v>0</v>
      </c>
      <c r="K159" s="164">
        <v>438600</v>
      </c>
      <c r="L159" s="112">
        <v>-26400</v>
      </c>
      <c r="M159" s="127">
        <v>-0.06</v>
      </c>
      <c r="N159" s="283">
        <v>425400</v>
      </c>
      <c r="O159" s="173">
        <f t="shared" si="20"/>
        <v>0.9699042407660738</v>
      </c>
      <c r="P159" s="108">
        <f>Volume!K159</f>
        <v>404.05</v>
      </c>
      <c r="Q159" s="69">
        <f>Volume!J159</f>
        <v>412.65</v>
      </c>
      <c r="R159" s="237">
        <f t="shared" si="21"/>
        <v>18.098829</v>
      </c>
      <c r="S159" s="103">
        <f t="shared" si="22"/>
        <v>17.554131</v>
      </c>
      <c r="T159" s="109">
        <f t="shared" si="23"/>
        <v>465000</v>
      </c>
      <c r="U159" s="103">
        <f t="shared" si="24"/>
        <v>-5.67741935483871</v>
      </c>
      <c r="V159" s="103">
        <f t="shared" si="25"/>
        <v>18.024552</v>
      </c>
      <c r="W159" s="103">
        <f t="shared" si="26"/>
        <v>0.074277</v>
      </c>
      <c r="X159" s="103">
        <f t="shared" si="27"/>
        <v>0</v>
      </c>
      <c r="Y159" s="103">
        <f t="shared" si="28"/>
        <v>18.788325</v>
      </c>
      <c r="Z159" s="237">
        <f t="shared" si="29"/>
        <v>-0.6894960000000019</v>
      </c>
      <c r="AA159" s="78"/>
      <c r="AB159" s="77"/>
    </row>
    <row r="160" spans="1:28" s="58" customFormat="1" ht="14.25" customHeight="1">
      <c r="A160" s="193" t="s">
        <v>396</v>
      </c>
      <c r="B160" s="164">
        <v>2475900</v>
      </c>
      <c r="C160" s="162">
        <v>123200</v>
      </c>
      <c r="D160" s="170">
        <v>0.05</v>
      </c>
      <c r="E160" s="164">
        <v>11200</v>
      </c>
      <c r="F160" s="112">
        <v>0</v>
      </c>
      <c r="G160" s="170">
        <v>0</v>
      </c>
      <c r="H160" s="164">
        <v>0</v>
      </c>
      <c r="I160" s="112">
        <v>0</v>
      </c>
      <c r="J160" s="170">
        <v>0</v>
      </c>
      <c r="K160" s="164">
        <v>2487100</v>
      </c>
      <c r="L160" s="112">
        <v>123200</v>
      </c>
      <c r="M160" s="127">
        <v>0.05</v>
      </c>
      <c r="N160" s="283">
        <v>2473800</v>
      </c>
      <c r="O160" s="173">
        <f t="shared" si="20"/>
        <v>0.9946524064171123</v>
      </c>
      <c r="P160" s="108">
        <f>Volume!K160</f>
        <v>264.5</v>
      </c>
      <c r="Q160" s="69">
        <f>Volume!J160</f>
        <v>253.65</v>
      </c>
      <c r="R160" s="237">
        <f t="shared" si="21"/>
        <v>63.0852915</v>
      </c>
      <c r="S160" s="103">
        <f t="shared" si="22"/>
        <v>62.747937</v>
      </c>
      <c r="T160" s="109">
        <f t="shared" si="23"/>
        <v>2363900</v>
      </c>
      <c r="U160" s="103">
        <f t="shared" si="24"/>
        <v>5.211726384364821</v>
      </c>
      <c r="V160" s="103">
        <f t="shared" si="25"/>
        <v>62.8012035</v>
      </c>
      <c r="W160" s="103">
        <f t="shared" si="26"/>
        <v>0.284088</v>
      </c>
      <c r="X160" s="103">
        <f t="shared" si="27"/>
        <v>0</v>
      </c>
      <c r="Y160" s="103">
        <f t="shared" si="28"/>
        <v>62.525155</v>
      </c>
      <c r="Z160" s="237">
        <f t="shared" si="29"/>
        <v>0.5601364999999987</v>
      </c>
      <c r="AA160" s="78"/>
      <c r="AB160" s="77"/>
    </row>
    <row r="161" spans="1:27" s="2" customFormat="1" ht="15" customHeight="1" hidden="1" thickBot="1">
      <c r="A161" s="72"/>
      <c r="B161" s="162">
        <f>SUM(B4:B160)</f>
        <v>981173042</v>
      </c>
      <c r="C161" s="162">
        <f>SUM(C4:C160)</f>
        <v>11206274</v>
      </c>
      <c r="D161" s="337">
        <f>C161/B161</f>
        <v>0.011421302380217657</v>
      </c>
      <c r="E161" s="162">
        <f>SUM(E4:E160)</f>
        <v>107553636</v>
      </c>
      <c r="F161" s="162">
        <f>SUM(F4:F160)</f>
        <v>5494484</v>
      </c>
      <c r="G161" s="337">
        <f>F161/E161</f>
        <v>0.05108599024955326</v>
      </c>
      <c r="H161" s="162">
        <f>SUM(H4:H160)</f>
        <v>40143620</v>
      </c>
      <c r="I161" s="162">
        <f>SUM(I4:I160)</f>
        <v>2939058</v>
      </c>
      <c r="J161" s="337">
        <f>I161/H161</f>
        <v>0.0732135766530273</v>
      </c>
      <c r="K161" s="162">
        <f>SUM(K4:K160)</f>
        <v>1128870298</v>
      </c>
      <c r="L161" s="162">
        <f>SUM(L4:L160)</f>
        <v>19639816</v>
      </c>
      <c r="M161" s="337">
        <f>L161/K161</f>
        <v>0.01739776131482556</v>
      </c>
      <c r="N161" s="285">
        <f>SUM(N4:N160)</f>
        <v>1095919278</v>
      </c>
      <c r="O161" s="348"/>
      <c r="P161" s="169"/>
      <c r="Q161" s="14"/>
      <c r="R161" s="238">
        <f>SUM(R4:R160)</f>
        <v>49627.96571118</v>
      </c>
      <c r="S161" s="103">
        <f>SUM(S4:S160)</f>
        <v>46605.94726682999</v>
      </c>
      <c r="T161" s="109">
        <f>SUM(T4:T160)</f>
        <v>1109230482</v>
      </c>
      <c r="U161" s="287"/>
      <c r="V161" s="103">
        <f>SUM(V4:V160)</f>
        <v>36065.93733034499</v>
      </c>
      <c r="W161" s="103">
        <f>SUM(W4:W160)</f>
        <v>7153.367574315002</v>
      </c>
      <c r="X161" s="103">
        <f>SUM(X4:X160)</f>
        <v>6408.660806519998</v>
      </c>
      <c r="Y161" s="103">
        <f>SUM(Y4:Y160)</f>
        <v>48720.913051795025</v>
      </c>
      <c r="Z161" s="103">
        <f>SUM(Z4:Z160)</f>
        <v>907.0526593849977</v>
      </c>
      <c r="AA161" s="75"/>
    </row>
    <row r="162" spans="2:27" s="2" customFormat="1" ht="15" customHeight="1" hidden="1">
      <c r="B162" s="5"/>
      <c r="C162" s="5"/>
      <c r="D162" s="127"/>
      <c r="E162" s="1">
        <f>H161/E161</f>
        <v>0.3732427976679468</v>
      </c>
      <c r="F162" s="5"/>
      <c r="G162" s="62"/>
      <c r="H162" s="5"/>
      <c r="I162" s="5"/>
      <c r="J162" s="62"/>
      <c r="K162" s="5"/>
      <c r="L162" s="5"/>
      <c r="M162" s="62"/>
      <c r="O162" s="3"/>
      <c r="P162" s="108"/>
      <c r="Q162" s="69"/>
      <c r="R162" s="103"/>
      <c r="S162" s="103"/>
      <c r="T162" s="109"/>
      <c r="U162" s="103"/>
      <c r="V162" s="103"/>
      <c r="W162" s="103"/>
      <c r="X162" s="103"/>
      <c r="Y162" s="103"/>
      <c r="Z162" s="103"/>
      <c r="AA162" s="75"/>
    </row>
    <row r="163" spans="2:27" s="2" customFormat="1" ht="15" customHeight="1">
      <c r="B163" s="5"/>
      <c r="C163" s="5"/>
      <c r="D163" s="127"/>
      <c r="E163" s="1"/>
      <c r="F163" s="5"/>
      <c r="G163" s="62"/>
      <c r="H163" s="5"/>
      <c r="I163" s="5"/>
      <c r="J163" s="62"/>
      <c r="K163" s="5"/>
      <c r="L163" s="5"/>
      <c r="M163" s="62"/>
      <c r="O163" s="107"/>
      <c r="P163" s="108"/>
      <c r="Q163" s="69"/>
      <c r="R163" s="103"/>
      <c r="S163" s="103"/>
      <c r="T163" s="109"/>
      <c r="U163" s="103"/>
      <c r="V163" s="103"/>
      <c r="W163" s="103"/>
      <c r="X163" s="103"/>
      <c r="Y163" s="103"/>
      <c r="Z163" s="103"/>
      <c r="AA163" s="1"/>
    </row>
    <row r="164" spans="1:25" ht="14.25">
      <c r="A164" s="2"/>
      <c r="B164" s="5"/>
      <c r="C164" s="5"/>
      <c r="D164" s="127"/>
      <c r="E164" s="5"/>
      <c r="F164" s="5"/>
      <c r="G164" s="62"/>
      <c r="H164" s="5"/>
      <c r="I164" s="5"/>
      <c r="J164" s="62"/>
      <c r="K164" s="5"/>
      <c r="L164" s="5"/>
      <c r="M164" s="62"/>
      <c r="N164" s="2"/>
      <c r="O164" s="107"/>
      <c r="P164" s="2"/>
      <c r="Q164" s="2"/>
      <c r="R164" s="1"/>
      <c r="S164" s="1"/>
      <c r="T164" s="79"/>
      <c r="U164" s="2"/>
      <c r="V164" s="2"/>
      <c r="W164" s="2"/>
      <c r="X164" s="2"/>
      <c r="Y164" s="2"/>
    </row>
    <row r="165" spans="1:6" ht="13.5" thickBot="1">
      <c r="A165" s="63" t="s">
        <v>109</v>
      </c>
      <c r="B165" s="121"/>
      <c r="C165" s="124"/>
      <c r="D165" s="128"/>
      <c r="F165" s="119"/>
    </row>
    <row r="166" spans="1:8" ht="13.5" thickBot="1">
      <c r="A166" s="199" t="s">
        <v>108</v>
      </c>
      <c r="B166" s="342" t="s">
        <v>106</v>
      </c>
      <c r="C166" s="343" t="s">
        <v>70</v>
      </c>
      <c r="D166" s="344" t="s">
        <v>107</v>
      </c>
      <c r="F166" s="125"/>
      <c r="G166" s="62"/>
      <c r="H166" s="5"/>
    </row>
    <row r="167" spans="1:8" ht="12.75">
      <c r="A167" s="338" t="s">
        <v>10</v>
      </c>
      <c r="B167" s="345">
        <f>B161/10000000</f>
        <v>98.1173042</v>
      </c>
      <c r="C167" s="346">
        <f>C161/10000000</f>
        <v>1.1206274</v>
      </c>
      <c r="D167" s="347">
        <f>D161</f>
        <v>0.011421302380217657</v>
      </c>
      <c r="F167" s="125"/>
      <c r="H167" s="5"/>
    </row>
    <row r="168" spans="1:7" ht="12.75">
      <c r="A168" s="339" t="s">
        <v>87</v>
      </c>
      <c r="B168" s="196">
        <f>E161/10000000</f>
        <v>10.7553636</v>
      </c>
      <c r="C168" s="195">
        <f>F161/10000000</f>
        <v>0.5494484</v>
      </c>
      <c r="D168" s="256">
        <f>G161</f>
        <v>0.05108599024955326</v>
      </c>
      <c r="F168" s="125"/>
      <c r="G168" s="62"/>
    </row>
    <row r="169" spans="1:6" ht="12.75">
      <c r="A169" s="340" t="s">
        <v>85</v>
      </c>
      <c r="B169" s="196">
        <f>H161/10000000</f>
        <v>4.014362</v>
      </c>
      <c r="C169" s="195">
        <f>I161/10000000</f>
        <v>0.2939058</v>
      </c>
      <c r="D169" s="256">
        <f>J161</f>
        <v>0.0732135766530273</v>
      </c>
      <c r="F169" s="125"/>
    </row>
    <row r="170" spans="1:6" ht="13.5" thickBot="1">
      <c r="A170" s="341" t="s">
        <v>86</v>
      </c>
      <c r="B170" s="197">
        <f>K161/10000000</f>
        <v>112.8870298</v>
      </c>
      <c r="C170" s="198">
        <f>L161/10000000</f>
        <v>1.9639816</v>
      </c>
      <c r="D170" s="257">
        <f>M161</f>
        <v>0.01739776131482556</v>
      </c>
      <c r="F170" s="126"/>
    </row>
    <row r="204" ht="12.75">
      <c r="B204" s="371"/>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63"/>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K215" sqref="K215"/>
    </sheetView>
  </sheetViews>
  <sheetFormatPr defaultColWidth="9.140625" defaultRowHeight="12.75"/>
  <cols>
    <col min="1" max="1" width="14.421875" style="310" customWidth="1"/>
    <col min="2" max="2" width="11.421875" style="314" customWidth="1"/>
    <col min="3" max="3" width="11.00390625" style="26" customWidth="1"/>
    <col min="4" max="4" width="11.00390625" style="314" customWidth="1"/>
    <col min="5" max="5" width="9.140625" style="26" customWidth="1"/>
    <col min="6" max="6" width="11.7109375" style="314" customWidth="1"/>
    <col min="7" max="7" width="9.28125" style="26" customWidth="1"/>
    <col min="8" max="8" width="12.00390625" style="314"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98" customFormat="1" ht="22.5" customHeight="1" thickBot="1">
      <c r="A1" s="290" t="s">
        <v>112</v>
      </c>
      <c r="B1" s="291"/>
      <c r="C1" s="292"/>
      <c r="D1" s="293"/>
      <c r="E1" s="294"/>
      <c r="F1" s="293"/>
      <c r="G1" s="294"/>
      <c r="H1" s="293"/>
      <c r="I1" s="294"/>
      <c r="J1" s="295"/>
      <c r="K1" s="295"/>
      <c r="L1" s="296"/>
      <c r="M1" s="297"/>
    </row>
    <row r="2" spans="1:13" s="300" customFormat="1" ht="15.75" customHeight="1" thickBot="1">
      <c r="A2" s="299"/>
      <c r="B2" s="411" t="s">
        <v>117</v>
      </c>
      <c r="C2" s="412"/>
      <c r="D2" s="413"/>
      <c r="E2" s="413"/>
      <c r="F2" s="413"/>
      <c r="G2" s="413"/>
      <c r="H2" s="413"/>
      <c r="I2" s="413"/>
      <c r="J2" s="414" t="s">
        <v>110</v>
      </c>
      <c r="K2" s="415"/>
      <c r="L2" s="415"/>
      <c r="M2" s="416"/>
    </row>
    <row r="3" spans="1:16" s="300" customFormat="1" ht="14.25" thickBot="1">
      <c r="A3" s="301"/>
      <c r="B3" s="315" t="s">
        <v>10</v>
      </c>
      <c r="C3" s="302" t="s">
        <v>46</v>
      </c>
      <c r="D3" s="315" t="s">
        <v>21</v>
      </c>
      <c r="E3" s="302" t="s">
        <v>46</v>
      </c>
      <c r="F3" s="315" t="s">
        <v>22</v>
      </c>
      <c r="G3" s="302" t="s">
        <v>46</v>
      </c>
      <c r="H3" s="315" t="s">
        <v>11</v>
      </c>
      <c r="I3" s="302" t="s">
        <v>46</v>
      </c>
      <c r="J3" s="260" t="s">
        <v>13</v>
      </c>
      <c r="K3" s="261" t="s">
        <v>14</v>
      </c>
      <c r="L3" s="261" t="s">
        <v>111</v>
      </c>
      <c r="M3" s="302" t="s">
        <v>107</v>
      </c>
      <c r="N3" s="303" t="s">
        <v>121</v>
      </c>
      <c r="O3" s="33" t="s">
        <v>21</v>
      </c>
      <c r="P3" s="33" t="s">
        <v>22</v>
      </c>
    </row>
    <row r="4" spans="1:16" ht="13.5">
      <c r="A4" s="323" t="s">
        <v>182</v>
      </c>
      <c r="B4" s="316">
        <v>1360</v>
      </c>
      <c r="C4" s="317">
        <v>-0.37</v>
      </c>
      <c r="D4" s="316">
        <v>0</v>
      </c>
      <c r="E4" s="317">
        <v>0</v>
      </c>
      <c r="F4" s="316">
        <v>0</v>
      </c>
      <c r="G4" s="317">
        <v>0</v>
      </c>
      <c r="H4" s="316">
        <v>1360</v>
      </c>
      <c r="I4" s="319">
        <v>-0.37</v>
      </c>
      <c r="J4" s="263">
        <v>5215.15</v>
      </c>
      <c r="K4" s="258">
        <v>5276.65</v>
      </c>
      <c r="L4" s="306">
        <f>J4-K4</f>
        <v>-61.5</v>
      </c>
      <c r="M4" s="307">
        <f>L4/K4*100</f>
        <v>-1.1655122094510721</v>
      </c>
      <c r="N4" s="78">
        <f>Margins!B4</f>
        <v>50</v>
      </c>
      <c r="O4" s="25">
        <f>D4*N4</f>
        <v>0</v>
      </c>
      <c r="P4" s="25">
        <f>F4*N4</f>
        <v>0</v>
      </c>
    </row>
    <row r="5" spans="1:18" ht="14.25" thickBot="1">
      <c r="A5" s="324" t="s">
        <v>74</v>
      </c>
      <c r="B5" s="172">
        <v>315</v>
      </c>
      <c r="C5" s="304">
        <v>0.82</v>
      </c>
      <c r="D5" s="172">
        <v>0</v>
      </c>
      <c r="E5" s="304">
        <v>0</v>
      </c>
      <c r="F5" s="172">
        <v>0</v>
      </c>
      <c r="G5" s="304">
        <v>0</v>
      </c>
      <c r="H5" s="172">
        <v>315</v>
      </c>
      <c r="I5" s="305">
        <v>0.82</v>
      </c>
      <c r="J5" s="264">
        <v>5133.35</v>
      </c>
      <c r="K5" s="69">
        <v>5090.5</v>
      </c>
      <c r="L5" s="135">
        <f aca="true" t="shared" si="0" ref="L5:L67">J5-K5</f>
        <v>42.850000000000364</v>
      </c>
      <c r="M5" s="308">
        <f aca="true" t="shared" si="1" ref="M5:M67">L5/K5*100</f>
        <v>0.8417640703270869</v>
      </c>
      <c r="N5" s="78">
        <f>Margins!B5</f>
        <v>50</v>
      </c>
      <c r="O5" s="25">
        <f aca="true" t="shared" si="2" ref="O5:O67">D5*N5</f>
        <v>0</v>
      </c>
      <c r="P5" s="25">
        <f aca="true" t="shared" si="3" ref="P5:P67">F5*N5</f>
        <v>0</v>
      </c>
      <c r="R5" s="25"/>
    </row>
    <row r="6" spans="1:16" ht="13.5">
      <c r="A6" s="324" t="s">
        <v>9</v>
      </c>
      <c r="B6" s="172">
        <v>320635</v>
      </c>
      <c r="C6" s="304">
        <v>-0.11</v>
      </c>
      <c r="D6" s="172">
        <v>68695</v>
      </c>
      <c r="E6" s="304">
        <v>0.04</v>
      </c>
      <c r="F6" s="172">
        <v>74943</v>
      </c>
      <c r="G6" s="304">
        <v>0</v>
      </c>
      <c r="H6" s="172">
        <v>464273</v>
      </c>
      <c r="I6" s="305">
        <v>-0.07</v>
      </c>
      <c r="J6" s="263">
        <v>3829.85</v>
      </c>
      <c r="K6" s="69">
        <v>3862.65</v>
      </c>
      <c r="L6" s="135">
        <f t="shared" si="0"/>
        <v>-32.80000000000018</v>
      </c>
      <c r="M6" s="308">
        <f t="shared" si="1"/>
        <v>-0.8491579615031177</v>
      </c>
      <c r="N6" s="78">
        <f>Margins!B6</f>
        <v>50</v>
      </c>
      <c r="O6" s="25">
        <f t="shared" si="2"/>
        <v>3434750</v>
      </c>
      <c r="P6" s="25">
        <f t="shared" si="3"/>
        <v>3747150</v>
      </c>
    </row>
    <row r="7" spans="1:16" ht="13.5">
      <c r="A7" s="193" t="s">
        <v>279</v>
      </c>
      <c r="B7" s="172">
        <v>2182</v>
      </c>
      <c r="C7" s="304">
        <v>0.23</v>
      </c>
      <c r="D7" s="172">
        <v>2</v>
      </c>
      <c r="E7" s="304">
        <v>1</v>
      </c>
      <c r="F7" s="172">
        <v>1</v>
      </c>
      <c r="G7" s="304">
        <v>0</v>
      </c>
      <c r="H7" s="172">
        <v>2185</v>
      </c>
      <c r="I7" s="305">
        <v>0.23</v>
      </c>
      <c r="J7" s="264">
        <v>2322.15</v>
      </c>
      <c r="K7" s="69">
        <v>2259.65</v>
      </c>
      <c r="L7" s="135">
        <f t="shared" si="0"/>
        <v>62.5</v>
      </c>
      <c r="M7" s="308">
        <f t="shared" si="1"/>
        <v>2.7659150753435267</v>
      </c>
      <c r="N7" s="78">
        <f>Margins!B7</f>
        <v>200</v>
      </c>
      <c r="O7" s="25">
        <f t="shared" si="2"/>
        <v>400</v>
      </c>
      <c r="P7" s="25">
        <f t="shared" si="3"/>
        <v>200</v>
      </c>
    </row>
    <row r="8" spans="1:18" ht="13.5">
      <c r="A8" s="193" t="s">
        <v>134</v>
      </c>
      <c r="B8" s="172">
        <v>761</v>
      </c>
      <c r="C8" s="304">
        <v>-0.59</v>
      </c>
      <c r="D8" s="172">
        <v>0</v>
      </c>
      <c r="E8" s="304">
        <v>-1</v>
      </c>
      <c r="F8" s="172">
        <v>0</v>
      </c>
      <c r="G8" s="304">
        <v>-1</v>
      </c>
      <c r="H8" s="172">
        <v>761</v>
      </c>
      <c r="I8" s="305">
        <v>-0.59</v>
      </c>
      <c r="J8" s="264">
        <v>3652.9</v>
      </c>
      <c r="K8" s="69">
        <v>3674.05</v>
      </c>
      <c r="L8" s="135">
        <f t="shared" si="0"/>
        <v>-21.15000000000009</v>
      </c>
      <c r="M8" s="308">
        <f t="shared" si="1"/>
        <v>-0.5756590138947508</v>
      </c>
      <c r="N8" s="78">
        <f>Margins!B8</f>
        <v>100</v>
      </c>
      <c r="O8" s="25">
        <f t="shared" si="2"/>
        <v>0</v>
      </c>
      <c r="P8" s="25">
        <f t="shared" si="3"/>
        <v>0</v>
      </c>
      <c r="R8" s="309"/>
    </row>
    <row r="9" spans="1:18" ht="13.5">
      <c r="A9" s="193" t="s">
        <v>0</v>
      </c>
      <c r="B9" s="172">
        <v>3394</v>
      </c>
      <c r="C9" s="304">
        <v>-0.34</v>
      </c>
      <c r="D9" s="172">
        <v>117</v>
      </c>
      <c r="E9" s="304">
        <v>0.31</v>
      </c>
      <c r="F9" s="172">
        <v>19</v>
      </c>
      <c r="G9" s="304">
        <v>-0.6</v>
      </c>
      <c r="H9" s="172">
        <v>3530</v>
      </c>
      <c r="I9" s="305">
        <v>-0.33</v>
      </c>
      <c r="J9" s="264">
        <v>726.35</v>
      </c>
      <c r="K9" s="69">
        <v>732.45</v>
      </c>
      <c r="L9" s="135">
        <f t="shared" si="0"/>
        <v>-6.100000000000023</v>
      </c>
      <c r="M9" s="308">
        <f t="shared" si="1"/>
        <v>-0.8328213529933814</v>
      </c>
      <c r="N9" s="78">
        <f>Margins!B9</f>
        <v>375</v>
      </c>
      <c r="O9" s="25">
        <f t="shared" si="2"/>
        <v>43875</v>
      </c>
      <c r="P9" s="25">
        <f t="shared" si="3"/>
        <v>7125</v>
      </c>
      <c r="R9" s="309"/>
    </row>
    <row r="10" spans="1:18" ht="13.5">
      <c r="A10" s="193" t="s">
        <v>135</v>
      </c>
      <c r="B10" s="318">
        <v>91</v>
      </c>
      <c r="C10" s="326">
        <v>0.18</v>
      </c>
      <c r="D10" s="172">
        <v>0</v>
      </c>
      <c r="E10" s="304">
        <v>0</v>
      </c>
      <c r="F10" s="172">
        <v>0</v>
      </c>
      <c r="G10" s="304">
        <v>0</v>
      </c>
      <c r="H10" s="172">
        <v>91</v>
      </c>
      <c r="I10" s="305">
        <v>0.18</v>
      </c>
      <c r="J10" s="264">
        <v>72.1</v>
      </c>
      <c r="K10" s="69">
        <v>72.05</v>
      </c>
      <c r="L10" s="135">
        <f t="shared" si="0"/>
        <v>0.04999999999999716</v>
      </c>
      <c r="M10" s="308">
        <f t="shared" si="1"/>
        <v>0.06939625260235553</v>
      </c>
      <c r="N10" s="78">
        <f>Margins!B10</f>
        <v>2450</v>
      </c>
      <c r="O10" s="25">
        <f t="shared" si="2"/>
        <v>0</v>
      </c>
      <c r="P10" s="25">
        <f t="shared" si="3"/>
        <v>0</v>
      </c>
      <c r="R10" s="25"/>
    </row>
    <row r="11" spans="1:18" ht="13.5">
      <c r="A11" s="193" t="s">
        <v>174</v>
      </c>
      <c r="B11" s="172">
        <v>116</v>
      </c>
      <c r="C11" s="304">
        <v>-0.63</v>
      </c>
      <c r="D11" s="172">
        <v>5</v>
      </c>
      <c r="E11" s="304">
        <v>-0.71</v>
      </c>
      <c r="F11" s="172">
        <v>0</v>
      </c>
      <c r="G11" s="304">
        <v>-1</v>
      </c>
      <c r="H11" s="172">
        <v>121</v>
      </c>
      <c r="I11" s="305">
        <v>-0.63</v>
      </c>
      <c r="J11" s="264">
        <v>58.85</v>
      </c>
      <c r="K11" s="69">
        <v>60</v>
      </c>
      <c r="L11" s="135">
        <f t="shared" si="0"/>
        <v>-1.1499999999999986</v>
      </c>
      <c r="M11" s="308">
        <f t="shared" si="1"/>
        <v>-1.9166666666666645</v>
      </c>
      <c r="N11" s="78">
        <f>Margins!B11</f>
        <v>3350</v>
      </c>
      <c r="O11" s="25">
        <f t="shared" si="2"/>
        <v>16750</v>
      </c>
      <c r="P11" s="25">
        <f t="shared" si="3"/>
        <v>0</v>
      </c>
      <c r="R11" s="309"/>
    </row>
    <row r="12" spans="1:16" ht="13.5">
      <c r="A12" s="193" t="s">
        <v>280</v>
      </c>
      <c r="B12" s="172">
        <v>58</v>
      </c>
      <c r="C12" s="304">
        <v>-0.31</v>
      </c>
      <c r="D12" s="172">
        <v>0</v>
      </c>
      <c r="E12" s="304">
        <v>0</v>
      </c>
      <c r="F12" s="172">
        <v>0</v>
      </c>
      <c r="G12" s="304">
        <v>0</v>
      </c>
      <c r="H12" s="172">
        <v>58</v>
      </c>
      <c r="I12" s="305">
        <v>-0.31</v>
      </c>
      <c r="J12" s="264">
        <v>368.7</v>
      </c>
      <c r="K12" s="69">
        <v>368.95</v>
      </c>
      <c r="L12" s="135">
        <f t="shared" si="0"/>
        <v>-0.25</v>
      </c>
      <c r="M12" s="308">
        <f t="shared" si="1"/>
        <v>-0.06775985905949315</v>
      </c>
      <c r="N12" s="78">
        <f>Margins!B12</f>
        <v>600</v>
      </c>
      <c r="O12" s="25">
        <f t="shared" si="2"/>
        <v>0</v>
      </c>
      <c r="P12" s="25">
        <f t="shared" si="3"/>
        <v>0</v>
      </c>
    </row>
    <row r="13" spans="1:16" ht="13.5">
      <c r="A13" s="193" t="s">
        <v>75</v>
      </c>
      <c r="B13" s="172">
        <v>42</v>
      </c>
      <c r="C13" s="304">
        <v>-0.78</v>
      </c>
      <c r="D13" s="172">
        <v>0</v>
      </c>
      <c r="E13" s="304">
        <v>-1</v>
      </c>
      <c r="F13" s="172">
        <v>0</v>
      </c>
      <c r="G13" s="304">
        <v>0</v>
      </c>
      <c r="H13" s="172">
        <v>42</v>
      </c>
      <c r="I13" s="305">
        <v>-0.78</v>
      </c>
      <c r="J13" s="264">
        <v>74.5</v>
      </c>
      <c r="K13" s="69">
        <v>75.5</v>
      </c>
      <c r="L13" s="135">
        <f t="shared" si="0"/>
        <v>-1</v>
      </c>
      <c r="M13" s="308">
        <f t="shared" si="1"/>
        <v>-1.3245033112582782</v>
      </c>
      <c r="N13" s="78">
        <f>Margins!B13</f>
        <v>2300</v>
      </c>
      <c r="O13" s="25">
        <f t="shared" si="2"/>
        <v>0</v>
      </c>
      <c r="P13" s="25">
        <f t="shared" si="3"/>
        <v>0</v>
      </c>
    </row>
    <row r="14" spans="1:18" ht="13.5">
      <c r="A14" s="193" t="s">
        <v>88</v>
      </c>
      <c r="B14" s="318">
        <v>997</v>
      </c>
      <c r="C14" s="326">
        <v>-0.51</v>
      </c>
      <c r="D14" s="172">
        <v>213</v>
      </c>
      <c r="E14" s="304">
        <v>-0.58</v>
      </c>
      <c r="F14" s="172">
        <v>7</v>
      </c>
      <c r="G14" s="304">
        <v>-0.78</v>
      </c>
      <c r="H14" s="172">
        <v>1217</v>
      </c>
      <c r="I14" s="305">
        <v>-0.53</v>
      </c>
      <c r="J14" s="264">
        <v>47</v>
      </c>
      <c r="K14" s="69">
        <v>47.1</v>
      </c>
      <c r="L14" s="135">
        <f t="shared" si="0"/>
        <v>-0.10000000000000142</v>
      </c>
      <c r="M14" s="308">
        <f t="shared" si="1"/>
        <v>-0.2123142250530816</v>
      </c>
      <c r="N14" s="78">
        <f>Margins!B14</f>
        <v>4300</v>
      </c>
      <c r="O14" s="25">
        <f t="shared" si="2"/>
        <v>915900</v>
      </c>
      <c r="P14" s="25">
        <f t="shared" si="3"/>
        <v>30100</v>
      </c>
      <c r="R14" s="25"/>
    </row>
    <row r="15" spans="1:16" ht="13.5">
      <c r="A15" s="193" t="s">
        <v>136</v>
      </c>
      <c r="B15" s="172">
        <v>951</v>
      </c>
      <c r="C15" s="304">
        <v>-0.09</v>
      </c>
      <c r="D15" s="172">
        <v>106</v>
      </c>
      <c r="E15" s="304">
        <v>-0.15</v>
      </c>
      <c r="F15" s="172">
        <v>25</v>
      </c>
      <c r="G15" s="304">
        <v>0.39</v>
      </c>
      <c r="H15" s="172">
        <v>1082</v>
      </c>
      <c r="I15" s="305">
        <v>-0.09</v>
      </c>
      <c r="J15" s="264">
        <v>37.15</v>
      </c>
      <c r="K15" s="69">
        <v>36.85</v>
      </c>
      <c r="L15" s="135">
        <f t="shared" si="0"/>
        <v>0.29999999999999716</v>
      </c>
      <c r="M15" s="308">
        <f t="shared" si="1"/>
        <v>0.8141112618724482</v>
      </c>
      <c r="N15" s="78">
        <f>Margins!B15</f>
        <v>4775</v>
      </c>
      <c r="O15" s="25">
        <f t="shared" si="2"/>
        <v>506150</v>
      </c>
      <c r="P15" s="25">
        <f t="shared" si="3"/>
        <v>119375</v>
      </c>
    </row>
    <row r="16" spans="1:16" ht="13.5">
      <c r="A16" s="193" t="s">
        <v>157</v>
      </c>
      <c r="B16" s="172">
        <v>71</v>
      </c>
      <c r="C16" s="304">
        <v>-0.43</v>
      </c>
      <c r="D16" s="172">
        <v>0</v>
      </c>
      <c r="E16" s="304">
        <v>0</v>
      </c>
      <c r="F16" s="172">
        <v>0</v>
      </c>
      <c r="G16" s="304">
        <v>0</v>
      </c>
      <c r="H16" s="172">
        <v>71</v>
      </c>
      <c r="I16" s="305">
        <v>-0.43</v>
      </c>
      <c r="J16" s="264">
        <v>685.05</v>
      </c>
      <c r="K16" s="69">
        <v>681.95</v>
      </c>
      <c r="L16" s="135">
        <f t="shared" si="0"/>
        <v>3.099999999999909</v>
      </c>
      <c r="M16" s="308">
        <f t="shared" si="1"/>
        <v>0.45457878143557573</v>
      </c>
      <c r="N16" s="78">
        <f>Margins!B16</f>
        <v>350</v>
      </c>
      <c r="O16" s="25">
        <f t="shared" si="2"/>
        <v>0</v>
      </c>
      <c r="P16" s="25">
        <f t="shared" si="3"/>
        <v>0</v>
      </c>
    </row>
    <row r="17" spans="1:16" ht="13.5">
      <c r="A17" s="193" t="s">
        <v>193</v>
      </c>
      <c r="B17" s="172">
        <v>6120</v>
      </c>
      <c r="C17" s="304">
        <v>1.85</v>
      </c>
      <c r="D17" s="172">
        <v>1</v>
      </c>
      <c r="E17" s="304">
        <v>0</v>
      </c>
      <c r="F17" s="172">
        <v>0</v>
      </c>
      <c r="G17" s="304">
        <v>0</v>
      </c>
      <c r="H17" s="172">
        <v>6121</v>
      </c>
      <c r="I17" s="305">
        <v>1.85</v>
      </c>
      <c r="J17" s="264">
        <v>2348.1</v>
      </c>
      <c r="K17" s="69">
        <v>2278.35</v>
      </c>
      <c r="L17" s="135">
        <f t="shared" si="0"/>
        <v>69.75</v>
      </c>
      <c r="M17" s="308">
        <f t="shared" si="1"/>
        <v>3.06142603199684</v>
      </c>
      <c r="N17" s="78">
        <f>Margins!B17</f>
        <v>100</v>
      </c>
      <c r="O17" s="25">
        <f t="shared" si="2"/>
        <v>100</v>
      </c>
      <c r="P17" s="25">
        <f t="shared" si="3"/>
        <v>0</v>
      </c>
    </row>
    <row r="18" spans="1:16" ht="13.5">
      <c r="A18" s="193" t="s">
        <v>281</v>
      </c>
      <c r="B18" s="172">
        <v>1479</v>
      </c>
      <c r="C18" s="304">
        <v>-0.4</v>
      </c>
      <c r="D18" s="172">
        <v>24</v>
      </c>
      <c r="E18" s="304">
        <v>-0.62</v>
      </c>
      <c r="F18" s="172">
        <v>3</v>
      </c>
      <c r="G18" s="304">
        <v>-0.94</v>
      </c>
      <c r="H18" s="172">
        <v>1506</v>
      </c>
      <c r="I18" s="305">
        <v>-0.42</v>
      </c>
      <c r="J18" s="264">
        <v>207.5</v>
      </c>
      <c r="K18" s="69">
        <v>210.3</v>
      </c>
      <c r="L18" s="135">
        <f t="shared" si="0"/>
        <v>-2.8000000000000114</v>
      </c>
      <c r="M18" s="308">
        <f t="shared" si="1"/>
        <v>-1.3314312886352884</v>
      </c>
      <c r="N18" s="78">
        <f>Margins!B18</f>
        <v>950</v>
      </c>
      <c r="O18" s="25">
        <f t="shared" si="2"/>
        <v>22800</v>
      </c>
      <c r="P18" s="25">
        <f t="shared" si="3"/>
        <v>2850</v>
      </c>
    </row>
    <row r="19" spans="1:18" s="298" customFormat="1" ht="13.5">
      <c r="A19" s="193" t="s">
        <v>282</v>
      </c>
      <c r="B19" s="172">
        <v>856</v>
      </c>
      <c r="C19" s="304">
        <v>-0.18</v>
      </c>
      <c r="D19" s="172">
        <v>66</v>
      </c>
      <c r="E19" s="304">
        <v>0.14</v>
      </c>
      <c r="F19" s="172">
        <v>17</v>
      </c>
      <c r="G19" s="304">
        <v>1.13</v>
      </c>
      <c r="H19" s="172">
        <v>939</v>
      </c>
      <c r="I19" s="305">
        <v>-0.16</v>
      </c>
      <c r="J19" s="264">
        <v>72.55</v>
      </c>
      <c r="K19" s="69">
        <v>73.5</v>
      </c>
      <c r="L19" s="135">
        <f t="shared" si="0"/>
        <v>-0.9500000000000028</v>
      </c>
      <c r="M19" s="308">
        <f t="shared" si="1"/>
        <v>-1.292517006802725</v>
      </c>
      <c r="N19" s="78">
        <f>Margins!B19</f>
        <v>2400</v>
      </c>
      <c r="O19" s="25">
        <f t="shared" si="2"/>
        <v>158400</v>
      </c>
      <c r="P19" s="25">
        <f t="shared" si="3"/>
        <v>40800</v>
      </c>
      <c r="R19" s="14"/>
    </row>
    <row r="20" spans="1:18" s="298" customFormat="1" ht="13.5">
      <c r="A20" s="193" t="s">
        <v>76</v>
      </c>
      <c r="B20" s="172">
        <v>591</v>
      </c>
      <c r="C20" s="304">
        <v>0.33</v>
      </c>
      <c r="D20" s="172">
        <v>1</v>
      </c>
      <c r="E20" s="304">
        <v>0</v>
      </c>
      <c r="F20" s="172">
        <v>0</v>
      </c>
      <c r="G20" s="304">
        <v>0</v>
      </c>
      <c r="H20" s="172">
        <v>592</v>
      </c>
      <c r="I20" s="305">
        <v>0.33</v>
      </c>
      <c r="J20" s="264">
        <v>219.65</v>
      </c>
      <c r="K20" s="69">
        <v>221.6</v>
      </c>
      <c r="L20" s="135">
        <f t="shared" si="0"/>
        <v>-1.9499999999999886</v>
      </c>
      <c r="M20" s="308">
        <f t="shared" si="1"/>
        <v>-0.8799638989169624</v>
      </c>
      <c r="N20" s="78">
        <f>Margins!B20</f>
        <v>1400</v>
      </c>
      <c r="O20" s="25">
        <f t="shared" si="2"/>
        <v>1400</v>
      </c>
      <c r="P20" s="25">
        <f t="shared" si="3"/>
        <v>0</v>
      </c>
      <c r="R20" s="14"/>
    </row>
    <row r="21" spans="1:16" ht="13.5">
      <c r="A21" s="193" t="s">
        <v>77</v>
      </c>
      <c r="B21" s="172">
        <v>2632</v>
      </c>
      <c r="C21" s="304">
        <v>0.24</v>
      </c>
      <c r="D21" s="172">
        <v>42</v>
      </c>
      <c r="E21" s="304">
        <v>0.24</v>
      </c>
      <c r="F21" s="172">
        <v>4</v>
      </c>
      <c r="G21" s="304">
        <v>0.33</v>
      </c>
      <c r="H21" s="172">
        <v>2678</v>
      </c>
      <c r="I21" s="305">
        <v>0.24</v>
      </c>
      <c r="J21" s="264">
        <v>172.8</v>
      </c>
      <c r="K21" s="69">
        <v>168.25</v>
      </c>
      <c r="L21" s="135">
        <f t="shared" si="0"/>
        <v>4.550000000000011</v>
      </c>
      <c r="M21" s="308">
        <f t="shared" si="1"/>
        <v>2.704309063893023</v>
      </c>
      <c r="N21" s="78">
        <f>Margins!B21</f>
        <v>1900</v>
      </c>
      <c r="O21" s="25">
        <f t="shared" si="2"/>
        <v>79800</v>
      </c>
      <c r="P21" s="25">
        <f t="shared" si="3"/>
        <v>7600</v>
      </c>
    </row>
    <row r="22" spans="1:18" ht="13.5">
      <c r="A22" s="193" t="s">
        <v>283</v>
      </c>
      <c r="B22" s="318">
        <v>453</v>
      </c>
      <c r="C22" s="326">
        <v>-0.59</v>
      </c>
      <c r="D22" s="172">
        <v>1</v>
      </c>
      <c r="E22" s="304">
        <v>0</v>
      </c>
      <c r="F22" s="172">
        <v>0</v>
      </c>
      <c r="G22" s="304">
        <v>0</v>
      </c>
      <c r="H22" s="172">
        <v>454</v>
      </c>
      <c r="I22" s="305">
        <v>-0.59</v>
      </c>
      <c r="J22" s="264">
        <v>149</v>
      </c>
      <c r="K22" s="69">
        <v>154.1</v>
      </c>
      <c r="L22" s="135">
        <f t="shared" si="0"/>
        <v>-5.099999999999994</v>
      </c>
      <c r="M22" s="308">
        <f t="shared" si="1"/>
        <v>-3.309539260220632</v>
      </c>
      <c r="N22" s="78">
        <f>Margins!B22</f>
        <v>1050</v>
      </c>
      <c r="O22" s="25">
        <f t="shared" si="2"/>
        <v>1050</v>
      </c>
      <c r="P22" s="25">
        <f t="shared" si="3"/>
        <v>0</v>
      </c>
      <c r="R22" s="25"/>
    </row>
    <row r="23" spans="1:18" ht="13.5">
      <c r="A23" s="193" t="s">
        <v>34</v>
      </c>
      <c r="B23" s="318">
        <v>903</v>
      </c>
      <c r="C23" s="326">
        <v>-0.42</v>
      </c>
      <c r="D23" s="172">
        <v>0</v>
      </c>
      <c r="E23" s="304">
        <v>0</v>
      </c>
      <c r="F23" s="172">
        <v>0</v>
      </c>
      <c r="G23" s="304">
        <v>0</v>
      </c>
      <c r="H23" s="172">
        <v>903</v>
      </c>
      <c r="I23" s="305">
        <v>-0.42</v>
      </c>
      <c r="J23" s="264">
        <v>1644</v>
      </c>
      <c r="K23" s="69">
        <v>1660.75</v>
      </c>
      <c r="L23" s="135">
        <f t="shared" si="0"/>
        <v>-16.75</v>
      </c>
      <c r="M23" s="308">
        <f t="shared" si="1"/>
        <v>-1.008580460635255</v>
      </c>
      <c r="N23" s="78">
        <f>Margins!B23</f>
        <v>275</v>
      </c>
      <c r="O23" s="25">
        <f t="shared" si="2"/>
        <v>0</v>
      </c>
      <c r="P23" s="25">
        <f t="shared" si="3"/>
        <v>0</v>
      </c>
      <c r="R23" s="25"/>
    </row>
    <row r="24" spans="1:16" ht="13.5">
      <c r="A24" s="193" t="s">
        <v>284</v>
      </c>
      <c r="B24" s="172">
        <v>285</v>
      </c>
      <c r="C24" s="304">
        <v>-0.47</v>
      </c>
      <c r="D24" s="172">
        <v>0</v>
      </c>
      <c r="E24" s="304">
        <v>0</v>
      </c>
      <c r="F24" s="172">
        <v>0</v>
      </c>
      <c r="G24" s="304">
        <v>0</v>
      </c>
      <c r="H24" s="172">
        <v>285</v>
      </c>
      <c r="I24" s="305">
        <v>-0.47</v>
      </c>
      <c r="J24" s="264">
        <v>999.15</v>
      </c>
      <c r="K24" s="69">
        <v>1002.75</v>
      </c>
      <c r="L24" s="135">
        <f t="shared" si="0"/>
        <v>-3.6000000000000227</v>
      </c>
      <c r="M24" s="308">
        <f t="shared" si="1"/>
        <v>-0.3590127150336597</v>
      </c>
      <c r="N24" s="78">
        <f>Margins!B24</f>
        <v>250</v>
      </c>
      <c r="O24" s="25">
        <f t="shared" si="2"/>
        <v>0</v>
      </c>
      <c r="P24" s="25">
        <f t="shared" si="3"/>
        <v>0</v>
      </c>
    </row>
    <row r="25" spans="1:16" ht="13.5">
      <c r="A25" s="193" t="s">
        <v>137</v>
      </c>
      <c r="B25" s="172">
        <v>1115</v>
      </c>
      <c r="C25" s="304">
        <v>0.49</v>
      </c>
      <c r="D25" s="172">
        <v>5</v>
      </c>
      <c r="E25" s="304">
        <v>4</v>
      </c>
      <c r="F25" s="172">
        <v>0</v>
      </c>
      <c r="G25" s="304">
        <v>0</v>
      </c>
      <c r="H25" s="172">
        <v>1120</v>
      </c>
      <c r="I25" s="305">
        <v>0.5</v>
      </c>
      <c r="J25" s="264">
        <v>313.6</v>
      </c>
      <c r="K25" s="69">
        <v>312</v>
      </c>
      <c r="L25" s="135">
        <f t="shared" si="0"/>
        <v>1.6000000000000227</v>
      </c>
      <c r="M25" s="308">
        <f t="shared" si="1"/>
        <v>0.5128205128205201</v>
      </c>
      <c r="N25" s="78">
        <f>Margins!B25</f>
        <v>1000</v>
      </c>
      <c r="O25" s="25">
        <f t="shared" si="2"/>
        <v>5000</v>
      </c>
      <c r="P25" s="25">
        <f t="shared" si="3"/>
        <v>0</v>
      </c>
    </row>
    <row r="26" spans="1:16" ht="13.5">
      <c r="A26" s="193" t="s">
        <v>232</v>
      </c>
      <c r="B26" s="172">
        <v>4758</v>
      </c>
      <c r="C26" s="304">
        <v>-0.44</v>
      </c>
      <c r="D26" s="172">
        <v>30</v>
      </c>
      <c r="E26" s="304">
        <v>-0.62</v>
      </c>
      <c r="F26" s="172">
        <v>0</v>
      </c>
      <c r="G26" s="304">
        <v>-1</v>
      </c>
      <c r="H26" s="172">
        <v>4788</v>
      </c>
      <c r="I26" s="305">
        <v>-0.44</v>
      </c>
      <c r="J26" s="264">
        <v>769</v>
      </c>
      <c r="K26" s="69">
        <v>774.1</v>
      </c>
      <c r="L26" s="135">
        <f t="shared" si="0"/>
        <v>-5.100000000000023</v>
      </c>
      <c r="M26" s="308">
        <f t="shared" si="1"/>
        <v>-0.658829608577706</v>
      </c>
      <c r="N26" s="78">
        <f>Margins!B26</f>
        <v>500</v>
      </c>
      <c r="O26" s="25">
        <f t="shared" si="2"/>
        <v>15000</v>
      </c>
      <c r="P26" s="25">
        <f t="shared" si="3"/>
        <v>0</v>
      </c>
    </row>
    <row r="27" spans="1:18" ht="13.5">
      <c r="A27" s="193" t="s">
        <v>1</v>
      </c>
      <c r="B27" s="318">
        <v>3294</v>
      </c>
      <c r="C27" s="326">
        <v>-0.67</v>
      </c>
      <c r="D27" s="172">
        <v>10</v>
      </c>
      <c r="E27" s="304">
        <v>-0.79</v>
      </c>
      <c r="F27" s="172">
        <v>5</v>
      </c>
      <c r="G27" s="304">
        <v>-0.64</v>
      </c>
      <c r="H27" s="172">
        <v>3309</v>
      </c>
      <c r="I27" s="305">
        <v>-0.67</v>
      </c>
      <c r="J27" s="264">
        <v>2468.8</v>
      </c>
      <c r="K27" s="69">
        <v>2496.1</v>
      </c>
      <c r="L27" s="135">
        <f t="shared" si="0"/>
        <v>-27.299999999999727</v>
      </c>
      <c r="M27" s="308">
        <f t="shared" si="1"/>
        <v>-1.0937061816433529</v>
      </c>
      <c r="N27" s="78">
        <f>Margins!B27</f>
        <v>150</v>
      </c>
      <c r="O27" s="25">
        <f t="shared" si="2"/>
        <v>1500</v>
      </c>
      <c r="P27" s="25">
        <f t="shared" si="3"/>
        <v>750</v>
      </c>
      <c r="R27" s="25"/>
    </row>
    <row r="28" spans="1:18" ht="13.5">
      <c r="A28" s="193" t="s">
        <v>158</v>
      </c>
      <c r="B28" s="318">
        <v>349</v>
      </c>
      <c r="C28" s="326">
        <v>-0.06</v>
      </c>
      <c r="D28" s="172">
        <v>4</v>
      </c>
      <c r="E28" s="304">
        <v>-0.6</v>
      </c>
      <c r="F28" s="172">
        <v>0</v>
      </c>
      <c r="G28" s="304">
        <v>-1</v>
      </c>
      <c r="H28" s="172">
        <v>353</v>
      </c>
      <c r="I28" s="305">
        <v>-0.08</v>
      </c>
      <c r="J28" s="264">
        <v>108.85</v>
      </c>
      <c r="K28" s="69">
        <v>110.1</v>
      </c>
      <c r="L28" s="135">
        <f t="shared" si="0"/>
        <v>-1.25</v>
      </c>
      <c r="M28" s="308">
        <f t="shared" si="1"/>
        <v>-1.1353315168029066</v>
      </c>
      <c r="N28" s="78">
        <f>Margins!B28</f>
        <v>1900</v>
      </c>
      <c r="O28" s="25">
        <f t="shared" si="2"/>
        <v>7600</v>
      </c>
      <c r="P28" s="25">
        <f t="shared" si="3"/>
        <v>0</v>
      </c>
      <c r="R28" s="25"/>
    </row>
    <row r="29" spans="1:16" ht="13.5">
      <c r="A29" s="193" t="s">
        <v>285</v>
      </c>
      <c r="B29" s="172">
        <v>591</v>
      </c>
      <c r="C29" s="304">
        <v>-0.59</v>
      </c>
      <c r="D29" s="172">
        <v>0</v>
      </c>
      <c r="E29" s="304">
        <v>-1</v>
      </c>
      <c r="F29" s="172">
        <v>0</v>
      </c>
      <c r="G29" s="304">
        <v>0</v>
      </c>
      <c r="H29" s="172">
        <v>591</v>
      </c>
      <c r="I29" s="305">
        <v>-0.59</v>
      </c>
      <c r="J29" s="264">
        <v>523.95</v>
      </c>
      <c r="K29" s="69">
        <v>533.8</v>
      </c>
      <c r="L29" s="135">
        <f t="shared" si="0"/>
        <v>-9.849999999999909</v>
      </c>
      <c r="M29" s="308">
        <f t="shared" si="1"/>
        <v>-1.8452603971524748</v>
      </c>
      <c r="N29" s="78">
        <f>Margins!B29</f>
        <v>300</v>
      </c>
      <c r="O29" s="25">
        <f t="shared" si="2"/>
        <v>0</v>
      </c>
      <c r="P29" s="25">
        <f t="shared" si="3"/>
        <v>0</v>
      </c>
    </row>
    <row r="30" spans="1:16" ht="13.5">
      <c r="A30" s="193" t="s">
        <v>159</v>
      </c>
      <c r="B30" s="172">
        <v>34</v>
      </c>
      <c r="C30" s="304">
        <v>-0.63</v>
      </c>
      <c r="D30" s="172">
        <v>1</v>
      </c>
      <c r="E30" s="304">
        <v>-0.8</v>
      </c>
      <c r="F30" s="172">
        <v>0</v>
      </c>
      <c r="G30" s="304">
        <v>0</v>
      </c>
      <c r="H30" s="172">
        <v>35</v>
      </c>
      <c r="I30" s="305">
        <v>-0.64</v>
      </c>
      <c r="J30" s="264">
        <v>41.5</v>
      </c>
      <c r="K30" s="69">
        <v>42</v>
      </c>
      <c r="L30" s="135">
        <f t="shared" si="0"/>
        <v>-0.5</v>
      </c>
      <c r="M30" s="308">
        <f t="shared" si="1"/>
        <v>-1.1904761904761905</v>
      </c>
      <c r="N30" s="78">
        <f>Margins!B30</f>
        <v>4500</v>
      </c>
      <c r="O30" s="25">
        <f t="shared" si="2"/>
        <v>4500</v>
      </c>
      <c r="P30" s="25">
        <f t="shared" si="3"/>
        <v>0</v>
      </c>
    </row>
    <row r="31" spans="1:18" ht="13.5">
      <c r="A31" s="193" t="s">
        <v>2</v>
      </c>
      <c r="B31" s="318">
        <v>240</v>
      </c>
      <c r="C31" s="326">
        <v>-0.28</v>
      </c>
      <c r="D31" s="172">
        <v>3</v>
      </c>
      <c r="E31" s="304">
        <v>-0.5</v>
      </c>
      <c r="F31" s="172">
        <v>0</v>
      </c>
      <c r="G31" s="304">
        <v>0</v>
      </c>
      <c r="H31" s="172">
        <v>243</v>
      </c>
      <c r="I31" s="305">
        <v>-0.29</v>
      </c>
      <c r="J31" s="264">
        <v>313.55</v>
      </c>
      <c r="K31" s="69">
        <v>319.05</v>
      </c>
      <c r="L31" s="135">
        <f t="shared" si="0"/>
        <v>-5.5</v>
      </c>
      <c r="M31" s="308">
        <f t="shared" si="1"/>
        <v>-1.7238677323303557</v>
      </c>
      <c r="N31" s="78">
        <f>Margins!B31</f>
        <v>1100</v>
      </c>
      <c r="O31" s="25">
        <f t="shared" si="2"/>
        <v>3300</v>
      </c>
      <c r="P31" s="25">
        <f t="shared" si="3"/>
        <v>0</v>
      </c>
      <c r="R31" s="25"/>
    </row>
    <row r="32" spans="1:18" ht="13.5">
      <c r="A32" s="193" t="s">
        <v>391</v>
      </c>
      <c r="B32" s="318">
        <v>447</v>
      </c>
      <c r="C32" s="326">
        <v>0.57</v>
      </c>
      <c r="D32" s="172">
        <v>10</v>
      </c>
      <c r="E32" s="304">
        <v>0.11</v>
      </c>
      <c r="F32" s="172">
        <v>1</v>
      </c>
      <c r="G32" s="304">
        <v>0</v>
      </c>
      <c r="H32" s="172">
        <v>458</v>
      </c>
      <c r="I32" s="305">
        <v>0.55</v>
      </c>
      <c r="J32" s="264">
        <v>127.7</v>
      </c>
      <c r="K32" s="69">
        <v>125</v>
      </c>
      <c r="L32" s="135">
        <f t="shared" si="0"/>
        <v>2.700000000000003</v>
      </c>
      <c r="M32" s="308">
        <f t="shared" si="1"/>
        <v>2.1600000000000024</v>
      </c>
      <c r="N32" s="78">
        <f>Margins!B32</f>
        <v>1250</v>
      </c>
      <c r="O32" s="25">
        <f t="shared" si="2"/>
        <v>12500</v>
      </c>
      <c r="P32" s="25">
        <f t="shared" si="3"/>
        <v>1250</v>
      </c>
      <c r="R32" s="25"/>
    </row>
    <row r="33" spans="1:16" ht="13.5">
      <c r="A33" s="193" t="s">
        <v>78</v>
      </c>
      <c r="B33" s="172">
        <v>317</v>
      </c>
      <c r="C33" s="304">
        <v>-0.37</v>
      </c>
      <c r="D33" s="172">
        <v>2</v>
      </c>
      <c r="E33" s="304">
        <v>0</v>
      </c>
      <c r="F33" s="172">
        <v>1</v>
      </c>
      <c r="G33" s="304">
        <v>0</v>
      </c>
      <c r="H33" s="172">
        <v>320</v>
      </c>
      <c r="I33" s="305">
        <v>-0.37</v>
      </c>
      <c r="J33" s="264">
        <v>190.6</v>
      </c>
      <c r="K33" s="69">
        <v>191.65</v>
      </c>
      <c r="L33" s="135">
        <f t="shared" si="0"/>
        <v>-1.0500000000000114</v>
      </c>
      <c r="M33" s="308">
        <f t="shared" si="1"/>
        <v>-0.5478737281502799</v>
      </c>
      <c r="N33" s="78">
        <f>Margins!B33</f>
        <v>1600</v>
      </c>
      <c r="O33" s="25">
        <f t="shared" si="2"/>
        <v>3200</v>
      </c>
      <c r="P33" s="25">
        <f t="shared" si="3"/>
        <v>1600</v>
      </c>
    </row>
    <row r="34" spans="1:16" ht="13.5">
      <c r="A34" s="193" t="s">
        <v>138</v>
      </c>
      <c r="B34" s="172">
        <v>6894</v>
      </c>
      <c r="C34" s="304">
        <v>0.43</v>
      </c>
      <c r="D34" s="172">
        <v>23</v>
      </c>
      <c r="E34" s="304">
        <v>1.56</v>
      </c>
      <c r="F34" s="172">
        <v>7</v>
      </c>
      <c r="G34" s="304">
        <v>6</v>
      </c>
      <c r="H34" s="172">
        <v>6924</v>
      </c>
      <c r="I34" s="305">
        <v>0.44</v>
      </c>
      <c r="J34" s="264">
        <v>529.15</v>
      </c>
      <c r="K34" s="69">
        <v>528.75</v>
      </c>
      <c r="L34" s="135">
        <f t="shared" si="0"/>
        <v>0.39999999999997726</v>
      </c>
      <c r="M34" s="308">
        <f t="shared" si="1"/>
        <v>0.07565011820330539</v>
      </c>
      <c r="N34" s="78">
        <f>Margins!B34</f>
        <v>425</v>
      </c>
      <c r="O34" s="25">
        <f t="shared" si="2"/>
        <v>9775</v>
      </c>
      <c r="P34" s="25">
        <f t="shared" si="3"/>
        <v>2975</v>
      </c>
    </row>
    <row r="35" spans="1:18" ht="13.5">
      <c r="A35" s="193" t="s">
        <v>160</v>
      </c>
      <c r="B35" s="318">
        <v>4260</v>
      </c>
      <c r="C35" s="326">
        <v>2.08</v>
      </c>
      <c r="D35" s="172">
        <v>80</v>
      </c>
      <c r="E35" s="304">
        <v>5.67</v>
      </c>
      <c r="F35" s="172">
        <v>3</v>
      </c>
      <c r="G35" s="304">
        <v>0</v>
      </c>
      <c r="H35" s="172">
        <v>4343</v>
      </c>
      <c r="I35" s="305">
        <v>2.11</v>
      </c>
      <c r="J35" s="264">
        <v>402.75</v>
      </c>
      <c r="K35" s="69">
        <v>389.4</v>
      </c>
      <c r="L35" s="135">
        <f t="shared" si="0"/>
        <v>13.350000000000023</v>
      </c>
      <c r="M35" s="308">
        <f t="shared" si="1"/>
        <v>3.4283513097072476</v>
      </c>
      <c r="N35" s="78">
        <f>Margins!B35</f>
        <v>550</v>
      </c>
      <c r="O35" s="25">
        <f t="shared" si="2"/>
        <v>44000</v>
      </c>
      <c r="P35" s="25">
        <f t="shared" si="3"/>
        <v>1650</v>
      </c>
      <c r="R35" s="25"/>
    </row>
    <row r="36" spans="1:16" ht="13.5">
      <c r="A36" s="193" t="s">
        <v>161</v>
      </c>
      <c r="B36" s="172">
        <v>28</v>
      </c>
      <c r="C36" s="304">
        <v>-0.13</v>
      </c>
      <c r="D36" s="172">
        <v>0</v>
      </c>
      <c r="E36" s="304">
        <v>-1</v>
      </c>
      <c r="F36" s="172">
        <v>0</v>
      </c>
      <c r="G36" s="304">
        <v>0</v>
      </c>
      <c r="H36" s="172">
        <v>28</v>
      </c>
      <c r="I36" s="305">
        <v>-0.24</v>
      </c>
      <c r="J36" s="264">
        <v>32.1</v>
      </c>
      <c r="K36" s="69">
        <v>32.35</v>
      </c>
      <c r="L36" s="135">
        <f t="shared" si="0"/>
        <v>-0.25</v>
      </c>
      <c r="M36" s="308">
        <f t="shared" si="1"/>
        <v>-0.7727975270479135</v>
      </c>
      <c r="N36" s="78">
        <f>Margins!B36</f>
        <v>6900</v>
      </c>
      <c r="O36" s="25">
        <f t="shared" si="2"/>
        <v>0</v>
      </c>
      <c r="P36" s="25">
        <f t="shared" si="3"/>
        <v>0</v>
      </c>
    </row>
    <row r="37" spans="1:16" ht="13.5">
      <c r="A37" s="193" t="s">
        <v>393</v>
      </c>
      <c r="B37" s="172">
        <v>11</v>
      </c>
      <c r="C37" s="304">
        <v>0.83</v>
      </c>
      <c r="D37" s="172">
        <v>0</v>
      </c>
      <c r="E37" s="304">
        <v>0</v>
      </c>
      <c r="F37" s="172">
        <v>0</v>
      </c>
      <c r="G37" s="304">
        <v>0</v>
      </c>
      <c r="H37" s="172">
        <v>11</v>
      </c>
      <c r="I37" s="305">
        <v>0.83</v>
      </c>
      <c r="J37" s="264">
        <v>193.6</v>
      </c>
      <c r="K37" s="69">
        <v>192.7</v>
      </c>
      <c r="L37" s="135">
        <f t="shared" si="0"/>
        <v>0.9000000000000057</v>
      </c>
      <c r="M37" s="308">
        <f t="shared" si="1"/>
        <v>0.46704722366372897</v>
      </c>
      <c r="N37" s="78">
        <f>Margins!B37</f>
        <v>900</v>
      </c>
      <c r="O37" s="25">
        <f t="shared" si="2"/>
        <v>0</v>
      </c>
      <c r="P37" s="25">
        <f t="shared" si="3"/>
        <v>0</v>
      </c>
    </row>
    <row r="38" spans="1:18" ht="13.5">
      <c r="A38" s="193" t="s">
        <v>3</v>
      </c>
      <c r="B38" s="318">
        <v>524</v>
      </c>
      <c r="C38" s="326">
        <v>-0.43</v>
      </c>
      <c r="D38" s="172">
        <v>1</v>
      </c>
      <c r="E38" s="304">
        <v>0</v>
      </c>
      <c r="F38" s="172">
        <v>0</v>
      </c>
      <c r="G38" s="304">
        <v>0</v>
      </c>
      <c r="H38" s="172">
        <v>525</v>
      </c>
      <c r="I38" s="305">
        <v>-0.43</v>
      </c>
      <c r="J38" s="264">
        <v>232.4</v>
      </c>
      <c r="K38" s="69">
        <v>236.1</v>
      </c>
      <c r="L38" s="135">
        <f t="shared" si="0"/>
        <v>-3.6999999999999886</v>
      </c>
      <c r="M38" s="308">
        <f t="shared" si="1"/>
        <v>-1.5671325709445103</v>
      </c>
      <c r="N38" s="78">
        <f>Margins!B38</f>
        <v>1250</v>
      </c>
      <c r="O38" s="25">
        <f t="shared" si="2"/>
        <v>1250</v>
      </c>
      <c r="P38" s="25">
        <f t="shared" si="3"/>
        <v>0</v>
      </c>
      <c r="R38" s="25"/>
    </row>
    <row r="39" spans="1:18" ht="13.5">
      <c r="A39" s="193" t="s">
        <v>218</v>
      </c>
      <c r="B39" s="318">
        <v>271</v>
      </c>
      <c r="C39" s="326">
        <v>-0.56</v>
      </c>
      <c r="D39" s="172">
        <v>0</v>
      </c>
      <c r="E39" s="304">
        <v>0</v>
      </c>
      <c r="F39" s="172">
        <v>0</v>
      </c>
      <c r="G39" s="304">
        <v>0</v>
      </c>
      <c r="H39" s="172">
        <v>271</v>
      </c>
      <c r="I39" s="305">
        <v>-0.56</v>
      </c>
      <c r="J39" s="264">
        <v>354.7</v>
      </c>
      <c r="K39" s="69">
        <v>357.35</v>
      </c>
      <c r="L39" s="135">
        <f t="shared" si="0"/>
        <v>-2.650000000000034</v>
      </c>
      <c r="M39" s="308">
        <f t="shared" si="1"/>
        <v>-0.7415698894641203</v>
      </c>
      <c r="N39" s="78">
        <f>Margins!B39</f>
        <v>525</v>
      </c>
      <c r="O39" s="25">
        <f t="shared" si="2"/>
        <v>0</v>
      </c>
      <c r="P39" s="25">
        <f t="shared" si="3"/>
        <v>0</v>
      </c>
      <c r="R39" s="25"/>
    </row>
    <row r="40" spans="1:18" ht="13.5">
      <c r="A40" s="193" t="s">
        <v>162</v>
      </c>
      <c r="B40" s="318">
        <v>106</v>
      </c>
      <c r="C40" s="326">
        <v>-0.68</v>
      </c>
      <c r="D40" s="172">
        <v>0</v>
      </c>
      <c r="E40" s="304">
        <v>0</v>
      </c>
      <c r="F40" s="172">
        <v>0</v>
      </c>
      <c r="G40" s="304">
        <v>0</v>
      </c>
      <c r="H40" s="172">
        <v>106</v>
      </c>
      <c r="I40" s="305">
        <v>-0.68</v>
      </c>
      <c r="J40" s="264">
        <v>270.5</v>
      </c>
      <c r="K40" s="69">
        <v>274.85</v>
      </c>
      <c r="L40" s="135">
        <f t="shared" si="0"/>
        <v>-4.350000000000023</v>
      </c>
      <c r="M40" s="308">
        <f t="shared" si="1"/>
        <v>-1.5826814626159806</v>
      </c>
      <c r="N40" s="78">
        <f>Margins!B40</f>
        <v>1200</v>
      </c>
      <c r="O40" s="25">
        <f t="shared" si="2"/>
        <v>0</v>
      </c>
      <c r="P40" s="25">
        <f t="shared" si="3"/>
        <v>0</v>
      </c>
      <c r="R40" s="25"/>
    </row>
    <row r="41" spans="1:16" ht="13.5">
      <c r="A41" s="193" t="s">
        <v>286</v>
      </c>
      <c r="B41" s="172">
        <v>182</v>
      </c>
      <c r="C41" s="304">
        <v>-0.58</v>
      </c>
      <c r="D41" s="172">
        <v>0</v>
      </c>
      <c r="E41" s="304">
        <v>0</v>
      </c>
      <c r="F41" s="172">
        <v>0</v>
      </c>
      <c r="G41" s="304">
        <v>0</v>
      </c>
      <c r="H41" s="172">
        <v>182</v>
      </c>
      <c r="I41" s="305">
        <v>-0.58</v>
      </c>
      <c r="J41" s="264">
        <v>202.1</v>
      </c>
      <c r="K41" s="69">
        <v>207.35</v>
      </c>
      <c r="L41" s="135">
        <f t="shared" si="0"/>
        <v>-5.25</v>
      </c>
      <c r="M41" s="308">
        <f t="shared" si="1"/>
        <v>-2.5319508078128767</v>
      </c>
      <c r="N41" s="78">
        <f>Margins!B41</f>
        <v>1000</v>
      </c>
      <c r="O41" s="25">
        <f t="shared" si="2"/>
        <v>0</v>
      </c>
      <c r="P41" s="25">
        <f t="shared" si="3"/>
        <v>0</v>
      </c>
    </row>
    <row r="42" spans="1:16" ht="13.5">
      <c r="A42" s="193" t="s">
        <v>183</v>
      </c>
      <c r="B42" s="172">
        <v>188</v>
      </c>
      <c r="C42" s="304">
        <v>-0.66</v>
      </c>
      <c r="D42" s="172">
        <v>0</v>
      </c>
      <c r="E42" s="304">
        <v>0</v>
      </c>
      <c r="F42" s="172">
        <v>0</v>
      </c>
      <c r="G42" s="304">
        <v>0</v>
      </c>
      <c r="H42" s="172">
        <v>188</v>
      </c>
      <c r="I42" s="305">
        <v>-0.66</v>
      </c>
      <c r="J42" s="264">
        <v>271.2</v>
      </c>
      <c r="K42" s="69">
        <v>274.5</v>
      </c>
      <c r="L42" s="135">
        <f t="shared" si="0"/>
        <v>-3.3000000000000114</v>
      </c>
      <c r="M42" s="308">
        <f t="shared" si="1"/>
        <v>-1.2021857923497308</v>
      </c>
      <c r="N42" s="78">
        <f>Margins!B42</f>
        <v>950</v>
      </c>
      <c r="O42" s="25">
        <f t="shared" si="2"/>
        <v>0</v>
      </c>
      <c r="P42" s="25">
        <f t="shared" si="3"/>
        <v>0</v>
      </c>
    </row>
    <row r="43" spans="1:16" ht="13.5">
      <c r="A43" s="193" t="s">
        <v>219</v>
      </c>
      <c r="B43" s="172">
        <v>484</v>
      </c>
      <c r="C43" s="304">
        <v>0.73</v>
      </c>
      <c r="D43" s="172">
        <v>4</v>
      </c>
      <c r="E43" s="304">
        <v>0</v>
      </c>
      <c r="F43" s="172">
        <v>0</v>
      </c>
      <c r="G43" s="304">
        <v>0</v>
      </c>
      <c r="H43" s="172">
        <v>488</v>
      </c>
      <c r="I43" s="305">
        <v>0.74</v>
      </c>
      <c r="J43" s="264">
        <v>93.85</v>
      </c>
      <c r="K43" s="69">
        <v>93.3</v>
      </c>
      <c r="L43" s="135">
        <f t="shared" si="0"/>
        <v>0.5499999999999972</v>
      </c>
      <c r="M43" s="308">
        <f t="shared" si="1"/>
        <v>0.5894962486602328</v>
      </c>
      <c r="N43" s="78">
        <f>Margins!B43</f>
        <v>2700</v>
      </c>
      <c r="O43" s="25">
        <f t="shared" si="2"/>
        <v>10800</v>
      </c>
      <c r="P43" s="25">
        <f t="shared" si="3"/>
        <v>0</v>
      </c>
    </row>
    <row r="44" spans="1:16" ht="13.5">
      <c r="A44" s="193" t="s">
        <v>163</v>
      </c>
      <c r="B44" s="172">
        <v>1743</v>
      </c>
      <c r="C44" s="304">
        <v>-0.22</v>
      </c>
      <c r="D44" s="172">
        <v>2</v>
      </c>
      <c r="E44" s="304">
        <v>-0.67</v>
      </c>
      <c r="F44" s="172">
        <v>1</v>
      </c>
      <c r="G44" s="304">
        <v>-0.5</v>
      </c>
      <c r="H44" s="172">
        <v>1746</v>
      </c>
      <c r="I44" s="305">
        <v>-0.22</v>
      </c>
      <c r="J44" s="264">
        <v>3358.75</v>
      </c>
      <c r="K44" s="69">
        <v>3368.05</v>
      </c>
      <c r="L44" s="135">
        <f t="shared" si="0"/>
        <v>-9.300000000000182</v>
      </c>
      <c r="M44" s="308">
        <f t="shared" si="1"/>
        <v>-0.27612416680275476</v>
      </c>
      <c r="N44" s="78">
        <f>Margins!B44</f>
        <v>250</v>
      </c>
      <c r="O44" s="25">
        <f t="shared" si="2"/>
        <v>500</v>
      </c>
      <c r="P44" s="25">
        <f t="shared" si="3"/>
        <v>250</v>
      </c>
    </row>
    <row r="45" spans="1:18" ht="13.5">
      <c r="A45" s="193" t="s">
        <v>194</v>
      </c>
      <c r="B45" s="172">
        <v>1589</v>
      </c>
      <c r="C45" s="304">
        <v>-0.24</v>
      </c>
      <c r="D45" s="172">
        <v>18</v>
      </c>
      <c r="E45" s="304">
        <v>-0.18</v>
      </c>
      <c r="F45" s="172">
        <v>5</v>
      </c>
      <c r="G45" s="304">
        <v>-0.5</v>
      </c>
      <c r="H45" s="172">
        <v>1612</v>
      </c>
      <c r="I45" s="305">
        <v>-0.24</v>
      </c>
      <c r="J45" s="264">
        <v>705.5</v>
      </c>
      <c r="K45" s="69">
        <v>699.55</v>
      </c>
      <c r="L45" s="135">
        <f t="shared" si="0"/>
        <v>5.9500000000000455</v>
      </c>
      <c r="M45" s="308">
        <f t="shared" si="1"/>
        <v>0.8505467800729105</v>
      </c>
      <c r="N45" s="78">
        <f>Margins!B45</f>
        <v>400</v>
      </c>
      <c r="O45" s="25">
        <f t="shared" si="2"/>
        <v>7200</v>
      </c>
      <c r="P45" s="25">
        <f t="shared" si="3"/>
        <v>2000</v>
      </c>
      <c r="R45" s="25"/>
    </row>
    <row r="46" spans="1:16" ht="13.5">
      <c r="A46" s="193" t="s">
        <v>220</v>
      </c>
      <c r="B46" s="172">
        <v>931</v>
      </c>
      <c r="C46" s="304">
        <v>-0.21</v>
      </c>
      <c r="D46" s="172">
        <v>15</v>
      </c>
      <c r="E46" s="304">
        <v>-0.38</v>
      </c>
      <c r="F46" s="172">
        <v>8</v>
      </c>
      <c r="G46" s="304">
        <v>0.6</v>
      </c>
      <c r="H46" s="172">
        <v>954</v>
      </c>
      <c r="I46" s="305">
        <v>-0.21</v>
      </c>
      <c r="J46" s="264">
        <v>120</v>
      </c>
      <c r="K46" s="69">
        <v>123.2</v>
      </c>
      <c r="L46" s="135">
        <f t="shared" si="0"/>
        <v>-3.200000000000003</v>
      </c>
      <c r="M46" s="308">
        <f t="shared" si="1"/>
        <v>-2.5974025974025996</v>
      </c>
      <c r="N46" s="78">
        <f>Margins!B46</f>
        <v>2400</v>
      </c>
      <c r="O46" s="25">
        <f t="shared" si="2"/>
        <v>36000</v>
      </c>
      <c r="P46" s="25">
        <f t="shared" si="3"/>
        <v>19200</v>
      </c>
    </row>
    <row r="47" spans="1:18" ht="13.5">
      <c r="A47" s="193" t="s">
        <v>164</v>
      </c>
      <c r="B47" s="172">
        <v>156</v>
      </c>
      <c r="C47" s="304">
        <v>-0.65</v>
      </c>
      <c r="D47" s="172">
        <v>5</v>
      </c>
      <c r="E47" s="304">
        <v>-0.8</v>
      </c>
      <c r="F47" s="172">
        <v>0</v>
      </c>
      <c r="G47" s="304">
        <v>0</v>
      </c>
      <c r="H47" s="172">
        <v>161</v>
      </c>
      <c r="I47" s="305">
        <v>-0.66</v>
      </c>
      <c r="J47" s="264">
        <v>51.85</v>
      </c>
      <c r="K47" s="69">
        <v>52.5</v>
      </c>
      <c r="L47" s="135">
        <f t="shared" si="0"/>
        <v>-0.6499999999999986</v>
      </c>
      <c r="M47" s="308">
        <f t="shared" si="1"/>
        <v>-1.2380952380952355</v>
      </c>
      <c r="N47" s="78">
        <f>Margins!B47</f>
        <v>5650</v>
      </c>
      <c r="O47" s="25">
        <f t="shared" si="2"/>
        <v>28250</v>
      </c>
      <c r="P47" s="25">
        <f t="shared" si="3"/>
        <v>0</v>
      </c>
      <c r="R47" s="103"/>
    </row>
    <row r="48" spans="1:16" ht="13.5">
      <c r="A48" s="193" t="s">
        <v>165</v>
      </c>
      <c r="B48" s="172">
        <v>102</v>
      </c>
      <c r="C48" s="304">
        <v>-0.28</v>
      </c>
      <c r="D48" s="172">
        <v>0</v>
      </c>
      <c r="E48" s="304">
        <v>0</v>
      </c>
      <c r="F48" s="172">
        <v>0</v>
      </c>
      <c r="G48" s="304">
        <v>0</v>
      </c>
      <c r="H48" s="172">
        <v>102</v>
      </c>
      <c r="I48" s="305">
        <v>-0.28</v>
      </c>
      <c r="J48" s="264">
        <v>229.25</v>
      </c>
      <c r="K48" s="69">
        <v>230.2</v>
      </c>
      <c r="L48" s="135">
        <f t="shared" si="0"/>
        <v>-0.9499999999999886</v>
      </c>
      <c r="M48" s="308">
        <f t="shared" si="1"/>
        <v>-0.4126846220677622</v>
      </c>
      <c r="N48" s="78">
        <f>Margins!B48</f>
        <v>1300</v>
      </c>
      <c r="O48" s="25">
        <f t="shared" si="2"/>
        <v>0</v>
      </c>
      <c r="P48" s="25">
        <f t="shared" si="3"/>
        <v>0</v>
      </c>
    </row>
    <row r="49" spans="1:16" ht="13.5">
      <c r="A49" s="193" t="s">
        <v>89</v>
      </c>
      <c r="B49" s="172">
        <v>999</v>
      </c>
      <c r="C49" s="304">
        <v>-0.41</v>
      </c>
      <c r="D49" s="172">
        <v>28</v>
      </c>
      <c r="E49" s="304">
        <v>-0.5</v>
      </c>
      <c r="F49" s="172">
        <v>2</v>
      </c>
      <c r="G49" s="304">
        <v>-0.5</v>
      </c>
      <c r="H49" s="172">
        <v>1029</v>
      </c>
      <c r="I49" s="305">
        <v>-0.41</v>
      </c>
      <c r="J49" s="264">
        <v>284.55</v>
      </c>
      <c r="K49" s="69">
        <v>294.5</v>
      </c>
      <c r="L49" s="135">
        <f t="shared" si="0"/>
        <v>-9.949999999999989</v>
      </c>
      <c r="M49" s="308">
        <f t="shared" si="1"/>
        <v>-3.378607809847195</v>
      </c>
      <c r="N49" s="78">
        <f>Margins!B49</f>
        <v>750</v>
      </c>
      <c r="O49" s="25">
        <f t="shared" si="2"/>
        <v>21000</v>
      </c>
      <c r="P49" s="25">
        <f t="shared" si="3"/>
        <v>1500</v>
      </c>
    </row>
    <row r="50" spans="1:16" ht="13.5">
      <c r="A50" s="193" t="s">
        <v>287</v>
      </c>
      <c r="B50" s="172">
        <v>497</v>
      </c>
      <c r="C50" s="304">
        <v>-0.09</v>
      </c>
      <c r="D50" s="172">
        <v>7</v>
      </c>
      <c r="E50" s="304">
        <v>2.5</v>
      </c>
      <c r="F50" s="172">
        <v>0</v>
      </c>
      <c r="G50" s="304">
        <v>0</v>
      </c>
      <c r="H50" s="172">
        <v>504</v>
      </c>
      <c r="I50" s="305">
        <v>-0.08</v>
      </c>
      <c r="J50" s="264">
        <v>168.75</v>
      </c>
      <c r="K50" s="69">
        <v>168.75</v>
      </c>
      <c r="L50" s="135">
        <f t="shared" si="0"/>
        <v>0</v>
      </c>
      <c r="M50" s="308">
        <f t="shared" si="1"/>
        <v>0</v>
      </c>
      <c r="N50" s="78">
        <f>Margins!B50</f>
        <v>1000</v>
      </c>
      <c r="O50" s="25">
        <f t="shared" si="2"/>
        <v>7000</v>
      </c>
      <c r="P50" s="25">
        <f t="shared" si="3"/>
        <v>0</v>
      </c>
    </row>
    <row r="51" spans="1:16" ht="13.5">
      <c r="A51" s="193" t="s">
        <v>271</v>
      </c>
      <c r="B51" s="172">
        <v>1430</v>
      </c>
      <c r="C51" s="304">
        <v>-0.2</v>
      </c>
      <c r="D51" s="172">
        <v>14</v>
      </c>
      <c r="E51" s="304">
        <v>-0.5</v>
      </c>
      <c r="F51" s="172">
        <v>0</v>
      </c>
      <c r="G51" s="304">
        <v>0</v>
      </c>
      <c r="H51" s="172">
        <v>1444</v>
      </c>
      <c r="I51" s="305">
        <v>-0.21</v>
      </c>
      <c r="J51" s="264">
        <v>228.35</v>
      </c>
      <c r="K51" s="69">
        <v>219.1</v>
      </c>
      <c r="L51" s="135">
        <f t="shared" si="0"/>
        <v>9.25</v>
      </c>
      <c r="M51" s="308">
        <f t="shared" si="1"/>
        <v>4.221816522136011</v>
      </c>
      <c r="N51" s="78">
        <f>Margins!B51</f>
        <v>600</v>
      </c>
      <c r="O51" s="25">
        <f t="shared" si="2"/>
        <v>8400</v>
      </c>
      <c r="P51" s="25">
        <f t="shared" si="3"/>
        <v>0</v>
      </c>
    </row>
    <row r="52" spans="1:16" ht="13.5">
      <c r="A52" s="193" t="s">
        <v>221</v>
      </c>
      <c r="B52" s="172">
        <v>186</v>
      </c>
      <c r="C52" s="304">
        <v>-0.24</v>
      </c>
      <c r="D52" s="172">
        <v>0</v>
      </c>
      <c r="E52" s="304">
        <v>0</v>
      </c>
      <c r="F52" s="172">
        <v>0</v>
      </c>
      <c r="G52" s="304">
        <v>0</v>
      </c>
      <c r="H52" s="172">
        <v>186</v>
      </c>
      <c r="I52" s="305">
        <v>-0.24</v>
      </c>
      <c r="J52" s="264">
        <v>1145.15</v>
      </c>
      <c r="K52" s="69">
        <v>1139.2</v>
      </c>
      <c r="L52" s="135">
        <f t="shared" si="0"/>
        <v>5.9500000000000455</v>
      </c>
      <c r="M52" s="308">
        <f t="shared" si="1"/>
        <v>0.5222963483146107</v>
      </c>
      <c r="N52" s="78">
        <f>Margins!B52</f>
        <v>300</v>
      </c>
      <c r="O52" s="25">
        <f t="shared" si="2"/>
        <v>0</v>
      </c>
      <c r="P52" s="25">
        <f t="shared" si="3"/>
        <v>0</v>
      </c>
    </row>
    <row r="53" spans="1:16" ht="13.5">
      <c r="A53" s="193" t="s">
        <v>233</v>
      </c>
      <c r="B53" s="172">
        <v>1801</v>
      </c>
      <c r="C53" s="304">
        <v>-0.12</v>
      </c>
      <c r="D53" s="172">
        <v>0</v>
      </c>
      <c r="E53" s="304">
        <v>-1</v>
      </c>
      <c r="F53" s="172">
        <v>0</v>
      </c>
      <c r="G53" s="304">
        <v>0</v>
      </c>
      <c r="H53" s="172">
        <v>1801</v>
      </c>
      <c r="I53" s="305">
        <v>-0.12</v>
      </c>
      <c r="J53" s="264">
        <v>362.85</v>
      </c>
      <c r="K53" s="69">
        <v>364.95</v>
      </c>
      <c r="L53" s="135">
        <f t="shared" si="0"/>
        <v>-2.099999999999966</v>
      </c>
      <c r="M53" s="308">
        <f t="shared" si="1"/>
        <v>-0.5754212905877424</v>
      </c>
      <c r="N53" s="78">
        <f>Margins!B53</f>
        <v>1000</v>
      </c>
      <c r="O53" s="25">
        <f t="shared" si="2"/>
        <v>0</v>
      </c>
      <c r="P53" s="25">
        <f t="shared" si="3"/>
        <v>0</v>
      </c>
    </row>
    <row r="54" spans="1:16" ht="13.5">
      <c r="A54" s="193" t="s">
        <v>166</v>
      </c>
      <c r="B54" s="172">
        <v>46</v>
      </c>
      <c r="C54" s="304">
        <v>-0.54</v>
      </c>
      <c r="D54" s="172">
        <v>5</v>
      </c>
      <c r="E54" s="304">
        <v>-0.69</v>
      </c>
      <c r="F54" s="172">
        <v>0</v>
      </c>
      <c r="G54" s="304">
        <v>-1</v>
      </c>
      <c r="H54" s="172">
        <v>51</v>
      </c>
      <c r="I54" s="305">
        <v>-0.57</v>
      </c>
      <c r="J54" s="264">
        <v>91.6</v>
      </c>
      <c r="K54" s="69">
        <v>91.95</v>
      </c>
      <c r="L54" s="135">
        <f t="shared" si="0"/>
        <v>-0.3500000000000085</v>
      </c>
      <c r="M54" s="308">
        <f t="shared" si="1"/>
        <v>-0.38064165307233117</v>
      </c>
      <c r="N54" s="78">
        <f>Margins!B54</f>
        <v>2950</v>
      </c>
      <c r="O54" s="25">
        <f t="shared" si="2"/>
        <v>14750</v>
      </c>
      <c r="P54" s="25">
        <f t="shared" si="3"/>
        <v>0</v>
      </c>
    </row>
    <row r="55" spans="1:16" ht="13.5">
      <c r="A55" s="193" t="s">
        <v>222</v>
      </c>
      <c r="B55" s="172">
        <v>1161</v>
      </c>
      <c r="C55" s="304">
        <v>0</v>
      </c>
      <c r="D55" s="172">
        <v>0</v>
      </c>
      <c r="E55" s="304">
        <v>0</v>
      </c>
      <c r="F55" s="172">
        <v>0</v>
      </c>
      <c r="G55" s="304">
        <v>0</v>
      </c>
      <c r="H55" s="172">
        <v>1161</v>
      </c>
      <c r="I55" s="305">
        <v>0</v>
      </c>
      <c r="J55" s="264">
        <v>2254.95</v>
      </c>
      <c r="K55" s="69">
        <v>2225.6</v>
      </c>
      <c r="L55" s="135">
        <f t="shared" si="0"/>
        <v>29.34999999999991</v>
      </c>
      <c r="M55" s="308">
        <f t="shared" si="1"/>
        <v>1.318745506829615</v>
      </c>
      <c r="N55" s="78">
        <f>Margins!B55</f>
        <v>175</v>
      </c>
      <c r="O55" s="25">
        <f t="shared" si="2"/>
        <v>0</v>
      </c>
      <c r="P55" s="25">
        <f t="shared" si="3"/>
        <v>0</v>
      </c>
    </row>
    <row r="56" spans="1:16" ht="13.5">
      <c r="A56" s="193" t="s">
        <v>288</v>
      </c>
      <c r="B56" s="172">
        <v>422</v>
      </c>
      <c r="C56" s="304">
        <v>-0.7</v>
      </c>
      <c r="D56" s="172">
        <v>27</v>
      </c>
      <c r="E56" s="304">
        <v>-0.69</v>
      </c>
      <c r="F56" s="172">
        <v>2</v>
      </c>
      <c r="G56" s="304">
        <v>0</v>
      </c>
      <c r="H56" s="172">
        <v>451</v>
      </c>
      <c r="I56" s="305">
        <v>-0.7</v>
      </c>
      <c r="J56" s="264">
        <v>139.95</v>
      </c>
      <c r="K56" s="69">
        <v>142.65</v>
      </c>
      <c r="L56" s="135">
        <f t="shared" si="0"/>
        <v>-2.700000000000017</v>
      </c>
      <c r="M56" s="308">
        <f t="shared" si="1"/>
        <v>-1.89274447949528</v>
      </c>
      <c r="N56" s="78">
        <f>Margins!B56</f>
        <v>1500</v>
      </c>
      <c r="O56" s="25">
        <f t="shared" si="2"/>
        <v>40500</v>
      </c>
      <c r="P56" s="25">
        <f t="shared" si="3"/>
        <v>3000</v>
      </c>
    </row>
    <row r="57" spans="1:16" ht="13.5">
      <c r="A57" s="193" t="s">
        <v>289</v>
      </c>
      <c r="B57" s="172">
        <v>192</v>
      </c>
      <c r="C57" s="304">
        <v>0.17</v>
      </c>
      <c r="D57" s="172">
        <v>1</v>
      </c>
      <c r="E57" s="304">
        <v>-0.67</v>
      </c>
      <c r="F57" s="172">
        <v>0</v>
      </c>
      <c r="G57" s="304">
        <v>0</v>
      </c>
      <c r="H57" s="172">
        <v>193</v>
      </c>
      <c r="I57" s="305">
        <v>0.16</v>
      </c>
      <c r="J57" s="264">
        <v>120.4</v>
      </c>
      <c r="K57" s="69">
        <v>124.6</v>
      </c>
      <c r="L57" s="135">
        <f t="shared" si="0"/>
        <v>-4.199999999999989</v>
      </c>
      <c r="M57" s="308">
        <f t="shared" si="1"/>
        <v>-3.3707865168539235</v>
      </c>
      <c r="N57" s="78">
        <f>Margins!B57</f>
        <v>1400</v>
      </c>
      <c r="O57" s="25">
        <f t="shared" si="2"/>
        <v>1400</v>
      </c>
      <c r="P57" s="25">
        <f t="shared" si="3"/>
        <v>0</v>
      </c>
    </row>
    <row r="58" spans="1:16" ht="13.5">
      <c r="A58" s="193" t="s">
        <v>195</v>
      </c>
      <c r="B58" s="172">
        <v>2324</v>
      </c>
      <c r="C58" s="304">
        <v>-0.18</v>
      </c>
      <c r="D58" s="172">
        <v>73</v>
      </c>
      <c r="E58" s="304">
        <v>-0.28</v>
      </c>
      <c r="F58" s="172">
        <v>17</v>
      </c>
      <c r="G58" s="304">
        <v>-0.51</v>
      </c>
      <c r="H58" s="172">
        <v>2414</v>
      </c>
      <c r="I58" s="305">
        <v>-0.19</v>
      </c>
      <c r="J58" s="264">
        <v>107.15</v>
      </c>
      <c r="K58" s="69">
        <v>107.85</v>
      </c>
      <c r="L58" s="135">
        <f t="shared" si="0"/>
        <v>-0.6999999999999886</v>
      </c>
      <c r="M58" s="308">
        <f t="shared" si="1"/>
        <v>-0.6490496059341574</v>
      </c>
      <c r="N58" s="78">
        <f>Margins!B58</f>
        <v>2062</v>
      </c>
      <c r="O58" s="25">
        <f t="shared" si="2"/>
        <v>150526</v>
      </c>
      <c r="P58" s="25">
        <f t="shared" si="3"/>
        <v>35054</v>
      </c>
    </row>
    <row r="59" spans="1:18" ht="13.5">
      <c r="A59" s="193" t="s">
        <v>290</v>
      </c>
      <c r="B59" s="172">
        <v>3684</v>
      </c>
      <c r="C59" s="304">
        <v>1.8</v>
      </c>
      <c r="D59" s="172">
        <v>130</v>
      </c>
      <c r="E59" s="304">
        <v>2.71</v>
      </c>
      <c r="F59" s="172">
        <v>10</v>
      </c>
      <c r="G59" s="304">
        <v>1.5</v>
      </c>
      <c r="H59" s="172">
        <v>3824</v>
      </c>
      <c r="I59" s="305">
        <v>1.82</v>
      </c>
      <c r="J59" s="264">
        <v>95.6</v>
      </c>
      <c r="K59" s="69">
        <v>93.45</v>
      </c>
      <c r="L59" s="135">
        <f t="shared" si="0"/>
        <v>2.1499999999999915</v>
      </c>
      <c r="M59" s="308">
        <f t="shared" si="1"/>
        <v>2.300695559122516</v>
      </c>
      <c r="N59" s="78">
        <f>Margins!B59</f>
        <v>1400</v>
      </c>
      <c r="O59" s="25">
        <f t="shared" si="2"/>
        <v>182000</v>
      </c>
      <c r="P59" s="25">
        <f t="shared" si="3"/>
        <v>14000</v>
      </c>
      <c r="R59" s="25"/>
    </row>
    <row r="60" spans="1:16" ht="13.5">
      <c r="A60" s="193" t="s">
        <v>197</v>
      </c>
      <c r="B60" s="172">
        <v>1182</v>
      </c>
      <c r="C60" s="304">
        <v>0.42</v>
      </c>
      <c r="D60" s="172">
        <v>3</v>
      </c>
      <c r="E60" s="304">
        <v>2</v>
      </c>
      <c r="F60" s="172">
        <v>0</v>
      </c>
      <c r="G60" s="304">
        <v>0</v>
      </c>
      <c r="H60" s="172">
        <v>1185</v>
      </c>
      <c r="I60" s="305">
        <v>0.42</v>
      </c>
      <c r="J60" s="264">
        <v>287.6</v>
      </c>
      <c r="K60" s="69">
        <v>287.05</v>
      </c>
      <c r="L60" s="135">
        <f t="shared" si="0"/>
        <v>0.5500000000000114</v>
      </c>
      <c r="M60" s="308">
        <f t="shared" si="1"/>
        <v>0.19160425013064322</v>
      </c>
      <c r="N60" s="78">
        <f>Margins!B60</f>
        <v>650</v>
      </c>
      <c r="O60" s="25">
        <f t="shared" si="2"/>
        <v>1950</v>
      </c>
      <c r="P60" s="25">
        <f t="shared" si="3"/>
        <v>0</v>
      </c>
    </row>
    <row r="61" spans="1:18" ht="13.5">
      <c r="A61" s="193" t="s">
        <v>4</v>
      </c>
      <c r="B61" s="172">
        <v>1992</v>
      </c>
      <c r="C61" s="304">
        <v>0.37</v>
      </c>
      <c r="D61" s="172">
        <v>0</v>
      </c>
      <c r="E61" s="304">
        <v>0</v>
      </c>
      <c r="F61" s="172">
        <v>0</v>
      </c>
      <c r="G61" s="304">
        <v>0</v>
      </c>
      <c r="H61" s="172">
        <v>1992</v>
      </c>
      <c r="I61" s="305">
        <v>0.37</v>
      </c>
      <c r="J61" s="264">
        <v>1539.25</v>
      </c>
      <c r="K61" s="69">
        <v>1581.85</v>
      </c>
      <c r="L61" s="135">
        <f t="shared" si="0"/>
        <v>-42.59999999999991</v>
      </c>
      <c r="M61" s="308">
        <f t="shared" si="1"/>
        <v>-2.6930492777444073</v>
      </c>
      <c r="N61" s="78">
        <f>Margins!B61</f>
        <v>150</v>
      </c>
      <c r="O61" s="25">
        <f t="shared" si="2"/>
        <v>0</v>
      </c>
      <c r="P61" s="25">
        <f t="shared" si="3"/>
        <v>0</v>
      </c>
      <c r="R61" s="25"/>
    </row>
    <row r="62" spans="1:18" ht="13.5">
      <c r="A62" s="193" t="s">
        <v>79</v>
      </c>
      <c r="B62" s="172">
        <v>2091</v>
      </c>
      <c r="C62" s="304">
        <v>-0.3</v>
      </c>
      <c r="D62" s="172">
        <v>0</v>
      </c>
      <c r="E62" s="304">
        <v>-1</v>
      </c>
      <c r="F62" s="172">
        <v>1</v>
      </c>
      <c r="G62" s="304">
        <v>0</v>
      </c>
      <c r="H62" s="172">
        <v>2092</v>
      </c>
      <c r="I62" s="305">
        <v>-0.3</v>
      </c>
      <c r="J62" s="264">
        <v>958.35</v>
      </c>
      <c r="K62" s="69">
        <v>979.35</v>
      </c>
      <c r="L62" s="135">
        <f t="shared" si="0"/>
        <v>-21</v>
      </c>
      <c r="M62" s="308">
        <f t="shared" si="1"/>
        <v>-2.1442793689692143</v>
      </c>
      <c r="N62" s="78">
        <f>Margins!B62</f>
        <v>200</v>
      </c>
      <c r="O62" s="25">
        <f t="shared" si="2"/>
        <v>0</v>
      </c>
      <c r="P62" s="25">
        <f t="shared" si="3"/>
        <v>200</v>
      </c>
      <c r="R62" s="25"/>
    </row>
    <row r="63" spans="1:16" ht="13.5">
      <c r="A63" s="193" t="s">
        <v>196</v>
      </c>
      <c r="B63" s="172">
        <v>1017</v>
      </c>
      <c r="C63" s="304">
        <v>0.69</v>
      </c>
      <c r="D63" s="172">
        <v>0</v>
      </c>
      <c r="E63" s="304">
        <v>-1</v>
      </c>
      <c r="F63" s="172">
        <v>1</v>
      </c>
      <c r="G63" s="304">
        <v>0</v>
      </c>
      <c r="H63" s="172">
        <v>1018</v>
      </c>
      <c r="I63" s="305">
        <v>0.69</v>
      </c>
      <c r="J63" s="264">
        <v>629.3</v>
      </c>
      <c r="K63" s="69">
        <v>640.1</v>
      </c>
      <c r="L63" s="135">
        <f t="shared" si="0"/>
        <v>-10.800000000000068</v>
      </c>
      <c r="M63" s="308">
        <f t="shared" si="1"/>
        <v>-1.6872363693173047</v>
      </c>
      <c r="N63" s="78">
        <f>Margins!B63</f>
        <v>400</v>
      </c>
      <c r="O63" s="25">
        <f t="shared" si="2"/>
        <v>0</v>
      </c>
      <c r="P63" s="25">
        <f t="shared" si="3"/>
        <v>400</v>
      </c>
    </row>
    <row r="64" spans="1:16" ht="13.5">
      <c r="A64" s="193" t="s">
        <v>5</v>
      </c>
      <c r="B64" s="172">
        <v>6834</v>
      </c>
      <c r="C64" s="304">
        <v>-0.35</v>
      </c>
      <c r="D64" s="172">
        <v>1009</v>
      </c>
      <c r="E64" s="304">
        <v>-0.39</v>
      </c>
      <c r="F64" s="172">
        <v>128</v>
      </c>
      <c r="G64" s="304">
        <v>-0.21</v>
      </c>
      <c r="H64" s="172">
        <v>7971</v>
      </c>
      <c r="I64" s="305">
        <v>-0.35</v>
      </c>
      <c r="J64" s="264">
        <v>140.15</v>
      </c>
      <c r="K64" s="69">
        <v>142.15</v>
      </c>
      <c r="L64" s="135">
        <f t="shared" si="0"/>
        <v>-2</v>
      </c>
      <c r="M64" s="308">
        <f t="shared" si="1"/>
        <v>-1.4069644741470277</v>
      </c>
      <c r="N64" s="78">
        <f>Margins!B64</f>
        <v>1595</v>
      </c>
      <c r="O64" s="25">
        <f t="shared" si="2"/>
        <v>1609355</v>
      </c>
      <c r="P64" s="25">
        <f t="shared" si="3"/>
        <v>204160</v>
      </c>
    </row>
    <row r="65" spans="1:16" ht="13.5">
      <c r="A65" s="193" t="s">
        <v>198</v>
      </c>
      <c r="B65" s="172">
        <v>2319</v>
      </c>
      <c r="C65" s="304">
        <v>-0.08</v>
      </c>
      <c r="D65" s="172">
        <v>145</v>
      </c>
      <c r="E65" s="304">
        <v>-0.2</v>
      </c>
      <c r="F65" s="172">
        <v>18</v>
      </c>
      <c r="G65" s="304">
        <v>-0.49</v>
      </c>
      <c r="H65" s="172">
        <v>2482</v>
      </c>
      <c r="I65" s="305">
        <v>-0.09</v>
      </c>
      <c r="J65" s="264">
        <v>207.85</v>
      </c>
      <c r="K65" s="69">
        <v>205.65</v>
      </c>
      <c r="L65" s="135">
        <f t="shared" si="0"/>
        <v>2.1999999999999886</v>
      </c>
      <c r="M65" s="308">
        <f t="shared" si="1"/>
        <v>1.069778750303909</v>
      </c>
      <c r="N65" s="78">
        <f>Margins!B65</f>
        <v>1000</v>
      </c>
      <c r="O65" s="25">
        <f t="shared" si="2"/>
        <v>145000</v>
      </c>
      <c r="P65" s="25">
        <f t="shared" si="3"/>
        <v>18000</v>
      </c>
    </row>
    <row r="66" spans="1:16" ht="13.5">
      <c r="A66" s="193" t="s">
        <v>199</v>
      </c>
      <c r="B66" s="172">
        <v>415</v>
      </c>
      <c r="C66" s="304">
        <v>-0.06</v>
      </c>
      <c r="D66" s="172">
        <v>11</v>
      </c>
      <c r="E66" s="304">
        <v>0.57</v>
      </c>
      <c r="F66" s="172">
        <v>1</v>
      </c>
      <c r="G66" s="304">
        <v>-0.5</v>
      </c>
      <c r="H66" s="172">
        <v>427</v>
      </c>
      <c r="I66" s="305">
        <v>-0.05</v>
      </c>
      <c r="J66" s="264">
        <v>247.55</v>
      </c>
      <c r="K66" s="69">
        <v>252.75</v>
      </c>
      <c r="L66" s="135">
        <f t="shared" si="0"/>
        <v>-5.199999999999989</v>
      </c>
      <c r="M66" s="308">
        <f t="shared" si="1"/>
        <v>-2.057368941641934</v>
      </c>
      <c r="N66" s="78">
        <f>Margins!B66</f>
        <v>1300</v>
      </c>
      <c r="O66" s="25">
        <f t="shared" si="2"/>
        <v>14300</v>
      </c>
      <c r="P66" s="25">
        <f t="shared" si="3"/>
        <v>1300</v>
      </c>
    </row>
    <row r="67" spans="1:18" ht="13.5">
      <c r="A67" s="193" t="s">
        <v>43</v>
      </c>
      <c r="B67" s="172">
        <v>644</v>
      </c>
      <c r="C67" s="304">
        <v>-0.16</v>
      </c>
      <c r="D67" s="172">
        <v>1</v>
      </c>
      <c r="E67" s="304">
        <v>0</v>
      </c>
      <c r="F67" s="172">
        <v>0</v>
      </c>
      <c r="G67" s="304">
        <v>0</v>
      </c>
      <c r="H67" s="172">
        <v>645</v>
      </c>
      <c r="I67" s="305">
        <v>-0.16</v>
      </c>
      <c r="J67" s="264">
        <v>2198.35</v>
      </c>
      <c r="K67" s="69">
        <v>2158.7</v>
      </c>
      <c r="L67" s="135">
        <f t="shared" si="0"/>
        <v>39.65000000000009</v>
      </c>
      <c r="M67" s="308">
        <f t="shared" si="1"/>
        <v>1.836753601704734</v>
      </c>
      <c r="N67" s="78">
        <f>Margins!B67</f>
        <v>150</v>
      </c>
      <c r="O67" s="25">
        <f t="shared" si="2"/>
        <v>150</v>
      </c>
      <c r="P67" s="25">
        <f t="shared" si="3"/>
        <v>0</v>
      </c>
      <c r="R67" s="25"/>
    </row>
    <row r="68" spans="1:18" ht="13.5">
      <c r="A68" s="193" t="s">
        <v>200</v>
      </c>
      <c r="B68" s="172">
        <v>6353</v>
      </c>
      <c r="C68" s="304">
        <v>-0.39</v>
      </c>
      <c r="D68" s="172">
        <v>119</v>
      </c>
      <c r="E68" s="304">
        <v>-0.36</v>
      </c>
      <c r="F68" s="172">
        <v>20</v>
      </c>
      <c r="G68" s="304">
        <v>0</v>
      </c>
      <c r="H68" s="172">
        <v>6492</v>
      </c>
      <c r="I68" s="305">
        <v>-0.38</v>
      </c>
      <c r="J68" s="264">
        <v>849.25</v>
      </c>
      <c r="K68" s="69">
        <v>859.5</v>
      </c>
      <c r="L68" s="135">
        <f aca="true" t="shared" si="4" ref="L68:L131">J68-K68</f>
        <v>-10.25</v>
      </c>
      <c r="M68" s="308">
        <f aca="true" t="shared" si="5" ref="M68:M131">L68/K68*100</f>
        <v>-1.1925538103548576</v>
      </c>
      <c r="N68" s="78">
        <f>Margins!B68</f>
        <v>350</v>
      </c>
      <c r="O68" s="25">
        <f aca="true" t="shared" si="6" ref="O68:O131">D68*N68</f>
        <v>41650</v>
      </c>
      <c r="P68" s="25">
        <f aca="true" t="shared" si="7" ref="P68:P131">F68*N68</f>
        <v>7000</v>
      </c>
      <c r="R68" s="25"/>
    </row>
    <row r="69" spans="1:16" ht="13.5">
      <c r="A69" s="193" t="s">
        <v>141</v>
      </c>
      <c r="B69" s="172">
        <v>5011</v>
      </c>
      <c r="C69" s="304">
        <v>0.2</v>
      </c>
      <c r="D69" s="172">
        <v>811</v>
      </c>
      <c r="E69" s="304">
        <v>0.53</v>
      </c>
      <c r="F69" s="172">
        <v>192</v>
      </c>
      <c r="G69" s="304">
        <v>1.06</v>
      </c>
      <c r="H69" s="172">
        <v>6014</v>
      </c>
      <c r="I69" s="305">
        <v>0.26</v>
      </c>
      <c r="J69" s="264">
        <v>78.7</v>
      </c>
      <c r="K69" s="69">
        <v>78.6</v>
      </c>
      <c r="L69" s="135">
        <f t="shared" si="4"/>
        <v>0.10000000000000853</v>
      </c>
      <c r="M69" s="308">
        <f t="shared" si="5"/>
        <v>0.12722646310433655</v>
      </c>
      <c r="N69" s="78">
        <f>Margins!B69</f>
        <v>2400</v>
      </c>
      <c r="O69" s="25">
        <f t="shared" si="6"/>
        <v>1946400</v>
      </c>
      <c r="P69" s="25">
        <f t="shared" si="7"/>
        <v>460800</v>
      </c>
    </row>
    <row r="70" spans="1:16" ht="13.5">
      <c r="A70" s="193" t="s">
        <v>399</v>
      </c>
      <c r="B70" s="172">
        <v>6769</v>
      </c>
      <c r="C70" s="304">
        <v>1.16</v>
      </c>
      <c r="D70" s="172">
        <v>705</v>
      </c>
      <c r="E70" s="304">
        <v>0.42</v>
      </c>
      <c r="F70" s="172">
        <v>60</v>
      </c>
      <c r="G70" s="304">
        <v>1.31</v>
      </c>
      <c r="H70" s="172">
        <v>7534</v>
      </c>
      <c r="I70" s="305">
        <v>1.06</v>
      </c>
      <c r="J70" s="264">
        <v>98.2</v>
      </c>
      <c r="K70" s="264">
        <v>96.4</v>
      </c>
      <c r="L70" s="135">
        <f t="shared" si="4"/>
        <v>1.7999999999999972</v>
      </c>
      <c r="M70" s="308">
        <f t="shared" si="5"/>
        <v>1.867219917012445</v>
      </c>
      <c r="N70" s="78">
        <f>Margins!B70</f>
        <v>2700</v>
      </c>
      <c r="O70" s="25">
        <f t="shared" si="6"/>
        <v>1903500</v>
      </c>
      <c r="P70" s="25">
        <f t="shared" si="7"/>
        <v>162000</v>
      </c>
    </row>
    <row r="71" spans="1:16" ht="13.5">
      <c r="A71" s="193" t="s">
        <v>184</v>
      </c>
      <c r="B71" s="172">
        <v>4390</v>
      </c>
      <c r="C71" s="304">
        <v>0.47</v>
      </c>
      <c r="D71" s="172">
        <v>352</v>
      </c>
      <c r="E71" s="304">
        <v>0.58</v>
      </c>
      <c r="F71" s="172">
        <v>89</v>
      </c>
      <c r="G71" s="304">
        <v>0.53</v>
      </c>
      <c r="H71" s="172">
        <v>4831</v>
      </c>
      <c r="I71" s="305">
        <v>0.48</v>
      </c>
      <c r="J71" s="264">
        <v>91.9</v>
      </c>
      <c r="K71" s="69">
        <v>91.4</v>
      </c>
      <c r="L71" s="135">
        <f t="shared" si="4"/>
        <v>0.5</v>
      </c>
      <c r="M71" s="308">
        <f t="shared" si="5"/>
        <v>0.5470459518599562</v>
      </c>
      <c r="N71" s="78">
        <f>Margins!B71</f>
        <v>2950</v>
      </c>
      <c r="O71" s="25">
        <f t="shared" si="6"/>
        <v>1038400</v>
      </c>
      <c r="P71" s="25">
        <f t="shared" si="7"/>
        <v>262550</v>
      </c>
    </row>
    <row r="72" spans="1:16" ht="13.5">
      <c r="A72" s="193" t="s">
        <v>175</v>
      </c>
      <c r="B72" s="172">
        <v>13726</v>
      </c>
      <c r="C72" s="304">
        <v>0.4</v>
      </c>
      <c r="D72" s="172">
        <v>1844</v>
      </c>
      <c r="E72" s="304">
        <v>0.91</v>
      </c>
      <c r="F72" s="172">
        <v>402</v>
      </c>
      <c r="G72" s="304">
        <v>1.18</v>
      </c>
      <c r="H72" s="172">
        <v>15972</v>
      </c>
      <c r="I72" s="305">
        <v>0.46</v>
      </c>
      <c r="J72" s="264">
        <v>38.05</v>
      </c>
      <c r="K72" s="69">
        <v>36.75</v>
      </c>
      <c r="L72" s="135">
        <f t="shared" si="4"/>
        <v>1.2999999999999972</v>
      </c>
      <c r="M72" s="308">
        <f t="shared" si="5"/>
        <v>3.5374149659863865</v>
      </c>
      <c r="N72" s="78">
        <f>Margins!B72</f>
        <v>7875</v>
      </c>
      <c r="O72" s="25">
        <f t="shared" si="6"/>
        <v>14521500</v>
      </c>
      <c r="P72" s="25">
        <f t="shared" si="7"/>
        <v>3165750</v>
      </c>
    </row>
    <row r="73" spans="1:18" ht="13.5">
      <c r="A73" s="193" t="s">
        <v>142</v>
      </c>
      <c r="B73" s="172">
        <v>344</v>
      </c>
      <c r="C73" s="304">
        <v>-0.47</v>
      </c>
      <c r="D73" s="172">
        <v>2</v>
      </c>
      <c r="E73" s="304">
        <v>-0.75</v>
      </c>
      <c r="F73" s="172">
        <v>0</v>
      </c>
      <c r="G73" s="304">
        <v>0</v>
      </c>
      <c r="H73" s="172">
        <v>346</v>
      </c>
      <c r="I73" s="305">
        <v>-0.47</v>
      </c>
      <c r="J73" s="264">
        <v>146.65</v>
      </c>
      <c r="K73" s="69">
        <v>147.95</v>
      </c>
      <c r="L73" s="135">
        <f t="shared" si="4"/>
        <v>-1.299999999999983</v>
      </c>
      <c r="M73" s="308">
        <f t="shared" si="5"/>
        <v>-0.8786752281175958</v>
      </c>
      <c r="N73" s="78">
        <f>Margins!B73</f>
        <v>1750</v>
      </c>
      <c r="O73" s="25">
        <f t="shared" si="6"/>
        <v>3500</v>
      </c>
      <c r="P73" s="25">
        <f t="shared" si="7"/>
        <v>0</v>
      </c>
      <c r="R73" s="25"/>
    </row>
    <row r="74" spans="1:18" ht="13.5">
      <c r="A74" s="193" t="s">
        <v>176</v>
      </c>
      <c r="B74" s="172">
        <v>2839</v>
      </c>
      <c r="C74" s="304">
        <v>-0.26</v>
      </c>
      <c r="D74" s="172">
        <v>137</v>
      </c>
      <c r="E74" s="304">
        <v>-0.35</v>
      </c>
      <c r="F74" s="172">
        <v>18</v>
      </c>
      <c r="G74" s="304">
        <v>-0.69</v>
      </c>
      <c r="H74" s="172">
        <v>2994</v>
      </c>
      <c r="I74" s="305">
        <v>-0.27</v>
      </c>
      <c r="J74" s="264">
        <v>159.5</v>
      </c>
      <c r="K74" s="69">
        <v>160.05</v>
      </c>
      <c r="L74" s="135">
        <f t="shared" si="4"/>
        <v>-0.5500000000000114</v>
      </c>
      <c r="M74" s="308">
        <f t="shared" si="5"/>
        <v>-0.34364261168385585</v>
      </c>
      <c r="N74" s="78">
        <f>Margins!B74</f>
        <v>1450</v>
      </c>
      <c r="O74" s="25">
        <f t="shared" si="6"/>
        <v>198650</v>
      </c>
      <c r="P74" s="25">
        <f t="shared" si="7"/>
        <v>26100</v>
      </c>
      <c r="R74" s="25"/>
    </row>
    <row r="75" spans="1:18" ht="13.5">
      <c r="A75" s="193" t="s">
        <v>398</v>
      </c>
      <c r="B75" s="172">
        <v>72</v>
      </c>
      <c r="C75" s="304">
        <v>-0.82</v>
      </c>
      <c r="D75" s="172">
        <v>0</v>
      </c>
      <c r="E75" s="304">
        <v>0</v>
      </c>
      <c r="F75" s="172">
        <v>0</v>
      </c>
      <c r="G75" s="304">
        <v>0</v>
      </c>
      <c r="H75" s="172">
        <v>72</v>
      </c>
      <c r="I75" s="305">
        <v>-0.82</v>
      </c>
      <c r="J75" s="264">
        <v>90.4</v>
      </c>
      <c r="K75" s="69">
        <v>94.05</v>
      </c>
      <c r="L75" s="135">
        <f t="shared" si="4"/>
        <v>-3.6499999999999915</v>
      </c>
      <c r="M75" s="308">
        <f t="shared" si="5"/>
        <v>-3.8809144072301875</v>
      </c>
      <c r="N75" s="78">
        <f>Margins!B75</f>
        <v>2200</v>
      </c>
      <c r="O75" s="25">
        <f t="shared" si="6"/>
        <v>0</v>
      </c>
      <c r="P75" s="25">
        <f t="shared" si="7"/>
        <v>0</v>
      </c>
      <c r="R75" s="25"/>
    </row>
    <row r="76" spans="1:16" ht="13.5">
      <c r="A76" s="193" t="s">
        <v>167</v>
      </c>
      <c r="B76" s="172">
        <v>347</v>
      </c>
      <c r="C76" s="304">
        <v>-0.08</v>
      </c>
      <c r="D76" s="172">
        <v>35</v>
      </c>
      <c r="E76" s="304">
        <v>0.67</v>
      </c>
      <c r="F76" s="172">
        <v>0</v>
      </c>
      <c r="G76" s="304">
        <v>0</v>
      </c>
      <c r="H76" s="172">
        <v>382</v>
      </c>
      <c r="I76" s="305">
        <v>-0.04</v>
      </c>
      <c r="J76" s="264">
        <v>39.75</v>
      </c>
      <c r="K76" s="69">
        <v>40.15</v>
      </c>
      <c r="L76" s="135">
        <f t="shared" si="4"/>
        <v>-0.3999999999999986</v>
      </c>
      <c r="M76" s="308">
        <f t="shared" si="5"/>
        <v>-0.9962640099626366</v>
      </c>
      <c r="N76" s="78">
        <f>Margins!B76</f>
        <v>3850</v>
      </c>
      <c r="O76" s="25">
        <f t="shared" si="6"/>
        <v>134750</v>
      </c>
      <c r="P76" s="25">
        <f t="shared" si="7"/>
        <v>0</v>
      </c>
    </row>
    <row r="77" spans="1:16" ht="13.5">
      <c r="A77" s="193" t="s">
        <v>201</v>
      </c>
      <c r="B77" s="172">
        <v>29413</v>
      </c>
      <c r="C77" s="304">
        <v>0.78</v>
      </c>
      <c r="D77" s="172">
        <v>9678</v>
      </c>
      <c r="E77" s="304">
        <v>1.94</v>
      </c>
      <c r="F77" s="172">
        <v>5602</v>
      </c>
      <c r="G77" s="304">
        <v>2.46</v>
      </c>
      <c r="H77" s="172">
        <v>44693</v>
      </c>
      <c r="I77" s="305">
        <v>1.08</v>
      </c>
      <c r="J77" s="264">
        <v>2045.85</v>
      </c>
      <c r="K77" s="25">
        <v>1996.25</v>
      </c>
      <c r="L77" s="135">
        <f t="shared" si="4"/>
        <v>49.59999999999991</v>
      </c>
      <c r="M77" s="308">
        <f t="shared" si="5"/>
        <v>2.484658735128361</v>
      </c>
      <c r="N77" s="78">
        <f>Margins!B77</f>
        <v>100</v>
      </c>
      <c r="O77" s="25">
        <f t="shared" si="6"/>
        <v>967800</v>
      </c>
      <c r="P77" s="25">
        <f t="shared" si="7"/>
        <v>560200</v>
      </c>
    </row>
    <row r="78" spans="1:16" ht="13.5">
      <c r="A78" s="193" t="s">
        <v>143</v>
      </c>
      <c r="B78" s="172">
        <v>75</v>
      </c>
      <c r="C78" s="304">
        <v>-0.13</v>
      </c>
      <c r="D78" s="172">
        <v>0</v>
      </c>
      <c r="E78" s="304">
        <v>0</v>
      </c>
      <c r="F78" s="172">
        <v>0</v>
      </c>
      <c r="G78" s="304">
        <v>0</v>
      </c>
      <c r="H78" s="172">
        <v>75</v>
      </c>
      <c r="I78" s="305">
        <v>-0.13</v>
      </c>
      <c r="J78" s="264">
        <v>97.1</v>
      </c>
      <c r="K78" s="69">
        <v>99.65</v>
      </c>
      <c r="L78" s="135">
        <f t="shared" si="4"/>
        <v>-2.5500000000000114</v>
      </c>
      <c r="M78" s="308">
        <f t="shared" si="5"/>
        <v>-2.5589563472152648</v>
      </c>
      <c r="N78" s="78">
        <f>Margins!B78</f>
        <v>2950</v>
      </c>
      <c r="O78" s="25">
        <f t="shared" si="6"/>
        <v>0</v>
      </c>
      <c r="P78" s="25">
        <f t="shared" si="7"/>
        <v>0</v>
      </c>
    </row>
    <row r="79" spans="1:16" ht="13.5">
      <c r="A79" s="193" t="s">
        <v>90</v>
      </c>
      <c r="B79" s="172">
        <v>163</v>
      </c>
      <c r="C79" s="304">
        <v>-0.46</v>
      </c>
      <c r="D79" s="172">
        <v>0</v>
      </c>
      <c r="E79" s="304">
        <v>0</v>
      </c>
      <c r="F79" s="172">
        <v>0</v>
      </c>
      <c r="G79" s="304">
        <v>0</v>
      </c>
      <c r="H79" s="172">
        <v>163</v>
      </c>
      <c r="I79" s="305">
        <v>-0.46</v>
      </c>
      <c r="J79" s="264">
        <v>395</v>
      </c>
      <c r="K79" s="69">
        <v>403.55</v>
      </c>
      <c r="L79" s="135">
        <f t="shared" si="4"/>
        <v>-8.550000000000011</v>
      </c>
      <c r="M79" s="308">
        <f t="shared" si="5"/>
        <v>-2.1186965679593635</v>
      </c>
      <c r="N79" s="78">
        <f>Margins!B79</f>
        <v>600</v>
      </c>
      <c r="O79" s="25">
        <f t="shared" si="6"/>
        <v>0</v>
      </c>
      <c r="P79" s="25">
        <f t="shared" si="7"/>
        <v>0</v>
      </c>
    </row>
    <row r="80" spans="1:18" ht="13.5">
      <c r="A80" s="193" t="s">
        <v>35</v>
      </c>
      <c r="B80" s="172">
        <v>677</v>
      </c>
      <c r="C80" s="304">
        <v>-0.17</v>
      </c>
      <c r="D80" s="172">
        <v>3</v>
      </c>
      <c r="E80" s="304">
        <v>-0.84</v>
      </c>
      <c r="F80" s="172">
        <v>0</v>
      </c>
      <c r="G80" s="304">
        <v>0</v>
      </c>
      <c r="H80" s="172">
        <v>680</v>
      </c>
      <c r="I80" s="305">
        <v>-0.19</v>
      </c>
      <c r="J80" s="264">
        <v>274.45</v>
      </c>
      <c r="K80" s="69">
        <v>274.7</v>
      </c>
      <c r="L80" s="135">
        <f t="shared" si="4"/>
        <v>-0.25</v>
      </c>
      <c r="M80" s="308">
        <f t="shared" si="5"/>
        <v>-0.09100837277029487</v>
      </c>
      <c r="N80" s="78">
        <f>Margins!B80</f>
        <v>1100</v>
      </c>
      <c r="O80" s="25">
        <f t="shared" si="6"/>
        <v>3300</v>
      </c>
      <c r="P80" s="25">
        <f t="shared" si="7"/>
        <v>0</v>
      </c>
      <c r="R80" s="25"/>
    </row>
    <row r="81" spans="1:16" ht="13.5">
      <c r="A81" s="193" t="s">
        <v>6</v>
      </c>
      <c r="B81" s="172">
        <v>3773</v>
      </c>
      <c r="C81" s="304">
        <v>-0.36</v>
      </c>
      <c r="D81" s="172">
        <v>618</v>
      </c>
      <c r="E81" s="304">
        <v>-0.03</v>
      </c>
      <c r="F81" s="172">
        <v>86</v>
      </c>
      <c r="G81" s="304">
        <v>-0.32</v>
      </c>
      <c r="H81" s="172">
        <v>4477</v>
      </c>
      <c r="I81" s="305">
        <v>-0.33</v>
      </c>
      <c r="J81" s="264">
        <v>156.25</v>
      </c>
      <c r="K81" s="69">
        <v>160.5</v>
      </c>
      <c r="L81" s="135">
        <f t="shared" si="4"/>
        <v>-4.25</v>
      </c>
      <c r="M81" s="308">
        <f t="shared" si="5"/>
        <v>-2.64797507788162</v>
      </c>
      <c r="N81" s="78">
        <f>Margins!B81</f>
        <v>1125</v>
      </c>
      <c r="O81" s="25">
        <f t="shared" si="6"/>
        <v>695250</v>
      </c>
      <c r="P81" s="25">
        <f t="shared" si="7"/>
        <v>96750</v>
      </c>
    </row>
    <row r="82" spans="1:16" ht="13.5">
      <c r="A82" s="193" t="s">
        <v>177</v>
      </c>
      <c r="B82" s="172">
        <v>6033</v>
      </c>
      <c r="C82" s="304">
        <v>-0.09</v>
      </c>
      <c r="D82" s="172">
        <v>97</v>
      </c>
      <c r="E82" s="304">
        <v>0.23</v>
      </c>
      <c r="F82" s="172">
        <v>2</v>
      </c>
      <c r="G82" s="304">
        <v>-0.5</v>
      </c>
      <c r="H82" s="172">
        <v>6132</v>
      </c>
      <c r="I82" s="305">
        <v>-0.08</v>
      </c>
      <c r="J82" s="264">
        <v>271.5</v>
      </c>
      <c r="K82" s="69">
        <v>273.25</v>
      </c>
      <c r="L82" s="135">
        <f t="shared" si="4"/>
        <v>-1.75</v>
      </c>
      <c r="M82" s="308">
        <f t="shared" si="5"/>
        <v>-0.6404391582799633</v>
      </c>
      <c r="N82" s="78">
        <f>Margins!B82</f>
        <v>500</v>
      </c>
      <c r="O82" s="25">
        <f t="shared" si="6"/>
        <v>48500</v>
      </c>
      <c r="P82" s="25">
        <f t="shared" si="7"/>
        <v>1000</v>
      </c>
    </row>
    <row r="83" spans="1:18" ht="13.5">
      <c r="A83" s="193" t="s">
        <v>168</v>
      </c>
      <c r="B83" s="172">
        <v>5</v>
      </c>
      <c r="C83" s="304">
        <v>-0.85</v>
      </c>
      <c r="D83" s="172">
        <v>0</v>
      </c>
      <c r="E83" s="304">
        <v>0</v>
      </c>
      <c r="F83" s="172">
        <v>0</v>
      </c>
      <c r="G83" s="304">
        <v>0</v>
      </c>
      <c r="H83" s="172">
        <v>5</v>
      </c>
      <c r="I83" s="305">
        <v>-0.85</v>
      </c>
      <c r="J83" s="264">
        <v>630.85</v>
      </c>
      <c r="K83" s="69">
        <v>630.25</v>
      </c>
      <c r="L83" s="135">
        <f t="shared" si="4"/>
        <v>0.6000000000000227</v>
      </c>
      <c r="M83" s="308">
        <f t="shared" si="5"/>
        <v>0.09520031733439473</v>
      </c>
      <c r="N83" s="78">
        <f>Margins!B83</f>
        <v>300</v>
      </c>
      <c r="O83" s="25">
        <f t="shared" si="6"/>
        <v>0</v>
      </c>
      <c r="P83" s="25">
        <f t="shared" si="7"/>
        <v>0</v>
      </c>
      <c r="R83" s="25"/>
    </row>
    <row r="84" spans="1:16" ht="13.5">
      <c r="A84" s="193" t="s">
        <v>132</v>
      </c>
      <c r="B84" s="172">
        <v>12730</v>
      </c>
      <c r="C84" s="304">
        <v>1.62</v>
      </c>
      <c r="D84" s="172">
        <v>152</v>
      </c>
      <c r="E84" s="304">
        <v>2.38</v>
      </c>
      <c r="F84" s="172">
        <v>5</v>
      </c>
      <c r="G84" s="304">
        <v>1.5</v>
      </c>
      <c r="H84" s="172">
        <v>12887</v>
      </c>
      <c r="I84" s="305">
        <v>1.62</v>
      </c>
      <c r="J84" s="264">
        <v>629.6</v>
      </c>
      <c r="K84" s="69">
        <v>609.4</v>
      </c>
      <c r="L84" s="135">
        <f t="shared" si="4"/>
        <v>20.200000000000045</v>
      </c>
      <c r="M84" s="308">
        <f t="shared" si="5"/>
        <v>3.3147358057105425</v>
      </c>
      <c r="N84" s="78">
        <f>Margins!B84</f>
        <v>400</v>
      </c>
      <c r="O84" s="25">
        <f t="shared" si="6"/>
        <v>60800</v>
      </c>
      <c r="P84" s="25">
        <f t="shared" si="7"/>
        <v>2000</v>
      </c>
    </row>
    <row r="85" spans="1:16" ht="13.5">
      <c r="A85" s="193" t="s">
        <v>144</v>
      </c>
      <c r="B85" s="172">
        <v>384</v>
      </c>
      <c r="C85" s="304">
        <v>-0.61</v>
      </c>
      <c r="D85" s="172">
        <v>0</v>
      </c>
      <c r="E85" s="304">
        <v>0</v>
      </c>
      <c r="F85" s="172">
        <v>0</v>
      </c>
      <c r="G85" s="304">
        <v>0</v>
      </c>
      <c r="H85" s="172">
        <v>384</v>
      </c>
      <c r="I85" s="305">
        <v>-0.61</v>
      </c>
      <c r="J85" s="264">
        <v>2506.8</v>
      </c>
      <c r="K85" s="69">
        <v>2602.45</v>
      </c>
      <c r="L85" s="135">
        <f t="shared" si="4"/>
        <v>-95.64999999999964</v>
      </c>
      <c r="M85" s="308">
        <f t="shared" si="5"/>
        <v>-3.6753828123498873</v>
      </c>
      <c r="N85" s="78">
        <f>Margins!B85</f>
        <v>125</v>
      </c>
      <c r="O85" s="25">
        <f t="shared" si="6"/>
        <v>0</v>
      </c>
      <c r="P85" s="25">
        <f t="shared" si="7"/>
        <v>0</v>
      </c>
    </row>
    <row r="86" spans="1:18" ht="13.5">
      <c r="A86" s="193" t="s">
        <v>291</v>
      </c>
      <c r="B86" s="172">
        <v>1362</v>
      </c>
      <c r="C86" s="304">
        <v>-0.53</v>
      </c>
      <c r="D86" s="172">
        <v>1</v>
      </c>
      <c r="E86" s="304">
        <v>-0.67</v>
      </c>
      <c r="F86" s="172">
        <v>0</v>
      </c>
      <c r="G86" s="304">
        <v>0</v>
      </c>
      <c r="H86" s="172">
        <v>1363</v>
      </c>
      <c r="I86" s="305">
        <v>-0.53</v>
      </c>
      <c r="J86" s="264">
        <v>556.7</v>
      </c>
      <c r="K86" s="69">
        <v>549.5</v>
      </c>
      <c r="L86" s="135">
        <f t="shared" si="4"/>
        <v>7.2000000000000455</v>
      </c>
      <c r="M86" s="308">
        <f t="shared" si="5"/>
        <v>1.310282074613293</v>
      </c>
      <c r="N86" s="78">
        <f>Margins!B86</f>
        <v>300</v>
      </c>
      <c r="O86" s="25">
        <f t="shared" si="6"/>
        <v>300</v>
      </c>
      <c r="P86" s="25">
        <f t="shared" si="7"/>
        <v>0</v>
      </c>
      <c r="R86" s="25"/>
    </row>
    <row r="87" spans="1:16" ht="13.5">
      <c r="A87" s="193" t="s">
        <v>133</v>
      </c>
      <c r="B87" s="172">
        <v>132</v>
      </c>
      <c r="C87" s="304">
        <v>-0.79</v>
      </c>
      <c r="D87" s="172">
        <v>43</v>
      </c>
      <c r="E87" s="304">
        <v>-0.69</v>
      </c>
      <c r="F87" s="172">
        <v>3</v>
      </c>
      <c r="G87" s="304">
        <v>-0.79</v>
      </c>
      <c r="H87" s="172">
        <v>178</v>
      </c>
      <c r="I87" s="305">
        <v>-0.77</v>
      </c>
      <c r="J87" s="264">
        <v>30.05</v>
      </c>
      <c r="K87" s="69">
        <v>30.35</v>
      </c>
      <c r="L87" s="135">
        <f t="shared" si="4"/>
        <v>-0.3000000000000007</v>
      </c>
      <c r="M87" s="308">
        <f t="shared" si="5"/>
        <v>-0.9884678747940715</v>
      </c>
      <c r="N87" s="78">
        <f>Margins!B87</f>
        <v>6250</v>
      </c>
      <c r="O87" s="25">
        <f t="shared" si="6"/>
        <v>268750</v>
      </c>
      <c r="P87" s="25">
        <f t="shared" si="7"/>
        <v>18750</v>
      </c>
    </row>
    <row r="88" spans="1:18" ht="13.5">
      <c r="A88" s="193" t="s">
        <v>169</v>
      </c>
      <c r="B88" s="172">
        <v>617</v>
      </c>
      <c r="C88" s="304">
        <v>-0.09</v>
      </c>
      <c r="D88" s="172">
        <v>2</v>
      </c>
      <c r="E88" s="304">
        <v>-0.6</v>
      </c>
      <c r="F88" s="172">
        <v>0</v>
      </c>
      <c r="G88" s="304">
        <v>0</v>
      </c>
      <c r="H88" s="172">
        <v>619</v>
      </c>
      <c r="I88" s="305">
        <v>-0.09</v>
      </c>
      <c r="J88" s="264">
        <v>125.85</v>
      </c>
      <c r="K88" s="69">
        <v>128.95</v>
      </c>
      <c r="L88" s="135">
        <f t="shared" si="4"/>
        <v>-3.0999999999999943</v>
      </c>
      <c r="M88" s="308">
        <f t="shared" si="5"/>
        <v>-2.404032570763858</v>
      </c>
      <c r="N88" s="78">
        <f>Margins!B88</f>
        <v>2000</v>
      </c>
      <c r="O88" s="25">
        <f t="shared" si="6"/>
        <v>4000</v>
      </c>
      <c r="P88" s="25">
        <f t="shared" si="7"/>
        <v>0</v>
      </c>
      <c r="R88" s="25"/>
    </row>
    <row r="89" spans="1:16" ht="13.5">
      <c r="A89" s="193" t="s">
        <v>292</v>
      </c>
      <c r="B89" s="172">
        <v>2174</v>
      </c>
      <c r="C89" s="304">
        <v>-0.37</v>
      </c>
      <c r="D89" s="172">
        <v>1</v>
      </c>
      <c r="E89" s="304">
        <v>0</v>
      </c>
      <c r="F89" s="172">
        <v>1</v>
      </c>
      <c r="G89" s="304">
        <v>0</v>
      </c>
      <c r="H89" s="172">
        <v>2176</v>
      </c>
      <c r="I89" s="305">
        <v>-0.37</v>
      </c>
      <c r="J89" s="264">
        <v>534.4</v>
      </c>
      <c r="K89" s="69">
        <v>536.6</v>
      </c>
      <c r="L89" s="135">
        <f t="shared" si="4"/>
        <v>-2.2000000000000455</v>
      </c>
      <c r="M89" s="308">
        <f t="shared" si="5"/>
        <v>-0.409988818486777</v>
      </c>
      <c r="N89" s="78">
        <f>Margins!B89</f>
        <v>550</v>
      </c>
      <c r="O89" s="25">
        <f t="shared" si="6"/>
        <v>550</v>
      </c>
      <c r="P89" s="25">
        <f t="shared" si="7"/>
        <v>550</v>
      </c>
    </row>
    <row r="90" spans="1:16" ht="13.5">
      <c r="A90" s="193" t="s">
        <v>293</v>
      </c>
      <c r="B90" s="172">
        <v>769</v>
      </c>
      <c r="C90" s="304">
        <v>-0.63</v>
      </c>
      <c r="D90" s="172">
        <v>0</v>
      </c>
      <c r="E90" s="304">
        <v>-1</v>
      </c>
      <c r="F90" s="172">
        <v>0</v>
      </c>
      <c r="G90" s="304">
        <v>0</v>
      </c>
      <c r="H90" s="172">
        <v>769</v>
      </c>
      <c r="I90" s="305">
        <v>-0.63</v>
      </c>
      <c r="J90" s="264">
        <v>479.45</v>
      </c>
      <c r="K90" s="69">
        <v>485.45</v>
      </c>
      <c r="L90" s="135">
        <f t="shared" si="4"/>
        <v>-6</v>
      </c>
      <c r="M90" s="308">
        <f t="shared" si="5"/>
        <v>-1.2359666289010198</v>
      </c>
      <c r="N90" s="78">
        <f>Margins!B90</f>
        <v>550</v>
      </c>
      <c r="O90" s="25">
        <f t="shared" si="6"/>
        <v>0</v>
      </c>
      <c r="P90" s="25">
        <f t="shared" si="7"/>
        <v>0</v>
      </c>
    </row>
    <row r="91" spans="1:16" ht="13.5">
      <c r="A91" s="193" t="s">
        <v>178</v>
      </c>
      <c r="B91" s="172">
        <v>389</v>
      </c>
      <c r="C91" s="304">
        <v>-0.74</v>
      </c>
      <c r="D91" s="172">
        <v>3</v>
      </c>
      <c r="E91" s="304">
        <v>0.5</v>
      </c>
      <c r="F91" s="172">
        <v>0</v>
      </c>
      <c r="G91" s="304">
        <v>0</v>
      </c>
      <c r="H91" s="172">
        <v>392</v>
      </c>
      <c r="I91" s="305">
        <v>-0.74</v>
      </c>
      <c r="J91" s="264">
        <v>170.65</v>
      </c>
      <c r="K91" s="69">
        <v>174.7</v>
      </c>
      <c r="L91" s="135">
        <f t="shared" si="4"/>
        <v>-4.049999999999983</v>
      </c>
      <c r="M91" s="308">
        <f t="shared" si="5"/>
        <v>-2.3182598740698244</v>
      </c>
      <c r="N91" s="78">
        <f>Margins!B91</f>
        <v>1250</v>
      </c>
      <c r="O91" s="25">
        <f t="shared" si="6"/>
        <v>3750</v>
      </c>
      <c r="P91" s="25">
        <f t="shared" si="7"/>
        <v>0</v>
      </c>
    </row>
    <row r="92" spans="1:16" ht="13.5">
      <c r="A92" s="193" t="s">
        <v>145</v>
      </c>
      <c r="B92" s="172">
        <v>110</v>
      </c>
      <c r="C92" s="304">
        <v>-0.2</v>
      </c>
      <c r="D92" s="172">
        <v>2</v>
      </c>
      <c r="E92" s="304">
        <v>1</v>
      </c>
      <c r="F92" s="172">
        <v>0</v>
      </c>
      <c r="G92" s="304">
        <v>0</v>
      </c>
      <c r="H92" s="172">
        <v>112</v>
      </c>
      <c r="I92" s="305">
        <v>-0.19</v>
      </c>
      <c r="J92" s="264">
        <v>140.5</v>
      </c>
      <c r="K92" s="69">
        <v>141.95</v>
      </c>
      <c r="L92" s="135">
        <f t="shared" si="4"/>
        <v>-1.4499999999999886</v>
      </c>
      <c r="M92" s="308">
        <f t="shared" si="5"/>
        <v>-1.021486438886924</v>
      </c>
      <c r="N92" s="78">
        <f>Margins!B92</f>
        <v>1700</v>
      </c>
      <c r="O92" s="25">
        <f t="shared" si="6"/>
        <v>3400</v>
      </c>
      <c r="P92" s="25">
        <f t="shared" si="7"/>
        <v>0</v>
      </c>
    </row>
    <row r="93" spans="1:18" ht="13.5">
      <c r="A93" s="193" t="s">
        <v>272</v>
      </c>
      <c r="B93" s="172">
        <v>1380</v>
      </c>
      <c r="C93" s="304">
        <v>1.57</v>
      </c>
      <c r="D93" s="172">
        <v>18</v>
      </c>
      <c r="E93" s="304">
        <v>1.57</v>
      </c>
      <c r="F93" s="172">
        <v>4</v>
      </c>
      <c r="G93" s="304">
        <v>0</v>
      </c>
      <c r="H93" s="172">
        <v>1402</v>
      </c>
      <c r="I93" s="305">
        <v>1.58</v>
      </c>
      <c r="J93" s="264">
        <v>148.45</v>
      </c>
      <c r="K93" s="69">
        <v>147.1</v>
      </c>
      <c r="L93" s="135">
        <f t="shared" si="4"/>
        <v>1.3499999999999943</v>
      </c>
      <c r="M93" s="308">
        <f t="shared" si="5"/>
        <v>0.9177430319510498</v>
      </c>
      <c r="N93" s="78">
        <f>Margins!B93</f>
        <v>850</v>
      </c>
      <c r="O93" s="25">
        <f t="shared" si="6"/>
        <v>15300</v>
      </c>
      <c r="P93" s="25">
        <f t="shared" si="7"/>
        <v>3400</v>
      </c>
      <c r="R93" s="25"/>
    </row>
    <row r="94" spans="1:16" ht="13.5">
      <c r="A94" s="193" t="s">
        <v>210</v>
      </c>
      <c r="B94" s="172">
        <v>2026</v>
      </c>
      <c r="C94" s="304">
        <v>-0.43</v>
      </c>
      <c r="D94" s="172">
        <v>7</v>
      </c>
      <c r="E94" s="304">
        <v>1.33</v>
      </c>
      <c r="F94" s="172">
        <v>0</v>
      </c>
      <c r="G94" s="304">
        <v>-1</v>
      </c>
      <c r="H94" s="172">
        <v>2033</v>
      </c>
      <c r="I94" s="305">
        <v>-0.43</v>
      </c>
      <c r="J94" s="264">
        <v>1566.6</v>
      </c>
      <c r="K94" s="69">
        <v>1584.8</v>
      </c>
      <c r="L94" s="135">
        <f t="shared" si="4"/>
        <v>-18.200000000000045</v>
      </c>
      <c r="M94" s="308">
        <f t="shared" si="5"/>
        <v>-1.148409893992936</v>
      </c>
      <c r="N94" s="78">
        <f>Margins!B94</f>
        <v>200</v>
      </c>
      <c r="O94" s="25">
        <f t="shared" si="6"/>
        <v>1400</v>
      </c>
      <c r="P94" s="25">
        <f t="shared" si="7"/>
        <v>0</v>
      </c>
    </row>
    <row r="95" spans="1:16" ht="13.5">
      <c r="A95" s="193" t="s">
        <v>294</v>
      </c>
      <c r="B95" s="172">
        <v>1278</v>
      </c>
      <c r="C95" s="304">
        <v>2.06</v>
      </c>
      <c r="D95" s="172">
        <v>0</v>
      </c>
      <c r="E95" s="304">
        <v>0</v>
      </c>
      <c r="F95" s="172">
        <v>0</v>
      </c>
      <c r="G95" s="304">
        <v>0</v>
      </c>
      <c r="H95" s="172">
        <v>1278</v>
      </c>
      <c r="I95" s="305">
        <v>2.06</v>
      </c>
      <c r="J95" s="264">
        <v>626.9</v>
      </c>
      <c r="K95" s="264">
        <v>615.4</v>
      </c>
      <c r="L95" s="135">
        <f t="shared" si="4"/>
        <v>11.5</v>
      </c>
      <c r="M95" s="308">
        <f t="shared" si="5"/>
        <v>1.8687032824179397</v>
      </c>
      <c r="N95" s="78">
        <f>Margins!B95</f>
        <v>350</v>
      </c>
      <c r="O95" s="25">
        <f t="shared" si="6"/>
        <v>0</v>
      </c>
      <c r="P95" s="25">
        <f t="shared" si="7"/>
        <v>0</v>
      </c>
    </row>
    <row r="96" spans="1:16" ht="13.5">
      <c r="A96" s="193" t="s">
        <v>7</v>
      </c>
      <c r="B96" s="172">
        <v>1454</v>
      </c>
      <c r="C96" s="304">
        <v>-0.14</v>
      </c>
      <c r="D96" s="172">
        <v>28</v>
      </c>
      <c r="E96" s="304">
        <v>2.5</v>
      </c>
      <c r="F96" s="172">
        <v>0</v>
      </c>
      <c r="G96" s="304">
        <v>-1</v>
      </c>
      <c r="H96" s="172">
        <v>1482</v>
      </c>
      <c r="I96" s="305">
        <v>-0.13</v>
      </c>
      <c r="J96" s="264">
        <v>718.8</v>
      </c>
      <c r="K96" s="69">
        <v>725.2</v>
      </c>
      <c r="L96" s="135">
        <f t="shared" si="4"/>
        <v>-6.400000000000091</v>
      </c>
      <c r="M96" s="308">
        <f t="shared" si="5"/>
        <v>-0.8825151682294665</v>
      </c>
      <c r="N96" s="78">
        <f>Margins!B96</f>
        <v>625</v>
      </c>
      <c r="O96" s="25">
        <f t="shared" si="6"/>
        <v>17500</v>
      </c>
      <c r="P96" s="25">
        <f t="shared" si="7"/>
        <v>0</v>
      </c>
    </row>
    <row r="97" spans="1:16" ht="13.5">
      <c r="A97" s="193" t="s">
        <v>170</v>
      </c>
      <c r="B97" s="172">
        <v>801</v>
      </c>
      <c r="C97" s="304">
        <v>0.03</v>
      </c>
      <c r="D97" s="172">
        <v>0</v>
      </c>
      <c r="E97" s="304">
        <v>0</v>
      </c>
      <c r="F97" s="172">
        <v>0</v>
      </c>
      <c r="G97" s="304">
        <v>0</v>
      </c>
      <c r="H97" s="172">
        <v>801</v>
      </c>
      <c r="I97" s="305">
        <v>0.03</v>
      </c>
      <c r="J97" s="264">
        <v>513.65</v>
      </c>
      <c r="K97" s="69">
        <v>525.4</v>
      </c>
      <c r="L97" s="135">
        <f t="shared" si="4"/>
        <v>-11.75</v>
      </c>
      <c r="M97" s="308">
        <f t="shared" si="5"/>
        <v>-2.2363913208983632</v>
      </c>
      <c r="N97" s="78">
        <f>Margins!B97</f>
        <v>600</v>
      </c>
      <c r="O97" s="25">
        <f t="shared" si="6"/>
        <v>0</v>
      </c>
      <c r="P97" s="25">
        <f t="shared" si="7"/>
        <v>0</v>
      </c>
    </row>
    <row r="98" spans="1:16" ht="13.5">
      <c r="A98" s="193" t="s">
        <v>223</v>
      </c>
      <c r="B98" s="172">
        <v>2909</v>
      </c>
      <c r="C98" s="304">
        <v>0.34</v>
      </c>
      <c r="D98" s="172">
        <v>29</v>
      </c>
      <c r="E98" s="304">
        <v>1.07</v>
      </c>
      <c r="F98" s="172">
        <v>3</v>
      </c>
      <c r="G98" s="304">
        <v>0</v>
      </c>
      <c r="H98" s="172">
        <v>2941</v>
      </c>
      <c r="I98" s="305">
        <v>0.34</v>
      </c>
      <c r="J98" s="264">
        <v>758.95</v>
      </c>
      <c r="K98" s="69">
        <v>781.95</v>
      </c>
      <c r="L98" s="135">
        <f t="shared" si="4"/>
        <v>-23</v>
      </c>
      <c r="M98" s="308">
        <f t="shared" si="5"/>
        <v>-2.9413645373745125</v>
      </c>
      <c r="N98" s="78">
        <f>Margins!B98</f>
        <v>400</v>
      </c>
      <c r="O98" s="25">
        <f t="shared" si="6"/>
        <v>11600</v>
      </c>
      <c r="P98" s="25">
        <f t="shared" si="7"/>
        <v>1200</v>
      </c>
    </row>
    <row r="99" spans="1:16" ht="13.5">
      <c r="A99" s="193" t="s">
        <v>207</v>
      </c>
      <c r="B99" s="172">
        <v>342</v>
      </c>
      <c r="C99" s="304">
        <v>0.49</v>
      </c>
      <c r="D99" s="172">
        <v>8</v>
      </c>
      <c r="E99" s="304">
        <v>0.6</v>
      </c>
      <c r="F99" s="172">
        <v>0</v>
      </c>
      <c r="G99" s="304">
        <v>0</v>
      </c>
      <c r="H99" s="172">
        <v>350</v>
      </c>
      <c r="I99" s="305">
        <v>0.5</v>
      </c>
      <c r="J99" s="264">
        <v>180.85</v>
      </c>
      <c r="K99" s="69">
        <v>182.1</v>
      </c>
      <c r="L99" s="135">
        <f t="shared" si="4"/>
        <v>-1.25</v>
      </c>
      <c r="M99" s="308">
        <f t="shared" si="5"/>
        <v>-0.6864360241625481</v>
      </c>
      <c r="N99" s="78">
        <f>Margins!B99</f>
        <v>1250</v>
      </c>
      <c r="O99" s="25">
        <f t="shared" si="6"/>
        <v>10000</v>
      </c>
      <c r="P99" s="25">
        <f t="shared" si="7"/>
        <v>0</v>
      </c>
    </row>
    <row r="100" spans="1:16" ht="13.5">
      <c r="A100" s="193" t="s">
        <v>295</v>
      </c>
      <c r="B100" s="172">
        <v>762</v>
      </c>
      <c r="C100" s="304">
        <v>-0.12</v>
      </c>
      <c r="D100" s="172">
        <v>0</v>
      </c>
      <c r="E100" s="304">
        <v>-1</v>
      </c>
      <c r="F100" s="172">
        <v>0</v>
      </c>
      <c r="G100" s="304">
        <v>0</v>
      </c>
      <c r="H100" s="172">
        <v>762</v>
      </c>
      <c r="I100" s="305">
        <v>-0.13</v>
      </c>
      <c r="J100" s="264">
        <v>838.15</v>
      </c>
      <c r="K100" s="69">
        <v>852.7</v>
      </c>
      <c r="L100" s="135">
        <f t="shared" si="4"/>
        <v>-14.550000000000068</v>
      </c>
      <c r="M100" s="308">
        <f t="shared" si="5"/>
        <v>-1.706344552597639</v>
      </c>
      <c r="N100" s="78">
        <f>Margins!B100</f>
        <v>250</v>
      </c>
      <c r="O100" s="25">
        <f t="shared" si="6"/>
        <v>0</v>
      </c>
      <c r="P100" s="25">
        <f t="shared" si="7"/>
        <v>0</v>
      </c>
    </row>
    <row r="101" spans="1:16" ht="13.5">
      <c r="A101" s="193" t="s">
        <v>277</v>
      </c>
      <c r="B101" s="172">
        <v>1613</v>
      </c>
      <c r="C101" s="304">
        <v>0.47</v>
      </c>
      <c r="D101" s="172">
        <v>15</v>
      </c>
      <c r="E101" s="304">
        <v>14</v>
      </c>
      <c r="F101" s="172">
        <v>1</v>
      </c>
      <c r="G101" s="304">
        <v>0</v>
      </c>
      <c r="H101" s="172">
        <v>1629</v>
      </c>
      <c r="I101" s="305">
        <v>0.48</v>
      </c>
      <c r="J101" s="264">
        <v>281.2</v>
      </c>
      <c r="K101" s="69">
        <v>274.65</v>
      </c>
      <c r="L101" s="135">
        <f t="shared" si="4"/>
        <v>6.550000000000011</v>
      </c>
      <c r="M101" s="308">
        <f t="shared" si="5"/>
        <v>2.384853449845262</v>
      </c>
      <c r="N101" s="78">
        <f>Margins!B101</f>
        <v>800</v>
      </c>
      <c r="O101" s="25">
        <f t="shared" si="6"/>
        <v>12000</v>
      </c>
      <c r="P101" s="25">
        <f t="shared" si="7"/>
        <v>800</v>
      </c>
    </row>
    <row r="102" spans="1:16" ht="13.5">
      <c r="A102" s="193" t="s">
        <v>146</v>
      </c>
      <c r="B102" s="172">
        <v>42</v>
      </c>
      <c r="C102" s="304">
        <v>-0.78</v>
      </c>
      <c r="D102" s="172">
        <v>0</v>
      </c>
      <c r="E102" s="304">
        <v>-1</v>
      </c>
      <c r="F102" s="172">
        <v>0</v>
      </c>
      <c r="G102" s="304">
        <v>-1</v>
      </c>
      <c r="H102" s="172">
        <v>42</v>
      </c>
      <c r="I102" s="305">
        <v>-0.8</v>
      </c>
      <c r="J102" s="264">
        <v>35.35</v>
      </c>
      <c r="K102" s="69">
        <v>35.6</v>
      </c>
      <c r="L102" s="135">
        <f t="shared" si="4"/>
        <v>-0.25</v>
      </c>
      <c r="M102" s="308">
        <f t="shared" si="5"/>
        <v>-0.7022471910112359</v>
      </c>
      <c r="N102" s="78">
        <f>Margins!B102</f>
        <v>8900</v>
      </c>
      <c r="O102" s="25">
        <f t="shared" si="6"/>
        <v>0</v>
      </c>
      <c r="P102" s="25">
        <f t="shared" si="7"/>
        <v>0</v>
      </c>
    </row>
    <row r="103" spans="1:16" ht="13.5">
      <c r="A103" s="193" t="s">
        <v>8</v>
      </c>
      <c r="B103" s="172">
        <v>4119</v>
      </c>
      <c r="C103" s="304">
        <v>-0.12</v>
      </c>
      <c r="D103" s="172">
        <v>461</v>
      </c>
      <c r="E103" s="304">
        <v>-0.17</v>
      </c>
      <c r="F103" s="172">
        <v>56</v>
      </c>
      <c r="G103" s="304">
        <v>-0.16</v>
      </c>
      <c r="H103" s="172">
        <v>4636</v>
      </c>
      <c r="I103" s="305">
        <v>-0.12</v>
      </c>
      <c r="J103" s="264">
        <v>151.8</v>
      </c>
      <c r="K103" s="69">
        <v>153.2</v>
      </c>
      <c r="L103" s="135">
        <f t="shared" si="4"/>
        <v>-1.3999999999999773</v>
      </c>
      <c r="M103" s="308">
        <f t="shared" si="5"/>
        <v>-0.913838120104424</v>
      </c>
      <c r="N103" s="78">
        <f>Margins!B103</f>
        <v>1600</v>
      </c>
      <c r="O103" s="25">
        <f t="shared" si="6"/>
        <v>737600</v>
      </c>
      <c r="P103" s="25">
        <f t="shared" si="7"/>
        <v>89600</v>
      </c>
    </row>
    <row r="104" spans="1:16" ht="13.5">
      <c r="A104" s="193" t="s">
        <v>296</v>
      </c>
      <c r="B104" s="172">
        <v>1197</v>
      </c>
      <c r="C104" s="304">
        <v>0.4</v>
      </c>
      <c r="D104" s="172">
        <v>4</v>
      </c>
      <c r="E104" s="304">
        <v>-0.33</v>
      </c>
      <c r="F104" s="172">
        <v>0</v>
      </c>
      <c r="G104" s="304">
        <v>-1</v>
      </c>
      <c r="H104" s="172">
        <v>1201</v>
      </c>
      <c r="I104" s="305">
        <v>0.39</v>
      </c>
      <c r="J104" s="264">
        <v>168.05</v>
      </c>
      <c r="K104" s="69">
        <v>168.25</v>
      </c>
      <c r="L104" s="135">
        <f t="shared" si="4"/>
        <v>-0.19999999999998863</v>
      </c>
      <c r="M104" s="308">
        <f t="shared" si="5"/>
        <v>-0.11887072808320276</v>
      </c>
      <c r="N104" s="78">
        <f>Margins!B104</f>
        <v>1000</v>
      </c>
      <c r="O104" s="25">
        <f t="shared" si="6"/>
        <v>4000</v>
      </c>
      <c r="P104" s="25">
        <f t="shared" si="7"/>
        <v>0</v>
      </c>
    </row>
    <row r="105" spans="1:16" ht="13.5">
      <c r="A105" s="193" t="s">
        <v>179</v>
      </c>
      <c r="B105" s="172">
        <v>242</v>
      </c>
      <c r="C105" s="304">
        <v>-0.34</v>
      </c>
      <c r="D105" s="172">
        <v>40</v>
      </c>
      <c r="E105" s="304">
        <v>-0.55</v>
      </c>
      <c r="F105" s="172">
        <v>7</v>
      </c>
      <c r="G105" s="304">
        <v>-0.13</v>
      </c>
      <c r="H105" s="172">
        <v>289</v>
      </c>
      <c r="I105" s="305">
        <v>-0.38</v>
      </c>
      <c r="J105" s="264">
        <v>14.55</v>
      </c>
      <c r="K105" s="69">
        <v>14.85</v>
      </c>
      <c r="L105" s="135">
        <f t="shared" si="4"/>
        <v>-0.29999999999999893</v>
      </c>
      <c r="M105" s="308">
        <f t="shared" si="5"/>
        <v>-2.0202020202020132</v>
      </c>
      <c r="N105" s="78">
        <f>Margins!B105</f>
        <v>14000</v>
      </c>
      <c r="O105" s="25">
        <f t="shared" si="6"/>
        <v>560000</v>
      </c>
      <c r="P105" s="25">
        <f t="shared" si="7"/>
        <v>98000</v>
      </c>
    </row>
    <row r="106" spans="1:16" ht="13.5">
      <c r="A106" s="193" t="s">
        <v>202</v>
      </c>
      <c r="B106" s="172">
        <v>1443</v>
      </c>
      <c r="C106" s="304">
        <v>-0.4</v>
      </c>
      <c r="D106" s="172">
        <v>32</v>
      </c>
      <c r="E106" s="304">
        <v>-0.43</v>
      </c>
      <c r="F106" s="172">
        <v>4</v>
      </c>
      <c r="G106" s="304">
        <v>0.33</v>
      </c>
      <c r="H106" s="172">
        <v>1479</v>
      </c>
      <c r="I106" s="305">
        <v>-0.4</v>
      </c>
      <c r="J106" s="264">
        <v>241.3</v>
      </c>
      <c r="K106" s="69">
        <v>247.65</v>
      </c>
      <c r="L106" s="135">
        <f t="shared" si="4"/>
        <v>-6.349999999999994</v>
      </c>
      <c r="M106" s="308">
        <f t="shared" si="5"/>
        <v>-2.5641025641025617</v>
      </c>
      <c r="N106" s="78">
        <f>Margins!B106</f>
        <v>1150</v>
      </c>
      <c r="O106" s="25">
        <f t="shared" si="6"/>
        <v>36800</v>
      </c>
      <c r="P106" s="25">
        <f t="shared" si="7"/>
        <v>4600</v>
      </c>
    </row>
    <row r="107" spans="1:16" ht="13.5">
      <c r="A107" s="193" t="s">
        <v>171</v>
      </c>
      <c r="B107" s="172">
        <v>1524</v>
      </c>
      <c r="C107" s="304">
        <v>-0.24</v>
      </c>
      <c r="D107" s="172">
        <v>1</v>
      </c>
      <c r="E107" s="304">
        <v>0</v>
      </c>
      <c r="F107" s="172">
        <v>0</v>
      </c>
      <c r="G107" s="304">
        <v>0</v>
      </c>
      <c r="H107" s="172">
        <v>1525</v>
      </c>
      <c r="I107" s="305">
        <v>-0.24</v>
      </c>
      <c r="J107" s="264">
        <v>322.35</v>
      </c>
      <c r="K107" s="69">
        <v>328</v>
      </c>
      <c r="L107" s="135">
        <f t="shared" si="4"/>
        <v>-5.649999999999977</v>
      </c>
      <c r="M107" s="308">
        <f t="shared" si="5"/>
        <v>-1.7225609756097493</v>
      </c>
      <c r="N107" s="78">
        <f>Margins!B107</f>
        <v>1100</v>
      </c>
      <c r="O107" s="25">
        <f t="shared" si="6"/>
        <v>1100</v>
      </c>
      <c r="P107" s="25">
        <f t="shared" si="7"/>
        <v>0</v>
      </c>
    </row>
    <row r="108" spans="1:16" ht="13.5">
      <c r="A108" s="193" t="s">
        <v>147</v>
      </c>
      <c r="B108" s="172">
        <v>149</v>
      </c>
      <c r="C108" s="304">
        <v>-0.61</v>
      </c>
      <c r="D108" s="172">
        <v>1</v>
      </c>
      <c r="E108" s="304">
        <v>-0.95</v>
      </c>
      <c r="F108" s="172">
        <v>0</v>
      </c>
      <c r="G108" s="304">
        <v>0</v>
      </c>
      <c r="H108" s="172">
        <v>150</v>
      </c>
      <c r="I108" s="305">
        <v>-0.62</v>
      </c>
      <c r="J108" s="264">
        <v>54.5</v>
      </c>
      <c r="K108" s="69">
        <v>55.3</v>
      </c>
      <c r="L108" s="135">
        <f t="shared" si="4"/>
        <v>-0.7999999999999972</v>
      </c>
      <c r="M108" s="308">
        <f t="shared" si="5"/>
        <v>-1.4466546112115681</v>
      </c>
      <c r="N108" s="78">
        <f>Margins!B108</f>
        <v>5900</v>
      </c>
      <c r="O108" s="25">
        <f t="shared" si="6"/>
        <v>5900</v>
      </c>
      <c r="P108" s="25">
        <f t="shared" si="7"/>
        <v>0</v>
      </c>
    </row>
    <row r="109" spans="1:16" ht="13.5">
      <c r="A109" s="193" t="s">
        <v>148</v>
      </c>
      <c r="B109" s="172">
        <v>537</v>
      </c>
      <c r="C109" s="304">
        <v>2.36</v>
      </c>
      <c r="D109" s="172">
        <v>1</v>
      </c>
      <c r="E109" s="304">
        <v>0</v>
      </c>
      <c r="F109" s="172">
        <v>0</v>
      </c>
      <c r="G109" s="304">
        <v>0</v>
      </c>
      <c r="H109" s="172">
        <v>538</v>
      </c>
      <c r="I109" s="305">
        <v>2.36</v>
      </c>
      <c r="J109" s="264">
        <v>252.3</v>
      </c>
      <c r="K109" s="69">
        <v>250</v>
      </c>
      <c r="L109" s="135">
        <f t="shared" si="4"/>
        <v>2.3000000000000114</v>
      </c>
      <c r="M109" s="308">
        <f t="shared" si="5"/>
        <v>0.9200000000000045</v>
      </c>
      <c r="N109" s="78">
        <f>Margins!B109</f>
        <v>1045</v>
      </c>
      <c r="O109" s="25">
        <f t="shared" si="6"/>
        <v>1045</v>
      </c>
      <c r="P109" s="25">
        <f t="shared" si="7"/>
        <v>0</v>
      </c>
    </row>
    <row r="110" spans="1:18" ht="13.5">
      <c r="A110" s="193" t="s">
        <v>122</v>
      </c>
      <c r="B110" s="172">
        <v>2933</v>
      </c>
      <c r="C110" s="304">
        <v>0.04</v>
      </c>
      <c r="D110" s="172">
        <v>331</v>
      </c>
      <c r="E110" s="304">
        <v>0.05</v>
      </c>
      <c r="F110" s="172">
        <v>133</v>
      </c>
      <c r="G110" s="304">
        <v>0.19</v>
      </c>
      <c r="H110" s="172">
        <v>3397</v>
      </c>
      <c r="I110" s="305">
        <v>0.05</v>
      </c>
      <c r="J110" s="264">
        <v>159.9</v>
      </c>
      <c r="K110" s="69">
        <v>158.5</v>
      </c>
      <c r="L110" s="135">
        <f t="shared" si="4"/>
        <v>1.4000000000000057</v>
      </c>
      <c r="M110" s="308">
        <f t="shared" si="5"/>
        <v>0.8832807570977954</v>
      </c>
      <c r="N110" s="78">
        <f>Margins!B110</f>
        <v>1625</v>
      </c>
      <c r="O110" s="25">
        <f t="shared" si="6"/>
        <v>537875</v>
      </c>
      <c r="P110" s="25">
        <f t="shared" si="7"/>
        <v>216125</v>
      </c>
      <c r="R110" s="25"/>
    </row>
    <row r="111" spans="1:18" ht="13.5">
      <c r="A111" s="201" t="s">
        <v>36</v>
      </c>
      <c r="B111" s="172">
        <v>5090</v>
      </c>
      <c r="C111" s="304">
        <v>-0.33</v>
      </c>
      <c r="D111" s="172">
        <v>108</v>
      </c>
      <c r="E111" s="304">
        <v>-0.79</v>
      </c>
      <c r="F111" s="172">
        <v>2</v>
      </c>
      <c r="G111" s="304">
        <v>-0.71</v>
      </c>
      <c r="H111" s="172">
        <v>5200</v>
      </c>
      <c r="I111" s="305">
        <v>-0.36</v>
      </c>
      <c r="J111" s="264">
        <v>850.85</v>
      </c>
      <c r="K111" s="69">
        <v>880.55</v>
      </c>
      <c r="L111" s="135">
        <f t="shared" si="4"/>
        <v>-29.699999999999932</v>
      </c>
      <c r="M111" s="308">
        <f t="shared" si="5"/>
        <v>-3.3728919425359076</v>
      </c>
      <c r="N111" s="78">
        <f>Margins!B111</f>
        <v>225</v>
      </c>
      <c r="O111" s="25">
        <f t="shared" si="6"/>
        <v>24300</v>
      </c>
      <c r="P111" s="25">
        <f t="shared" si="7"/>
        <v>450</v>
      </c>
      <c r="R111" s="25"/>
    </row>
    <row r="112" spans="1:18" ht="13.5">
      <c r="A112" s="193" t="s">
        <v>172</v>
      </c>
      <c r="B112" s="172">
        <v>3600</v>
      </c>
      <c r="C112" s="304">
        <v>-0.05</v>
      </c>
      <c r="D112" s="172">
        <v>40</v>
      </c>
      <c r="E112" s="304">
        <v>2.33</v>
      </c>
      <c r="F112" s="172">
        <v>1</v>
      </c>
      <c r="G112" s="304">
        <v>0</v>
      </c>
      <c r="H112" s="172">
        <v>3641</v>
      </c>
      <c r="I112" s="305">
        <v>-0.04</v>
      </c>
      <c r="J112" s="264">
        <v>274.55</v>
      </c>
      <c r="K112" s="69">
        <v>279.2</v>
      </c>
      <c r="L112" s="135">
        <f t="shared" si="4"/>
        <v>-4.649999999999977</v>
      </c>
      <c r="M112" s="308">
        <f t="shared" si="5"/>
        <v>-1.6654727793696193</v>
      </c>
      <c r="N112" s="78">
        <f>Margins!B112</f>
        <v>1050</v>
      </c>
      <c r="O112" s="25">
        <f t="shared" si="6"/>
        <v>42000</v>
      </c>
      <c r="P112" s="25">
        <f t="shared" si="7"/>
        <v>1050</v>
      </c>
      <c r="R112" s="25"/>
    </row>
    <row r="113" spans="1:16" ht="13.5">
      <c r="A113" s="193" t="s">
        <v>80</v>
      </c>
      <c r="B113" s="172">
        <v>232</v>
      </c>
      <c r="C113" s="304">
        <v>0.05</v>
      </c>
      <c r="D113" s="172">
        <v>0</v>
      </c>
      <c r="E113" s="304">
        <v>0</v>
      </c>
      <c r="F113" s="172">
        <v>0</v>
      </c>
      <c r="G113" s="304">
        <v>0</v>
      </c>
      <c r="H113" s="172">
        <v>232</v>
      </c>
      <c r="I113" s="305">
        <v>0.05</v>
      </c>
      <c r="J113" s="264">
        <v>183.45</v>
      </c>
      <c r="K113" s="69">
        <v>187.75</v>
      </c>
      <c r="L113" s="135">
        <f t="shared" si="4"/>
        <v>-4.300000000000011</v>
      </c>
      <c r="M113" s="308">
        <f t="shared" si="5"/>
        <v>-2.290279627163788</v>
      </c>
      <c r="N113" s="78">
        <f>Margins!B113</f>
        <v>1200</v>
      </c>
      <c r="O113" s="25">
        <f t="shared" si="6"/>
        <v>0</v>
      </c>
      <c r="P113" s="25">
        <f t="shared" si="7"/>
        <v>0</v>
      </c>
    </row>
    <row r="114" spans="1:16" ht="13.5">
      <c r="A114" s="193" t="s">
        <v>274</v>
      </c>
      <c r="B114" s="172">
        <v>14117</v>
      </c>
      <c r="C114" s="304">
        <v>4.37</v>
      </c>
      <c r="D114" s="172">
        <v>300</v>
      </c>
      <c r="E114" s="304">
        <v>9.71</v>
      </c>
      <c r="F114" s="172">
        <v>8</v>
      </c>
      <c r="G114" s="304">
        <v>-0.2</v>
      </c>
      <c r="H114" s="172">
        <v>14425</v>
      </c>
      <c r="I114" s="305">
        <v>4.41</v>
      </c>
      <c r="J114" s="264">
        <v>284.35</v>
      </c>
      <c r="K114" s="69">
        <v>263.8</v>
      </c>
      <c r="L114" s="135">
        <f t="shared" si="4"/>
        <v>20.55000000000001</v>
      </c>
      <c r="M114" s="308">
        <f t="shared" si="5"/>
        <v>7.789992418498867</v>
      </c>
      <c r="N114" s="78">
        <f>Margins!B114</f>
        <v>700</v>
      </c>
      <c r="O114" s="25">
        <f t="shared" si="6"/>
        <v>210000</v>
      </c>
      <c r="P114" s="25">
        <f t="shared" si="7"/>
        <v>5600</v>
      </c>
    </row>
    <row r="115" spans="1:16" ht="13.5">
      <c r="A115" s="193" t="s">
        <v>224</v>
      </c>
      <c r="B115" s="172">
        <v>40</v>
      </c>
      <c r="C115" s="304">
        <v>-0.27</v>
      </c>
      <c r="D115" s="172">
        <v>0</v>
      </c>
      <c r="E115" s="304">
        <v>0</v>
      </c>
      <c r="F115" s="172">
        <v>0</v>
      </c>
      <c r="G115" s="304">
        <v>0</v>
      </c>
      <c r="H115" s="172">
        <v>40</v>
      </c>
      <c r="I115" s="305">
        <v>-0.27</v>
      </c>
      <c r="J115" s="264">
        <v>401.25</v>
      </c>
      <c r="K115" s="69">
        <v>406.9</v>
      </c>
      <c r="L115" s="135">
        <f t="shared" si="4"/>
        <v>-5.649999999999977</v>
      </c>
      <c r="M115" s="308">
        <f t="shared" si="5"/>
        <v>-1.3885475546817345</v>
      </c>
      <c r="N115" s="78">
        <f>Margins!B115</f>
        <v>650</v>
      </c>
      <c r="O115" s="25">
        <f t="shared" si="6"/>
        <v>0</v>
      </c>
      <c r="P115" s="25">
        <f t="shared" si="7"/>
        <v>0</v>
      </c>
    </row>
    <row r="116" spans="1:16" ht="13.5">
      <c r="A116" s="193" t="s">
        <v>394</v>
      </c>
      <c r="B116" s="172">
        <v>1154</v>
      </c>
      <c r="C116" s="304">
        <v>-0.6</v>
      </c>
      <c r="D116" s="172">
        <v>85</v>
      </c>
      <c r="E116" s="304">
        <v>-0.68</v>
      </c>
      <c r="F116" s="172">
        <v>5</v>
      </c>
      <c r="G116" s="304">
        <v>-0.74</v>
      </c>
      <c r="H116" s="172">
        <v>1244</v>
      </c>
      <c r="I116" s="305">
        <v>-0.61</v>
      </c>
      <c r="J116" s="264">
        <v>105.6</v>
      </c>
      <c r="K116" s="69">
        <v>110.6</v>
      </c>
      <c r="L116" s="135">
        <f t="shared" si="4"/>
        <v>-5</v>
      </c>
      <c r="M116" s="308">
        <f t="shared" si="5"/>
        <v>-4.520795660036167</v>
      </c>
      <c r="N116" s="78">
        <f>Margins!B116</f>
        <v>2400</v>
      </c>
      <c r="O116" s="25">
        <f t="shared" si="6"/>
        <v>204000</v>
      </c>
      <c r="P116" s="25">
        <f t="shared" si="7"/>
        <v>12000</v>
      </c>
    </row>
    <row r="117" spans="1:16" ht="13.5">
      <c r="A117" s="193" t="s">
        <v>81</v>
      </c>
      <c r="B117" s="172">
        <v>683</v>
      </c>
      <c r="C117" s="304">
        <v>-0.33</v>
      </c>
      <c r="D117" s="172">
        <v>1</v>
      </c>
      <c r="E117" s="304">
        <v>0</v>
      </c>
      <c r="F117" s="172">
        <v>0</v>
      </c>
      <c r="G117" s="304">
        <v>0</v>
      </c>
      <c r="H117" s="172">
        <v>684</v>
      </c>
      <c r="I117" s="305">
        <v>-0.33</v>
      </c>
      <c r="J117" s="264">
        <v>441.6</v>
      </c>
      <c r="K117" s="69">
        <v>446.55</v>
      </c>
      <c r="L117" s="135">
        <f t="shared" si="4"/>
        <v>-4.949999999999989</v>
      </c>
      <c r="M117" s="308">
        <f t="shared" si="5"/>
        <v>-1.1084984884111497</v>
      </c>
      <c r="N117" s="78">
        <f>Margins!B117</f>
        <v>600</v>
      </c>
      <c r="O117" s="25">
        <f t="shared" si="6"/>
        <v>600</v>
      </c>
      <c r="P117" s="25">
        <f t="shared" si="7"/>
        <v>0</v>
      </c>
    </row>
    <row r="118" spans="1:16" ht="13.5">
      <c r="A118" s="193" t="s">
        <v>225</v>
      </c>
      <c r="B118" s="172">
        <v>2339</v>
      </c>
      <c r="C118" s="304">
        <v>-0.5</v>
      </c>
      <c r="D118" s="172">
        <v>70</v>
      </c>
      <c r="E118" s="304">
        <v>-0.55</v>
      </c>
      <c r="F118" s="172">
        <v>4</v>
      </c>
      <c r="G118" s="304">
        <v>-0.6</v>
      </c>
      <c r="H118" s="172">
        <v>2413</v>
      </c>
      <c r="I118" s="305">
        <v>-0.51</v>
      </c>
      <c r="J118" s="264">
        <v>179.65</v>
      </c>
      <c r="K118" s="69">
        <v>179.3</v>
      </c>
      <c r="L118" s="135">
        <f t="shared" si="4"/>
        <v>0.3499999999999943</v>
      </c>
      <c r="M118" s="308">
        <f t="shared" si="5"/>
        <v>0.1952035694366951</v>
      </c>
      <c r="N118" s="78">
        <f>Margins!B118</f>
        <v>1400</v>
      </c>
      <c r="O118" s="25">
        <f t="shared" si="6"/>
        <v>98000</v>
      </c>
      <c r="P118" s="25">
        <f t="shared" si="7"/>
        <v>5600</v>
      </c>
    </row>
    <row r="119" spans="1:16" ht="13.5">
      <c r="A119" s="193" t="s">
        <v>297</v>
      </c>
      <c r="B119" s="172">
        <v>4612</v>
      </c>
      <c r="C119" s="304">
        <v>-0.32</v>
      </c>
      <c r="D119" s="172">
        <v>17</v>
      </c>
      <c r="E119" s="304">
        <v>-0.6</v>
      </c>
      <c r="F119" s="172">
        <v>6</v>
      </c>
      <c r="G119" s="304">
        <v>0.5</v>
      </c>
      <c r="H119" s="172">
        <v>4635</v>
      </c>
      <c r="I119" s="305">
        <v>-0.32</v>
      </c>
      <c r="J119" s="264">
        <v>429.9</v>
      </c>
      <c r="K119" s="69">
        <v>438.65</v>
      </c>
      <c r="L119" s="135">
        <f t="shared" si="4"/>
        <v>-8.75</v>
      </c>
      <c r="M119" s="308">
        <f t="shared" si="5"/>
        <v>-1.9947566396899579</v>
      </c>
      <c r="N119" s="78">
        <f>Margins!B119</f>
        <v>1100</v>
      </c>
      <c r="O119" s="25">
        <f t="shared" si="6"/>
        <v>18700</v>
      </c>
      <c r="P119" s="25">
        <f t="shared" si="7"/>
        <v>6600</v>
      </c>
    </row>
    <row r="120" spans="1:16" ht="13.5">
      <c r="A120" s="193" t="s">
        <v>226</v>
      </c>
      <c r="B120" s="172">
        <v>1984</v>
      </c>
      <c r="C120" s="304">
        <v>-0.59</v>
      </c>
      <c r="D120" s="172">
        <v>4</v>
      </c>
      <c r="E120" s="304">
        <v>-0.67</v>
      </c>
      <c r="F120" s="172">
        <v>0</v>
      </c>
      <c r="G120" s="304">
        <v>0</v>
      </c>
      <c r="H120" s="172">
        <v>1988</v>
      </c>
      <c r="I120" s="305">
        <v>-0.59</v>
      </c>
      <c r="J120" s="264">
        <v>164.25</v>
      </c>
      <c r="K120" s="69">
        <v>169.9</v>
      </c>
      <c r="L120" s="135">
        <f t="shared" si="4"/>
        <v>-5.650000000000006</v>
      </c>
      <c r="M120" s="308">
        <f t="shared" si="5"/>
        <v>-3.3254855797527987</v>
      </c>
      <c r="N120" s="78">
        <f>Margins!B120</f>
        <v>1500</v>
      </c>
      <c r="O120" s="25">
        <f t="shared" si="6"/>
        <v>6000</v>
      </c>
      <c r="P120" s="25">
        <f t="shared" si="7"/>
        <v>0</v>
      </c>
    </row>
    <row r="121" spans="1:16" ht="13.5">
      <c r="A121" s="193" t="s">
        <v>227</v>
      </c>
      <c r="B121" s="172">
        <v>2816</v>
      </c>
      <c r="C121" s="304">
        <v>0.48</v>
      </c>
      <c r="D121" s="172">
        <v>162</v>
      </c>
      <c r="E121" s="304">
        <v>0.54</v>
      </c>
      <c r="F121" s="172">
        <v>27</v>
      </c>
      <c r="G121" s="304">
        <v>2.86</v>
      </c>
      <c r="H121" s="172">
        <v>3005</v>
      </c>
      <c r="I121" s="305">
        <v>0.49</v>
      </c>
      <c r="J121" s="264">
        <v>336.95</v>
      </c>
      <c r="K121" s="69">
        <v>345.7</v>
      </c>
      <c r="L121" s="135">
        <f t="shared" si="4"/>
        <v>-8.75</v>
      </c>
      <c r="M121" s="308">
        <f t="shared" si="5"/>
        <v>-2.5310963262944752</v>
      </c>
      <c r="N121" s="78">
        <f>Margins!B121</f>
        <v>800</v>
      </c>
      <c r="O121" s="25">
        <f t="shared" si="6"/>
        <v>129600</v>
      </c>
      <c r="P121" s="25">
        <f t="shared" si="7"/>
        <v>21600</v>
      </c>
    </row>
    <row r="122" spans="1:16" ht="13.5">
      <c r="A122" s="193" t="s">
        <v>234</v>
      </c>
      <c r="B122" s="172">
        <v>8055</v>
      </c>
      <c r="C122" s="304">
        <v>-0.25</v>
      </c>
      <c r="D122" s="172">
        <v>440</v>
      </c>
      <c r="E122" s="304">
        <v>-0.26</v>
      </c>
      <c r="F122" s="172">
        <v>42</v>
      </c>
      <c r="G122" s="304">
        <v>-0.37</v>
      </c>
      <c r="H122" s="172">
        <v>8537</v>
      </c>
      <c r="I122" s="305">
        <v>-0.26</v>
      </c>
      <c r="J122" s="264">
        <v>409.95</v>
      </c>
      <c r="K122" s="69">
        <v>412.25</v>
      </c>
      <c r="L122" s="135">
        <f t="shared" si="4"/>
        <v>-2.3000000000000114</v>
      </c>
      <c r="M122" s="308">
        <f t="shared" si="5"/>
        <v>-0.5579138872043691</v>
      </c>
      <c r="N122" s="78">
        <f>Margins!B122</f>
        <v>700</v>
      </c>
      <c r="O122" s="25">
        <f t="shared" si="6"/>
        <v>308000</v>
      </c>
      <c r="P122" s="25">
        <f t="shared" si="7"/>
        <v>29400</v>
      </c>
    </row>
    <row r="123" spans="1:16" ht="13.5">
      <c r="A123" s="193" t="s">
        <v>98</v>
      </c>
      <c r="B123" s="172">
        <v>1403</v>
      </c>
      <c r="C123" s="304">
        <v>-0.01</v>
      </c>
      <c r="D123" s="172">
        <v>14</v>
      </c>
      <c r="E123" s="304">
        <v>-0.53</v>
      </c>
      <c r="F123" s="172">
        <v>0</v>
      </c>
      <c r="G123" s="304">
        <v>0</v>
      </c>
      <c r="H123" s="172">
        <v>1417</v>
      </c>
      <c r="I123" s="305">
        <v>-0.02</v>
      </c>
      <c r="J123" s="264">
        <v>504</v>
      </c>
      <c r="K123" s="69">
        <v>511.1</v>
      </c>
      <c r="L123" s="135">
        <f t="shared" si="4"/>
        <v>-7.100000000000023</v>
      </c>
      <c r="M123" s="308">
        <f t="shared" si="5"/>
        <v>-1.389160633926829</v>
      </c>
      <c r="N123" s="78">
        <f>Margins!B123</f>
        <v>550</v>
      </c>
      <c r="O123" s="25">
        <f t="shared" si="6"/>
        <v>7700</v>
      </c>
      <c r="P123" s="25">
        <f t="shared" si="7"/>
        <v>0</v>
      </c>
    </row>
    <row r="124" spans="1:16" ht="13.5">
      <c r="A124" s="193" t="s">
        <v>149</v>
      </c>
      <c r="B124" s="172">
        <v>6371</v>
      </c>
      <c r="C124" s="304">
        <v>-0.48</v>
      </c>
      <c r="D124" s="172">
        <v>51</v>
      </c>
      <c r="E124" s="304">
        <v>-0.78</v>
      </c>
      <c r="F124" s="172">
        <v>22</v>
      </c>
      <c r="G124" s="304">
        <v>-0.61</v>
      </c>
      <c r="H124" s="172">
        <v>6444</v>
      </c>
      <c r="I124" s="305">
        <v>-0.49</v>
      </c>
      <c r="J124" s="264">
        <v>665.45</v>
      </c>
      <c r="K124" s="69">
        <v>674.7</v>
      </c>
      <c r="L124" s="135">
        <f t="shared" si="4"/>
        <v>-9.25</v>
      </c>
      <c r="M124" s="308">
        <f t="shared" si="5"/>
        <v>-1.3709796946791166</v>
      </c>
      <c r="N124" s="78">
        <f>Margins!B124</f>
        <v>550</v>
      </c>
      <c r="O124" s="25">
        <f t="shared" si="6"/>
        <v>28050</v>
      </c>
      <c r="P124" s="25">
        <f t="shared" si="7"/>
        <v>12100</v>
      </c>
    </row>
    <row r="125" spans="1:18" ht="13.5">
      <c r="A125" s="193" t="s">
        <v>203</v>
      </c>
      <c r="B125" s="172">
        <v>15996</v>
      </c>
      <c r="C125" s="304">
        <v>-0.53</v>
      </c>
      <c r="D125" s="172">
        <v>753</v>
      </c>
      <c r="E125" s="304">
        <v>-0.72</v>
      </c>
      <c r="F125" s="172">
        <v>587</v>
      </c>
      <c r="G125" s="304">
        <v>0.11</v>
      </c>
      <c r="H125" s="172">
        <v>17336</v>
      </c>
      <c r="I125" s="305">
        <v>-0.53</v>
      </c>
      <c r="J125" s="264">
        <v>1387.5</v>
      </c>
      <c r="K125" s="69">
        <v>1386.6</v>
      </c>
      <c r="L125" s="135">
        <f t="shared" si="4"/>
        <v>0.900000000000091</v>
      </c>
      <c r="M125" s="308">
        <f t="shared" si="5"/>
        <v>0.064906966681097</v>
      </c>
      <c r="N125" s="78">
        <f>Margins!B125</f>
        <v>150</v>
      </c>
      <c r="O125" s="25">
        <f t="shared" si="6"/>
        <v>112950</v>
      </c>
      <c r="P125" s="25">
        <f t="shared" si="7"/>
        <v>88050</v>
      </c>
      <c r="R125" s="25"/>
    </row>
    <row r="126" spans="1:18" ht="13.5">
      <c r="A126" s="193" t="s">
        <v>298</v>
      </c>
      <c r="B126" s="172">
        <v>1021</v>
      </c>
      <c r="C126" s="304">
        <v>-0.49</v>
      </c>
      <c r="D126" s="172">
        <v>0</v>
      </c>
      <c r="E126" s="304">
        <v>0</v>
      </c>
      <c r="F126" s="172">
        <v>0</v>
      </c>
      <c r="G126" s="304">
        <v>0</v>
      </c>
      <c r="H126" s="172">
        <v>1021</v>
      </c>
      <c r="I126" s="305">
        <v>-0.49</v>
      </c>
      <c r="J126" s="264">
        <v>457.75</v>
      </c>
      <c r="K126" s="69">
        <v>471.45</v>
      </c>
      <c r="L126" s="135">
        <f t="shared" si="4"/>
        <v>-13.699999999999989</v>
      </c>
      <c r="M126" s="308">
        <f t="shared" si="5"/>
        <v>-2.9059285184006765</v>
      </c>
      <c r="N126" s="78">
        <f>Margins!B126</f>
        <v>500</v>
      </c>
      <c r="O126" s="25">
        <f t="shared" si="6"/>
        <v>0</v>
      </c>
      <c r="P126" s="25">
        <f t="shared" si="7"/>
        <v>0</v>
      </c>
      <c r="R126" s="25"/>
    </row>
    <row r="127" spans="1:16" ht="13.5">
      <c r="A127" s="193" t="s">
        <v>216</v>
      </c>
      <c r="B127" s="172">
        <v>5375</v>
      </c>
      <c r="C127" s="304">
        <v>-0.59</v>
      </c>
      <c r="D127" s="172">
        <v>509</v>
      </c>
      <c r="E127" s="304">
        <v>-0.69</v>
      </c>
      <c r="F127" s="172">
        <v>161</v>
      </c>
      <c r="G127" s="304">
        <v>-0.21</v>
      </c>
      <c r="H127" s="172">
        <v>6045</v>
      </c>
      <c r="I127" s="305">
        <v>-0.6</v>
      </c>
      <c r="J127" s="264">
        <v>73.65</v>
      </c>
      <c r="K127" s="69">
        <v>74.15</v>
      </c>
      <c r="L127" s="135">
        <f t="shared" si="4"/>
        <v>-0.5</v>
      </c>
      <c r="M127" s="308">
        <f t="shared" si="5"/>
        <v>-0.6743088334457181</v>
      </c>
      <c r="N127" s="78">
        <f>Margins!B127</f>
        <v>3350</v>
      </c>
      <c r="O127" s="25">
        <f t="shared" si="6"/>
        <v>1705150</v>
      </c>
      <c r="P127" s="25">
        <f t="shared" si="7"/>
        <v>539350</v>
      </c>
    </row>
    <row r="128" spans="1:16" ht="13.5">
      <c r="A128" s="193" t="s">
        <v>235</v>
      </c>
      <c r="B128" s="172">
        <v>9727</v>
      </c>
      <c r="C128" s="304">
        <v>-0.54</v>
      </c>
      <c r="D128" s="172">
        <v>1226</v>
      </c>
      <c r="E128" s="304">
        <v>-0.41</v>
      </c>
      <c r="F128" s="172">
        <v>468</v>
      </c>
      <c r="G128" s="304">
        <v>0.05</v>
      </c>
      <c r="H128" s="172">
        <v>11421</v>
      </c>
      <c r="I128" s="305">
        <v>-0.52</v>
      </c>
      <c r="J128" s="264">
        <v>120.65</v>
      </c>
      <c r="K128" s="69">
        <v>122.75</v>
      </c>
      <c r="L128" s="135">
        <f t="shared" si="4"/>
        <v>-2.0999999999999943</v>
      </c>
      <c r="M128" s="308">
        <f t="shared" si="5"/>
        <v>-1.7107942973523373</v>
      </c>
      <c r="N128" s="78">
        <f>Margins!B128</f>
        <v>2700</v>
      </c>
      <c r="O128" s="25">
        <f t="shared" si="6"/>
        <v>3310200</v>
      </c>
      <c r="P128" s="25">
        <f t="shared" si="7"/>
        <v>1263600</v>
      </c>
    </row>
    <row r="129" spans="1:16" ht="13.5">
      <c r="A129" s="193" t="s">
        <v>204</v>
      </c>
      <c r="B129" s="172">
        <v>5877</v>
      </c>
      <c r="C129" s="304">
        <v>-0.12</v>
      </c>
      <c r="D129" s="172">
        <v>433</v>
      </c>
      <c r="E129" s="304">
        <v>0.49</v>
      </c>
      <c r="F129" s="172">
        <v>51</v>
      </c>
      <c r="G129" s="304">
        <v>-0.09</v>
      </c>
      <c r="H129" s="172">
        <v>6361</v>
      </c>
      <c r="I129" s="305">
        <v>-0.09</v>
      </c>
      <c r="J129" s="264">
        <v>446.1</v>
      </c>
      <c r="K129" s="69">
        <v>441.15</v>
      </c>
      <c r="L129" s="135">
        <f t="shared" si="4"/>
        <v>4.9500000000000455</v>
      </c>
      <c r="M129" s="308">
        <f t="shared" si="5"/>
        <v>1.1220673240394528</v>
      </c>
      <c r="N129" s="78">
        <f>Margins!B129</f>
        <v>600</v>
      </c>
      <c r="O129" s="25">
        <f t="shared" si="6"/>
        <v>259800</v>
      </c>
      <c r="P129" s="25">
        <f t="shared" si="7"/>
        <v>30600</v>
      </c>
    </row>
    <row r="130" spans="1:16" ht="13.5">
      <c r="A130" s="193" t="s">
        <v>205</v>
      </c>
      <c r="B130" s="172">
        <v>8173</v>
      </c>
      <c r="C130" s="304">
        <v>-0.25</v>
      </c>
      <c r="D130" s="172">
        <v>259</v>
      </c>
      <c r="E130" s="304">
        <v>-0.25</v>
      </c>
      <c r="F130" s="172">
        <v>85</v>
      </c>
      <c r="G130" s="304">
        <v>-0.09</v>
      </c>
      <c r="H130" s="172">
        <v>8517</v>
      </c>
      <c r="I130" s="305">
        <v>-0.25</v>
      </c>
      <c r="J130" s="264">
        <v>968</v>
      </c>
      <c r="K130" s="69">
        <v>981.4</v>
      </c>
      <c r="L130" s="135">
        <f t="shared" si="4"/>
        <v>-13.399999999999977</v>
      </c>
      <c r="M130" s="308">
        <f t="shared" si="5"/>
        <v>-1.365396372529038</v>
      </c>
      <c r="N130" s="78">
        <f>Margins!B130</f>
        <v>250</v>
      </c>
      <c r="O130" s="25">
        <f t="shared" si="6"/>
        <v>64750</v>
      </c>
      <c r="P130" s="25">
        <f t="shared" si="7"/>
        <v>21250</v>
      </c>
    </row>
    <row r="131" spans="1:16" ht="13.5">
      <c r="A131" s="193" t="s">
        <v>37</v>
      </c>
      <c r="B131" s="172">
        <v>555</v>
      </c>
      <c r="C131" s="304">
        <v>0.32</v>
      </c>
      <c r="D131" s="172">
        <v>43</v>
      </c>
      <c r="E131" s="304">
        <v>0.48</v>
      </c>
      <c r="F131" s="172">
        <v>0</v>
      </c>
      <c r="G131" s="304">
        <v>0</v>
      </c>
      <c r="H131" s="172">
        <v>598</v>
      </c>
      <c r="I131" s="305">
        <v>0.33</v>
      </c>
      <c r="J131" s="264">
        <v>170.1</v>
      </c>
      <c r="K131" s="69">
        <v>167.7</v>
      </c>
      <c r="L131" s="135">
        <f t="shared" si="4"/>
        <v>2.4000000000000057</v>
      </c>
      <c r="M131" s="308">
        <f t="shared" si="5"/>
        <v>1.4311270125223647</v>
      </c>
      <c r="N131" s="78">
        <f>Margins!B131</f>
        <v>1600</v>
      </c>
      <c r="O131" s="25">
        <f t="shared" si="6"/>
        <v>68800</v>
      </c>
      <c r="P131" s="25">
        <f t="shared" si="7"/>
        <v>0</v>
      </c>
    </row>
    <row r="132" spans="1:16" ht="13.5">
      <c r="A132" s="193" t="s">
        <v>299</v>
      </c>
      <c r="B132" s="172">
        <v>7570</v>
      </c>
      <c r="C132" s="304">
        <v>0.37</v>
      </c>
      <c r="D132" s="172">
        <v>149</v>
      </c>
      <c r="E132" s="304">
        <v>1.22</v>
      </c>
      <c r="F132" s="172">
        <v>8</v>
      </c>
      <c r="G132" s="304">
        <v>0</v>
      </c>
      <c r="H132" s="172">
        <v>7727</v>
      </c>
      <c r="I132" s="305">
        <v>0.38</v>
      </c>
      <c r="J132" s="264">
        <v>1660.55</v>
      </c>
      <c r="K132" s="69">
        <v>1749.5</v>
      </c>
      <c r="L132" s="135">
        <f aca="true" t="shared" si="8" ref="L132:L160">J132-K132</f>
        <v>-88.95000000000005</v>
      </c>
      <c r="M132" s="308">
        <f aca="true" t="shared" si="9" ref="M132:M160">L132/K132*100</f>
        <v>-5.084309802800803</v>
      </c>
      <c r="N132" s="78">
        <f>Margins!B132</f>
        <v>150</v>
      </c>
      <c r="O132" s="25">
        <f aca="true" t="shared" si="10" ref="O132:O160">D132*N132</f>
        <v>22350</v>
      </c>
      <c r="P132" s="25">
        <f aca="true" t="shared" si="11" ref="P132:P160">F132*N132</f>
        <v>1200</v>
      </c>
    </row>
    <row r="133" spans="1:17" ht="15" customHeight="1">
      <c r="A133" s="193" t="s">
        <v>228</v>
      </c>
      <c r="B133" s="172">
        <v>1643</v>
      </c>
      <c r="C133" s="304">
        <v>-0.36</v>
      </c>
      <c r="D133" s="172">
        <v>4</v>
      </c>
      <c r="E133" s="304">
        <v>0</v>
      </c>
      <c r="F133" s="172">
        <v>0</v>
      </c>
      <c r="G133" s="304">
        <v>0</v>
      </c>
      <c r="H133" s="172">
        <v>1647</v>
      </c>
      <c r="I133" s="305">
        <v>-0.36</v>
      </c>
      <c r="J133" s="264">
        <v>1120.85</v>
      </c>
      <c r="K133" s="69">
        <v>1113.5</v>
      </c>
      <c r="L133" s="135">
        <f t="shared" si="8"/>
        <v>7.349999999999909</v>
      </c>
      <c r="M133" s="308">
        <f t="shared" si="9"/>
        <v>0.660080826223611</v>
      </c>
      <c r="N133" s="78">
        <f>Margins!B133</f>
        <v>375</v>
      </c>
      <c r="O133" s="25">
        <f t="shared" si="10"/>
        <v>1500</v>
      </c>
      <c r="P133" s="25">
        <f t="shared" si="11"/>
        <v>0</v>
      </c>
      <c r="Q133" s="69"/>
    </row>
    <row r="134" spans="1:17" ht="15" customHeight="1">
      <c r="A134" s="193" t="s">
        <v>276</v>
      </c>
      <c r="B134" s="172">
        <v>4643</v>
      </c>
      <c r="C134" s="304">
        <v>1.46</v>
      </c>
      <c r="D134" s="172">
        <v>2</v>
      </c>
      <c r="E134" s="304">
        <v>1</v>
      </c>
      <c r="F134" s="172">
        <v>0</v>
      </c>
      <c r="G134" s="304">
        <v>0</v>
      </c>
      <c r="H134" s="172">
        <v>4645</v>
      </c>
      <c r="I134" s="305">
        <v>1.46</v>
      </c>
      <c r="J134" s="264">
        <v>796.55</v>
      </c>
      <c r="K134" s="69">
        <v>796.6</v>
      </c>
      <c r="L134" s="135">
        <f t="shared" si="8"/>
        <v>-0.05000000000006821</v>
      </c>
      <c r="M134" s="308">
        <f t="shared" si="9"/>
        <v>-0.0062766758724665086</v>
      </c>
      <c r="N134" s="78">
        <f>Margins!B134</f>
        <v>350</v>
      </c>
      <c r="O134" s="25">
        <f t="shared" si="10"/>
        <v>700</v>
      </c>
      <c r="P134" s="25">
        <f t="shared" si="11"/>
        <v>0</v>
      </c>
      <c r="Q134" s="69"/>
    </row>
    <row r="135" spans="1:17" ht="15" customHeight="1">
      <c r="A135" s="193" t="s">
        <v>180</v>
      </c>
      <c r="B135" s="172">
        <v>2291</v>
      </c>
      <c r="C135" s="304">
        <v>-0.24</v>
      </c>
      <c r="D135" s="172">
        <v>72</v>
      </c>
      <c r="E135" s="304">
        <v>-0.52</v>
      </c>
      <c r="F135" s="172">
        <v>4</v>
      </c>
      <c r="G135" s="304">
        <v>-0.79</v>
      </c>
      <c r="H135" s="172">
        <v>2367</v>
      </c>
      <c r="I135" s="305">
        <v>-0.26</v>
      </c>
      <c r="J135" s="264">
        <v>147.05</v>
      </c>
      <c r="K135" s="69">
        <v>149.6</v>
      </c>
      <c r="L135" s="135">
        <f t="shared" si="8"/>
        <v>-2.549999999999983</v>
      </c>
      <c r="M135" s="308">
        <f t="shared" si="9"/>
        <v>-1.7045454545454433</v>
      </c>
      <c r="N135" s="78">
        <f>Margins!B135</f>
        <v>1500</v>
      </c>
      <c r="O135" s="25">
        <f t="shared" si="10"/>
        <v>108000</v>
      </c>
      <c r="P135" s="25">
        <f t="shared" si="11"/>
        <v>6000</v>
      </c>
      <c r="Q135" s="69"/>
    </row>
    <row r="136" spans="1:17" ht="15" customHeight="1">
      <c r="A136" s="193" t="s">
        <v>181</v>
      </c>
      <c r="B136" s="172">
        <v>62</v>
      </c>
      <c r="C136" s="304">
        <v>-0.31</v>
      </c>
      <c r="D136" s="172">
        <v>0</v>
      </c>
      <c r="E136" s="304">
        <v>0</v>
      </c>
      <c r="F136" s="172">
        <v>0</v>
      </c>
      <c r="G136" s="304">
        <v>0</v>
      </c>
      <c r="H136" s="172">
        <v>62</v>
      </c>
      <c r="I136" s="305">
        <v>-0.31</v>
      </c>
      <c r="J136" s="264">
        <v>338.65</v>
      </c>
      <c r="K136" s="69">
        <v>345.3</v>
      </c>
      <c r="L136" s="135">
        <f t="shared" si="8"/>
        <v>-6.650000000000034</v>
      </c>
      <c r="M136" s="308">
        <f t="shared" si="9"/>
        <v>-1.92586156964959</v>
      </c>
      <c r="N136" s="78">
        <f>Margins!B136</f>
        <v>850</v>
      </c>
      <c r="O136" s="25">
        <f t="shared" si="10"/>
        <v>0</v>
      </c>
      <c r="P136" s="25">
        <f t="shared" si="11"/>
        <v>0</v>
      </c>
      <c r="Q136" s="69"/>
    </row>
    <row r="137" spans="1:17" ht="15" customHeight="1">
      <c r="A137" s="193" t="s">
        <v>150</v>
      </c>
      <c r="B137" s="172">
        <v>7728</v>
      </c>
      <c r="C137" s="304">
        <v>-0.38</v>
      </c>
      <c r="D137" s="172">
        <v>102</v>
      </c>
      <c r="E137" s="304">
        <v>-0.2</v>
      </c>
      <c r="F137" s="172">
        <v>9</v>
      </c>
      <c r="G137" s="304">
        <v>-0.1</v>
      </c>
      <c r="H137" s="172">
        <v>7839</v>
      </c>
      <c r="I137" s="305">
        <v>-0.38</v>
      </c>
      <c r="J137" s="264">
        <v>498.4</v>
      </c>
      <c r="K137" s="69">
        <v>506.85</v>
      </c>
      <c r="L137" s="135">
        <f t="shared" si="8"/>
        <v>-8.450000000000045</v>
      </c>
      <c r="M137" s="308">
        <f t="shared" si="9"/>
        <v>-1.6671599092433746</v>
      </c>
      <c r="N137" s="78">
        <f>Margins!B137</f>
        <v>875</v>
      </c>
      <c r="O137" s="25">
        <f t="shared" si="10"/>
        <v>89250</v>
      </c>
      <c r="P137" s="25">
        <f t="shared" si="11"/>
        <v>7875</v>
      </c>
      <c r="Q137" s="69"/>
    </row>
    <row r="138" spans="1:17" ht="15" customHeight="1">
      <c r="A138" s="193" t="s">
        <v>151</v>
      </c>
      <c r="B138" s="172">
        <v>1761</v>
      </c>
      <c r="C138" s="304">
        <v>-0.36</v>
      </c>
      <c r="D138" s="172">
        <v>2</v>
      </c>
      <c r="E138" s="304">
        <v>0</v>
      </c>
      <c r="F138" s="172">
        <v>0</v>
      </c>
      <c r="G138" s="304">
        <v>0</v>
      </c>
      <c r="H138" s="172">
        <v>1763</v>
      </c>
      <c r="I138" s="305">
        <v>-0.36</v>
      </c>
      <c r="J138" s="264">
        <v>1091.65</v>
      </c>
      <c r="K138" s="69">
        <v>1089.75</v>
      </c>
      <c r="L138" s="135">
        <f t="shared" si="8"/>
        <v>1.900000000000091</v>
      </c>
      <c r="M138" s="308">
        <f t="shared" si="9"/>
        <v>0.17435191557697555</v>
      </c>
      <c r="N138" s="78">
        <f>Margins!B138</f>
        <v>225</v>
      </c>
      <c r="O138" s="25">
        <f t="shared" si="10"/>
        <v>450</v>
      </c>
      <c r="P138" s="25">
        <f t="shared" si="11"/>
        <v>0</v>
      </c>
      <c r="Q138" s="69"/>
    </row>
    <row r="139" spans="1:17" ht="15" customHeight="1">
      <c r="A139" s="193" t="s">
        <v>214</v>
      </c>
      <c r="B139" s="172">
        <v>1132</v>
      </c>
      <c r="C139" s="304">
        <v>-0.41</v>
      </c>
      <c r="D139" s="172">
        <v>0</v>
      </c>
      <c r="E139" s="304">
        <v>0</v>
      </c>
      <c r="F139" s="172">
        <v>0</v>
      </c>
      <c r="G139" s="304">
        <v>0</v>
      </c>
      <c r="H139" s="172">
        <v>1132</v>
      </c>
      <c r="I139" s="305">
        <v>-0.41</v>
      </c>
      <c r="J139" s="264">
        <v>1638.15</v>
      </c>
      <c r="K139" s="69">
        <v>1647.65</v>
      </c>
      <c r="L139" s="135">
        <f t="shared" si="8"/>
        <v>-9.5</v>
      </c>
      <c r="M139" s="308">
        <f t="shared" si="9"/>
        <v>-0.5765787636937456</v>
      </c>
      <c r="N139" s="78">
        <f>Margins!B139</f>
        <v>125</v>
      </c>
      <c r="O139" s="25">
        <f t="shared" si="10"/>
        <v>0</v>
      </c>
      <c r="P139" s="25">
        <f t="shared" si="11"/>
        <v>0</v>
      </c>
      <c r="Q139" s="69"/>
    </row>
    <row r="140" spans="1:17" ht="15" customHeight="1">
      <c r="A140" s="193" t="s">
        <v>229</v>
      </c>
      <c r="B140" s="172">
        <v>5958</v>
      </c>
      <c r="C140" s="304">
        <v>-0.49</v>
      </c>
      <c r="D140" s="172">
        <v>8</v>
      </c>
      <c r="E140" s="304">
        <v>-0.65</v>
      </c>
      <c r="F140" s="172">
        <v>4</v>
      </c>
      <c r="G140" s="304">
        <v>-0.64</v>
      </c>
      <c r="H140" s="172">
        <v>5970</v>
      </c>
      <c r="I140" s="305">
        <v>-0.49</v>
      </c>
      <c r="J140" s="264">
        <v>1050.2</v>
      </c>
      <c r="K140" s="69">
        <v>1055.85</v>
      </c>
      <c r="L140" s="135">
        <f t="shared" si="8"/>
        <v>-5.649999999999864</v>
      </c>
      <c r="M140" s="308">
        <f t="shared" si="9"/>
        <v>-0.5351138892835028</v>
      </c>
      <c r="N140" s="78">
        <f>Margins!B140</f>
        <v>200</v>
      </c>
      <c r="O140" s="25">
        <f t="shared" si="10"/>
        <v>1600</v>
      </c>
      <c r="P140" s="25">
        <f t="shared" si="11"/>
        <v>800</v>
      </c>
      <c r="Q140" s="69"/>
    </row>
    <row r="141" spans="1:17" ht="15" customHeight="1">
      <c r="A141" s="193" t="s">
        <v>91</v>
      </c>
      <c r="B141" s="172">
        <v>500</v>
      </c>
      <c r="C141" s="304">
        <v>0.06</v>
      </c>
      <c r="D141" s="172">
        <v>43</v>
      </c>
      <c r="E141" s="304">
        <v>0.05</v>
      </c>
      <c r="F141" s="172">
        <v>4</v>
      </c>
      <c r="G141" s="304">
        <v>0</v>
      </c>
      <c r="H141" s="172">
        <v>547</v>
      </c>
      <c r="I141" s="305">
        <v>0.07</v>
      </c>
      <c r="J141" s="264">
        <v>63.65</v>
      </c>
      <c r="K141" s="69">
        <v>63.25</v>
      </c>
      <c r="L141" s="135">
        <f t="shared" si="8"/>
        <v>0.3999999999999986</v>
      </c>
      <c r="M141" s="308">
        <f t="shared" si="9"/>
        <v>0.6324110671936736</v>
      </c>
      <c r="N141" s="78">
        <f>Margins!B141</f>
        <v>3800</v>
      </c>
      <c r="O141" s="25">
        <f t="shared" si="10"/>
        <v>163400</v>
      </c>
      <c r="P141" s="25">
        <f t="shared" si="11"/>
        <v>15200</v>
      </c>
      <c r="Q141" s="69"/>
    </row>
    <row r="142" spans="1:17" ht="15" customHeight="1">
      <c r="A142" s="193" t="s">
        <v>152</v>
      </c>
      <c r="B142" s="172">
        <v>276</v>
      </c>
      <c r="C142" s="304">
        <v>-0.12</v>
      </c>
      <c r="D142" s="172">
        <v>1</v>
      </c>
      <c r="E142" s="304">
        <v>-0.92</v>
      </c>
      <c r="F142" s="172">
        <v>0</v>
      </c>
      <c r="G142" s="304">
        <v>0</v>
      </c>
      <c r="H142" s="172">
        <v>277</v>
      </c>
      <c r="I142" s="305">
        <v>-0.15</v>
      </c>
      <c r="J142" s="264">
        <v>210.25</v>
      </c>
      <c r="K142" s="69">
        <v>209.65</v>
      </c>
      <c r="L142" s="135">
        <f t="shared" si="8"/>
        <v>0.5999999999999943</v>
      </c>
      <c r="M142" s="308">
        <f t="shared" si="9"/>
        <v>0.2861912711662267</v>
      </c>
      <c r="N142" s="78">
        <f>Margins!B142</f>
        <v>1350</v>
      </c>
      <c r="O142" s="25">
        <f t="shared" si="10"/>
        <v>1350</v>
      </c>
      <c r="P142" s="25">
        <f t="shared" si="11"/>
        <v>0</v>
      </c>
      <c r="Q142" s="69"/>
    </row>
    <row r="143" spans="1:17" ht="15" customHeight="1">
      <c r="A143" s="193" t="s">
        <v>208</v>
      </c>
      <c r="B143" s="172">
        <v>4589</v>
      </c>
      <c r="C143" s="304">
        <v>-0.2</v>
      </c>
      <c r="D143" s="172">
        <v>33</v>
      </c>
      <c r="E143" s="304">
        <v>-0.77</v>
      </c>
      <c r="F143" s="172">
        <v>8</v>
      </c>
      <c r="G143" s="304">
        <v>-0.43</v>
      </c>
      <c r="H143" s="172">
        <v>4630</v>
      </c>
      <c r="I143" s="305">
        <v>-0.22</v>
      </c>
      <c r="J143" s="264">
        <v>712.4</v>
      </c>
      <c r="K143" s="69">
        <v>722.8</v>
      </c>
      <c r="L143" s="135">
        <f t="shared" si="8"/>
        <v>-10.399999999999977</v>
      </c>
      <c r="M143" s="308">
        <f t="shared" si="9"/>
        <v>-1.4388489208633064</v>
      </c>
      <c r="N143" s="78">
        <f>Margins!B143</f>
        <v>412</v>
      </c>
      <c r="O143" s="25">
        <f t="shared" si="10"/>
        <v>13596</v>
      </c>
      <c r="P143" s="25">
        <f t="shared" si="11"/>
        <v>3296</v>
      </c>
      <c r="Q143" s="69"/>
    </row>
    <row r="144" spans="1:17" ht="15" customHeight="1">
      <c r="A144" s="193" t="s">
        <v>230</v>
      </c>
      <c r="B144" s="172">
        <v>1693</v>
      </c>
      <c r="C144" s="304">
        <v>-0.35</v>
      </c>
      <c r="D144" s="172">
        <v>1</v>
      </c>
      <c r="E144" s="304">
        <v>-0.92</v>
      </c>
      <c r="F144" s="172">
        <v>0</v>
      </c>
      <c r="G144" s="304">
        <v>0</v>
      </c>
      <c r="H144" s="172">
        <v>1694</v>
      </c>
      <c r="I144" s="305">
        <v>-0.35</v>
      </c>
      <c r="J144" s="264">
        <v>523.45</v>
      </c>
      <c r="K144" s="69">
        <v>533.2</v>
      </c>
      <c r="L144" s="135">
        <f t="shared" si="8"/>
        <v>-9.75</v>
      </c>
      <c r="M144" s="308">
        <f t="shared" si="9"/>
        <v>-1.8285821455363842</v>
      </c>
      <c r="N144" s="78">
        <f>Margins!B144</f>
        <v>400</v>
      </c>
      <c r="O144" s="25">
        <f t="shared" si="10"/>
        <v>400</v>
      </c>
      <c r="P144" s="25">
        <f t="shared" si="11"/>
        <v>0</v>
      </c>
      <c r="Q144" s="69"/>
    </row>
    <row r="145" spans="1:17" ht="15" customHeight="1">
      <c r="A145" s="193" t="s">
        <v>185</v>
      </c>
      <c r="B145" s="172">
        <v>17049</v>
      </c>
      <c r="C145" s="304">
        <v>-0.23</v>
      </c>
      <c r="D145" s="172">
        <v>1897</v>
      </c>
      <c r="E145" s="304">
        <v>-0.23</v>
      </c>
      <c r="F145" s="172">
        <v>953</v>
      </c>
      <c r="G145" s="304">
        <v>-0.16</v>
      </c>
      <c r="H145" s="172">
        <v>19899</v>
      </c>
      <c r="I145" s="305">
        <v>-0.22</v>
      </c>
      <c r="J145" s="264">
        <v>496.05</v>
      </c>
      <c r="K145" s="69">
        <v>511.5</v>
      </c>
      <c r="L145" s="135">
        <f t="shared" si="8"/>
        <v>-15.449999999999989</v>
      </c>
      <c r="M145" s="308">
        <f t="shared" si="9"/>
        <v>-3.0205278592375344</v>
      </c>
      <c r="N145" s="78">
        <f>Margins!B145</f>
        <v>675</v>
      </c>
      <c r="O145" s="25">
        <f t="shared" si="10"/>
        <v>1280475</v>
      </c>
      <c r="P145" s="25">
        <f t="shared" si="11"/>
        <v>643275</v>
      </c>
      <c r="Q145" s="69"/>
    </row>
    <row r="146" spans="1:17" ht="15" customHeight="1">
      <c r="A146" s="193" t="s">
        <v>206</v>
      </c>
      <c r="B146" s="172">
        <v>976</v>
      </c>
      <c r="C146" s="304">
        <v>-0.14</v>
      </c>
      <c r="D146" s="172">
        <v>11</v>
      </c>
      <c r="E146" s="304">
        <v>0.1</v>
      </c>
      <c r="F146" s="172">
        <v>0</v>
      </c>
      <c r="G146" s="304">
        <v>0</v>
      </c>
      <c r="H146" s="172">
        <v>987</v>
      </c>
      <c r="I146" s="305">
        <v>-0.13</v>
      </c>
      <c r="J146" s="264">
        <v>632.35</v>
      </c>
      <c r="K146" s="69">
        <v>633.85</v>
      </c>
      <c r="L146" s="135">
        <f t="shared" si="8"/>
        <v>-1.5</v>
      </c>
      <c r="M146" s="308">
        <f t="shared" si="9"/>
        <v>-0.23664904945965132</v>
      </c>
      <c r="N146" s="78">
        <f>Margins!B146</f>
        <v>275</v>
      </c>
      <c r="O146" s="25">
        <f t="shared" si="10"/>
        <v>3025</v>
      </c>
      <c r="P146" s="25">
        <f t="shared" si="11"/>
        <v>0</v>
      </c>
      <c r="Q146" s="69"/>
    </row>
    <row r="147" spans="1:17" ht="15" customHeight="1">
      <c r="A147" s="193" t="s">
        <v>118</v>
      </c>
      <c r="B147" s="172">
        <v>5807</v>
      </c>
      <c r="C147" s="304">
        <v>0.1</v>
      </c>
      <c r="D147" s="172">
        <v>217</v>
      </c>
      <c r="E147" s="304">
        <v>0.23</v>
      </c>
      <c r="F147" s="172">
        <v>17</v>
      </c>
      <c r="G147" s="304">
        <v>1.43</v>
      </c>
      <c r="H147" s="172">
        <v>6041</v>
      </c>
      <c r="I147" s="305">
        <v>0.1</v>
      </c>
      <c r="J147" s="264">
        <v>1200.95</v>
      </c>
      <c r="K147" s="69">
        <v>1190.55</v>
      </c>
      <c r="L147" s="135">
        <f t="shared" si="8"/>
        <v>10.400000000000091</v>
      </c>
      <c r="M147" s="308">
        <f t="shared" si="9"/>
        <v>0.8735458401579179</v>
      </c>
      <c r="N147" s="78">
        <f>Margins!B147</f>
        <v>250</v>
      </c>
      <c r="O147" s="25">
        <f t="shared" si="10"/>
        <v>54250</v>
      </c>
      <c r="P147" s="25">
        <f t="shared" si="11"/>
        <v>4250</v>
      </c>
      <c r="Q147" s="69"/>
    </row>
    <row r="148" spans="1:17" ht="15" customHeight="1">
      <c r="A148" s="193" t="s">
        <v>231</v>
      </c>
      <c r="B148" s="172">
        <v>4743</v>
      </c>
      <c r="C148" s="304">
        <v>0.26</v>
      </c>
      <c r="D148" s="172">
        <v>2</v>
      </c>
      <c r="E148" s="304">
        <v>0</v>
      </c>
      <c r="F148" s="172">
        <v>1</v>
      </c>
      <c r="G148" s="304">
        <v>0</v>
      </c>
      <c r="H148" s="172">
        <v>4746</v>
      </c>
      <c r="I148" s="305">
        <v>0.26</v>
      </c>
      <c r="J148" s="264">
        <v>947.1</v>
      </c>
      <c r="K148" s="69">
        <v>940.2</v>
      </c>
      <c r="L148" s="135">
        <f t="shared" si="8"/>
        <v>6.899999999999977</v>
      </c>
      <c r="M148" s="308">
        <f t="shared" si="9"/>
        <v>0.733886407147413</v>
      </c>
      <c r="N148" s="78">
        <f>Margins!B148</f>
        <v>411</v>
      </c>
      <c r="O148" s="25">
        <f t="shared" si="10"/>
        <v>822</v>
      </c>
      <c r="P148" s="25">
        <f t="shared" si="11"/>
        <v>411</v>
      </c>
      <c r="Q148" s="69"/>
    </row>
    <row r="149" spans="1:17" ht="15" customHeight="1">
      <c r="A149" s="193" t="s">
        <v>300</v>
      </c>
      <c r="B149" s="172">
        <v>90</v>
      </c>
      <c r="C149" s="304">
        <v>-0.63</v>
      </c>
      <c r="D149" s="172">
        <v>0</v>
      </c>
      <c r="E149" s="304">
        <v>-1</v>
      </c>
      <c r="F149" s="172">
        <v>0</v>
      </c>
      <c r="G149" s="304">
        <v>0</v>
      </c>
      <c r="H149" s="172">
        <v>90</v>
      </c>
      <c r="I149" s="305">
        <v>-0.64</v>
      </c>
      <c r="J149" s="264">
        <v>50.2</v>
      </c>
      <c r="K149" s="69">
        <v>50.75</v>
      </c>
      <c r="L149" s="135">
        <f t="shared" si="8"/>
        <v>-0.5499999999999972</v>
      </c>
      <c r="M149" s="308">
        <f t="shared" si="9"/>
        <v>-1.0837438423645265</v>
      </c>
      <c r="N149" s="78">
        <f>Margins!B149</f>
        <v>3850</v>
      </c>
      <c r="O149" s="25">
        <f t="shared" si="10"/>
        <v>0</v>
      </c>
      <c r="P149" s="25">
        <f t="shared" si="11"/>
        <v>0</v>
      </c>
      <c r="Q149" s="69"/>
    </row>
    <row r="150" spans="1:17" ht="15" customHeight="1">
      <c r="A150" s="193" t="s">
        <v>301</v>
      </c>
      <c r="B150" s="172">
        <v>1176</v>
      </c>
      <c r="C150" s="304">
        <v>-0.03</v>
      </c>
      <c r="D150" s="172">
        <v>228</v>
      </c>
      <c r="E150" s="304">
        <v>-0.37</v>
      </c>
      <c r="F150" s="172">
        <v>25</v>
      </c>
      <c r="G150" s="304">
        <v>-0.51</v>
      </c>
      <c r="H150" s="172">
        <v>1429</v>
      </c>
      <c r="I150" s="305">
        <v>-0.12</v>
      </c>
      <c r="J150" s="264">
        <v>21.9</v>
      </c>
      <c r="K150" s="69">
        <v>21.7</v>
      </c>
      <c r="L150" s="135">
        <f t="shared" si="8"/>
        <v>0.1999999999999993</v>
      </c>
      <c r="M150" s="308">
        <f t="shared" si="9"/>
        <v>0.9216589861751119</v>
      </c>
      <c r="N150" s="78">
        <f>Margins!B150</f>
        <v>10450</v>
      </c>
      <c r="O150" s="25">
        <f t="shared" si="10"/>
        <v>2382600</v>
      </c>
      <c r="P150" s="25">
        <f t="shared" si="11"/>
        <v>261250</v>
      </c>
      <c r="Q150" s="69"/>
    </row>
    <row r="151" spans="1:17" ht="15" customHeight="1">
      <c r="A151" s="193" t="s">
        <v>173</v>
      </c>
      <c r="B151" s="172">
        <v>119</v>
      </c>
      <c r="C151" s="304">
        <v>-0.6</v>
      </c>
      <c r="D151" s="172">
        <v>10</v>
      </c>
      <c r="E151" s="304">
        <v>-0.17</v>
      </c>
      <c r="F151" s="172">
        <v>0</v>
      </c>
      <c r="G151" s="304">
        <v>0</v>
      </c>
      <c r="H151" s="172">
        <v>129</v>
      </c>
      <c r="I151" s="305">
        <v>-0.58</v>
      </c>
      <c r="J151" s="264">
        <v>56.65</v>
      </c>
      <c r="K151" s="69">
        <v>56.65</v>
      </c>
      <c r="L151" s="135">
        <f t="shared" si="8"/>
        <v>0</v>
      </c>
      <c r="M151" s="308">
        <f t="shared" si="9"/>
        <v>0</v>
      </c>
      <c r="N151" s="78">
        <f>Margins!B151</f>
        <v>2950</v>
      </c>
      <c r="O151" s="25">
        <f t="shared" si="10"/>
        <v>29500</v>
      </c>
      <c r="P151" s="25">
        <f t="shared" si="11"/>
        <v>0</v>
      </c>
      <c r="Q151" s="69"/>
    </row>
    <row r="152" spans="1:17" ht="15" customHeight="1">
      <c r="A152" s="193" t="s">
        <v>302</v>
      </c>
      <c r="B152" s="172">
        <v>306</v>
      </c>
      <c r="C152" s="304">
        <v>-0.23</v>
      </c>
      <c r="D152" s="172">
        <v>0</v>
      </c>
      <c r="E152" s="304">
        <v>0</v>
      </c>
      <c r="F152" s="172">
        <v>0</v>
      </c>
      <c r="G152" s="304">
        <v>0</v>
      </c>
      <c r="H152" s="172">
        <v>306</v>
      </c>
      <c r="I152" s="305">
        <v>-0.23</v>
      </c>
      <c r="J152" s="264">
        <v>720.55</v>
      </c>
      <c r="K152" s="69">
        <v>732.35</v>
      </c>
      <c r="L152" s="135">
        <f t="shared" si="8"/>
        <v>-11.800000000000068</v>
      </c>
      <c r="M152" s="308">
        <f t="shared" si="9"/>
        <v>-1.6112514508090487</v>
      </c>
      <c r="N152" s="78">
        <f>Margins!B152</f>
        <v>200</v>
      </c>
      <c r="O152" s="25">
        <f t="shared" si="10"/>
        <v>0</v>
      </c>
      <c r="P152" s="25">
        <f t="shared" si="11"/>
        <v>0</v>
      </c>
      <c r="Q152" s="69"/>
    </row>
    <row r="153" spans="1:17" ht="15" customHeight="1">
      <c r="A153" s="193" t="s">
        <v>82</v>
      </c>
      <c r="B153" s="172">
        <v>135</v>
      </c>
      <c r="C153" s="304">
        <v>-0.32</v>
      </c>
      <c r="D153" s="172">
        <v>1</v>
      </c>
      <c r="E153" s="304">
        <v>0</v>
      </c>
      <c r="F153" s="172">
        <v>0</v>
      </c>
      <c r="G153" s="304">
        <v>0</v>
      </c>
      <c r="H153" s="172">
        <v>136</v>
      </c>
      <c r="I153" s="305">
        <v>-0.32</v>
      </c>
      <c r="J153" s="264">
        <v>102.25</v>
      </c>
      <c r="K153" s="69">
        <v>101.7</v>
      </c>
      <c r="L153" s="135">
        <f t="shared" si="8"/>
        <v>0.5499999999999972</v>
      </c>
      <c r="M153" s="308">
        <f t="shared" si="9"/>
        <v>0.5408062930186796</v>
      </c>
      <c r="N153" s="78">
        <f>Margins!B153</f>
        <v>2100</v>
      </c>
      <c r="O153" s="25">
        <f t="shared" si="10"/>
        <v>2100</v>
      </c>
      <c r="P153" s="25">
        <f t="shared" si="11"/>
        <v>0</v>
      </c>
      <c r="Q153" s="69"/>
    </row>
    <row r="154" spans="1:17" ht="15" customHeight="1">
      <c r="A154" s="193" t="s">
        <v>153</v>
      </c>
      <c r="B154" s="172">
        <v>1435</v>
      </c>
      <c r="C154" s="304">
        <v>-0.38</v>
      </c>
      <c r="D154" s="172">
        <v>1</v>
      </c>
      <c r="E154" s="304">
        <v>0</v>
      </c>
      <c r="F154" s="172">
        <v>0</v>
      </c>
      <c r="G154" s="304">
        <v>0</v>
      </c>
      <c r="H154" s="172">
        <v>1436</v>
      </c>
      <c r="I154" s="305">
        <v>-0.38</v>
      </c>
      <c r="J154" s="264">
        <v>463.25</v>
      </c>
      <c r="K154" s="69">
        <v>467.8</v>
      </c>
      <c r="L154" s="135">
        <f t="shared" si="8"/>
        <v>-4.550000000000011</v>
      </c>
      <c r="M154" s="308">
        <f t="shared" si="9"/>
        <v>-0.9726378794356586</v>
      </c>
      <c r="N154" s="78">
        <f>Margins!B154</f>
        <v>450</v>
      </c>
      <c r="O154" s="25">
        <f t="shared" si="10"/>
        <v>450</v>
      </c>
      <c r="P154" s="25">
        <f t="shared" si="11"/>
        <v>0</v>
      </c>
      <c r="Q154" s="69"/>
    </row>
    <row r="155" spans="1:17" ht="15" customHeight="1">
      <c r="A155" s="193" t="s">
        <v>154</v>
      </c>
      <c r="B155" s="172">
        <v>30</v>
      </c>
      <c r="C155" s="304">
        <v>-0.45</v>
      </c>
      <c r="D155" s="172">
        <v>1</v>
      </c>
      <c r="E155" s="304">
        <v>0</v>
      </c>
      <c r="F155" s="172">
        <v>0</v>
      </c>
      <c r="G155" s="304">
        <v>0</v>
      </c>
      <c r="H155" s="172">
        <v>31</v>
      </c>
      <c r="I155" s="305">
        <v>-0.45</v>
      </c>
      <c r="J155" s="264">
        <v>40.4</v>
      </c>
      <c r="K155" s="69">
        <v>40.8</v>
      </c>
      <c r="L155" s="135">
        <f t="shared" si="8"/>
        <v>-0.3999999999999986</v>
      </c>
      <c r="M155" s="308">
        <f t="shared" si="9"/>
        <v>-0.9803921568627416</v>
      </c>
      <c r="N155" s="78">
        <f>Margins!B155</f>
        <v>6900</v>
      </c>
      <c r="O155" s="25">
        <f t="shared" si="10"/>
        <v>6900</v>
      </c>
      <c r="P155" s="25">
        <f t="shared" si="11"/>
        <v>0</v>
      </c>
      <c r="Q155" s="69"/>
    </row>
    <row r="156" spans="1:17" ht="15" customHeight="1">
      <c r="A156" s="193" t="s">
        <v>303</v>
      </c>
      <c r="B156" s="172">
        <v>436</v>
      </c>
      <c r="C156" s="304">
        <v>-0.59</v>
      </c>
      <c r="D156" s="172">
        <v>1</v>
      </c>
      <c r="E156" s="304">
        <v>-0.89</v>
      </c>
      <c r="F156" s="172">
        <v>0</v>
      </c>
      <c r="G156" s="304">
        <v>0</v>
      </c>
      <c r="H156" s="172">
        <v>437</v>
      </c>
      <c r="I156" s="305">
        <v>-0.6</v>
      </c>
      <c r="J156" s="264">
        <v>84</v>
      </c>
      <c r="K156" s="69">
        <v>83.6</v>
      </c>
      <c r="L156" s="135">
        <f t="shared" si="8"/>
        <v>0.4000000000000057</v>
      </c>
      <c r="M156" s="308">
        <f t="shared" si="9"/>
        <v>0.4784688995215379</v>
      </c>
      <c r="N156" s="78">
        <f>Margins!B156</f>
        <v>1800</v>
      </c>
      <c r="O156" s="25">
        <f t="shared" si="10"/>
        <v>1800</v>
      </c>
      <c r="P156" s="25">
        <f t="shared" si="11"/>
        <v>0</v>
      </c>
      <c r="Q156" s="69"/>
    </row>
    <row r="157" spans="1:17" ht="15" customHeight="1">
      <c r="A157" s="193" t="s">
        <v>155</v>
      </c>
      <c r="B157" s="172">
        <v>1281</v>
      </c>
      <c r="C157" s="304">
        <v>-0.51</v>
      </c>
      <c r="D157" s="172">
        <v>5</v>
      </c>
      <c r="E157" s="304">
        <v>-0.55</v>
      </c>
      <c r="F157" s="172">
        <v>1</v>
      </c>
      <c r="G157" s="304">
        <v>0</v>
      </c>
      <c r="H157" s="172">
        <v>1287</v>
      </c>
      <c r="I157" s="305">
        <v>-0.51</v>
      </c>
      <c r="J157" s="264">
        <v>415.5</v>
      </c>
      <c r="K157" s="69">
        <v>420.25</v>
      </c>
      <c r="L157" s="135">
        <f t="shared" si="8"/>
        <v>-4.75</v>
      </c>
      <c r="M157" s="308">
        <f t="shared" si="9"/>
        <v>-1.1302795954788816</v>
      </c>
      <c r="N157" s="78">
        <f>Margins!B157</f>
        <v>525</v>
      </c>
      <c r="O157" s="25">
        <f t="shared" si="10"/>
        <v>2625</v>
      </c>
      <c r="P157" s="25">
        <f t="shared" si="11"/>
        <v>525</v>
      </c>
      <c r="Q157" s="69"/>
    </row>
    <row r="158" spans="1:17" ht="15" customHeight="1">
      <c r="A158" s="193" t="s">
        <v>38</v>
      </c>
      <c r="B158" s="172">
        <v>2378</v>
      </c>
      <c r="C158" s="304">
        <v>-0.15</v>
      </c>
      <c r="D158" s="172">
        <v>13</v>
      </c>
      <c r="E158" s="304">
        <v>1.17</v>
      </c>
      <c r="F158" s="172">
        <v>3</v>
      </c>
      <c r="G158" s="304">
        <v>0</v>
      </c>
      <c r="H158" s="172">
        <v>2394</v>
      </c>
      <c r="I158" s="305">
        <v>-0.14</v>
      </c>
      <c r="J158" s="264">
        <v>540.45</v>
      </c>
      <c r="K158" s="69">
        <v>547.25</v>
      </c>
      <c r="L158" s="135">
        <f t="shared" si="8"/>
        <v>-6.7999999999999545</v>
      </c>
      <c r="M158" s="308">
        <f t="shared" si="9"/>
        <v>-1.2425765189584204</v>
      </c>
      <c r="N158" s="78">
        <f>Margins!B158</f>
        <v>600</v>
      </c>
      <c r="O158" s="25">
        <f t="shared" si="10"/>
        <v>7800</v>
      </c>
      <c r="P158" s="25">
        <f t="shared" si="11"/>
        <v>1800</v>
      </c>
      <c r="Q158" s="69"/>
    </row>
    <row r="159" spans="1:17" ht="15" customHeight="1">
      <c r="A159" s="193" t="s">
        <v>156</v>
      </c>
      <c r="B159" s="172">
        <v>333</v>
      </c>
      <c r="C159" s="304">
        <v>0.09</v>
      </c>
      <c r="D159" s="172">
        <v>1</v>
      </c>
      <c r="E159" s="304">
        <v>0</v>
      </c>
      <c r="F159" s="172">
        <v>0</v>
      </c>
      <c r="G159" s="304">
        <v>0</v>
      </c>
      <c r="H159" s="172">
        <v>334</v>
      </c>
      <c r="I159" s="305">
        <v>0.09</v>
      </c>
      <c r="J159" s="264">
        <v>412.65</v>
      </c>
      <c r="K159" s="69">
        <v>404.05</v>
      </c>
      <c r="L159" s="135">
        <f t="shared" si="8"/>
        <v>8.599999999999966</v>
      </c>
      <c r="M159" s="308">
        <f t="shared" si="9"/>
        <v>2.1284494493255703</v>
      </c>
      <c r="N159" s="78">
        <f>Margins!B159</f>
        <v>600</v>
      </c>
      <c r="O159" s="25">
        <f t="shared" si="10"/>
        <v>600</v>
      </c>
      <c r="P159" s="25">
        <f t="shared" si="11"/>
        <v>0</v>
      </c>
      <c r="Q159" s="69"/>
    </row>
    <row r="160" spans="1:17" ht="15" customHeight="1" thickBot="1">
      <c r="A160" s="325" t="s">
        <v>396</v>
      </c>
      <c r="B160" s="172">
        <v>1037</v>
      </c>
      <c r="C160" s="304">
        <v>-0.32</v>
      </c>
      <c r="D160" s="172">
        <v>0</v>
      </c>
      <c r="E160" s="304">
        <v>0</v>
      </c>
      <c r="F160" s="172">
        <v>0</v>
      </c>
      <c r="G160" s="304">
        <v>0</v>
      </c>
      <c r="H160" s="172">
        <v>1037</v>
      </c>
      <c r="I160" s="305">
        <v>-0.32</v>
      </c>
      <c r="J160" s="264">
        <v>253.65</v>
      </c>
      <c r="K160" s="69">
        <v>264.5</v>
      </c>
      <c r="L160" s="135">
        <f t="shared" si="8"/>
        <v>-10.849999999999994</v>
      </c>
      <c r="M160" s="308">
        <f t="shared" si="9"/>
        <v>-4.102079395085064</v>
      </c>
      <c r="N160" s="78">
        <f>Margins!B160</f>
        <v>700</v>
      </c>
      <c r="O160" s="25">
        <f t="shared" si="10"/>
        <v>0</v>
      </c>
      <c r="P160" s="25">
        <f t="shared" si="11"/>
        <v>0</v>
      </c>
      <c r="Q160" s="69"/>
    </row>
    <row r="161" spans="2:17" ht="13.5" customHeight="1" hidden="1">
      <c r="B161" s="311">
        <f>SUM(B4:B160)</f>
        <v>701947</v>
      </c>
      <c r="C161" s="312"/>
      <c r="D161" s="311">
        <f>SUM(D4:D160)</f>
        <v>93841</v>
      </c>
      <c r="E161" s="312"/>
      <c r="F161" s="311">
        <f>SUM(F4:F160)</f>
        <v>84424</v>
      </c>
      <c r="G161" s="312"/>
      <c r="H161" s="172">
        <f>SUM(H4:H160)</f>
        <v>880212</v>
      </c>
      <c r="I161" s="312"/>
      <c r="J161" s="313"/>
      <c r="K161" s="69"/>
      <c r="L161" s="135"/>
      <c r="M161" s="136"/>
      <c r="N161" s="69"/>
      <c r="O161" s="25">
        <f>SUM(O4:O160)</f>
        <v>42139094</v>
      </c>
      <c r="P161" s="25">
        <f>SUM(P4:P160)</f>
        <v>12422796</v>
      </c>
      <c r="Q161" s="69"/>
    </row>
    <row r="162" spans="11:17" ht="14.25" customHeight="1">
      <c r="K162" s="69"/>
      <c r="L162" s="135"/>
      <c r="M162" s="136"/>
      <c r="N162" s="69"/>
      <c r="O162" s="69"/>
      <c r="P162" s="50">
        <f>P161/O161</f>
        <v>0.2948045347154355</v>
      </c>
      <c r="Q162" s="69"/>
    </row>
    <row r="163" spans="11:13" ht="12.75" customHeight="1">
      <c r="K163" s="69"/>
      <c r="L163" s="135"/>
      <c r="M163"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03"/>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G193" sqref="G193"/>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7" t="s">
        <v>189</v>
      </c>
      <c r="B1" s="398"/>
      <c r="C1" s="398"/>
      <c r="D1" s="398"/>
      <c r="E1" s="398"/>
      <c r="F1" s="398"/>
      <c r="G1" s="398"/>
      <c r="H1" s="398"/>
      <c r="I1" s="398"/>
      <c r="J1" s="398"/>
      <c r="K1" s="420"/>
      <c r="L1" s="155"/>
      <c r="M1" s="112"/>
      <c r="N1" s="62"/>
      <c r="O1" s="2"/>
      <c r="P1" s="107"/>
      <c r="Q1" s="108"/>
      <c r="R1" s="69"/>
      <c r="S1" s="103"/>
      <c r="T1" s="103"/>
      <c r="U1" s="103"/>
      <c r="V1" s="103"/>
      <c r="W1" s="103"/>
      <c r="X1" s="103"/>
      <c r="Y1" s="103"/>
      <c r="Z1" s="103"/>
      <c r="AA1" s="103"/>
      <c r="AB1" s="74"/>
    </row>
    <row r="2" spans="1:28" s="58" customFormat="1" ht="16.5" customHeight="1" thickBot="1">
      <c r="A2" s="134"/>
      <c r="B2" s="417" t="s">
        <v>59</v>
      </c>
      <c r="C2" s="418"/>
      <c r="D2" s="418"/>
      <c r="E2" s="419"/>
      <c r="F2" s="406" t="s">
        <v>186</v>
      </c>
      <c r="G2" s="387"/>
      <c r="H2" s="388"/>
      <c r="I2" s="406" t="s">
        <v>187</v>
      </c>
      <c r="J2" s="387"/>
      <c r="K2" s="388"/>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7" t="s">
        <v>188</v>
      </c>
      <c r="D3" s="315" t="s">
        <v>22</v>
      </c>
      <c r="E3" s="328"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9">
        <f>'Open Int.'!E4</f>
        <v>0</v>
      </c>
      <c r="C4" s="329">
        <f>'Open Int.'!F4</f>
        <v>0</v>
      </c>
      <c r="D4" s="330">
        <f>'Open Int.'!H4</f>
        <v>0</v>
      </c>
      <c r="E4" s="330">
        <f>'Open Int.'!I4</f>
        <v>0</v>
      </c>
      <c r="F4" s="265">
        <f>IF('Open Int.'!E4=0,0,'Open Int.'!H4/'Open Int.'!E4)</f>
        <v>0</v>
      </c>
      <c r="G4" s="322">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77" t="s">
        <v>74</v>
      </c>
      <c r="B5" s="188">
        <f>'Open Int.'!E5</f>
        <v>0</v>
      </c>
      <c r="C5" s="189">
        <f>'Open Int.'!F5</f>
        <v>0</v>
      </c>
      <c r="D5" s="190">
        <f>'Open Int.'!H5</f>
        <v>0</v>
      </c>
      <c r="E5" s="331">
        <f>'Open Int.'!I5</f>
        <v>0</v>
      </c>
      <c r="F5" s="191">
        <f>IF('Open Int.'!E5=0,0,'Open Int.'!H5/'Open Int.'!E5)</f>
        <v>0</v>
      </c>
      <c r="G5" s="155">
        <v>0</v>
      </c>
      <c r="H5" s="170">
        <f aca="true" t="shared" si="0" ref="H5:H67">IF(G5=0,0,(F5-G5)/G5)</f>
        <v>0</v>
      </c>
      <c r="I5" s="185">
        <f>IF(Volume!D5=0,0,Volume!F5/Volume!D5)</f>
        <v>0</v>
      </c>
      <c r="J5" s="176">
        <v>0</v>
      </c>
      <c r="K5" s="170">
        <f aca="true" t="shared" si="1" ref="K5:K67">IF(J5=0,0,(I5-J5)/J5)</f>
        <v>0</v>
      </c>
      <c r="L5" s="60"/>
      <c r="M5" s="6"/>
      <c r="N5" s="59"/>
      <c r="O5" s="3"/>
      <c r="P5" s="3"/>
      <c r="Q5" s="3"/>
      <c r="R5" s="3"/>
      <c r="S5" s="3"/>
      <c r="T5" s="3"/>
      <c r="U5" s="61"/>
      <c r="V5" s="3"/>
      <c r="W5" s="3"/>
      <c r="X5" s="3"/>
      <c r="Y5" s="3"/>
      <c r="Z5" s="3"/>
      <c r="AA5" s="2"/>
      <c r="AB5" s="78"/>
      <c r="AC5" s="77"/>
    </row>
    <row r="6" spans="1:29" s="58" customFormat="1" ht="15">
      <c r="A6" s="177" t="s">
        <v>9</v>
      </c>
      <c r="B6" s="188">
        <f>'Open Int.'!E6</f>
        <v>15136300</v>
      </c>
      <c r="C6" s="189">
        <f>'Open Int.'!F6</f>
        <v>424100</v>
      </c>
      <c r="D6" s="190">
        <f>'Open Int.'!H6</f>
        <v>15495150</v>
      </c>
      <c r="E6" s="331">
        <f>'Open Int.'!I6</f>
        <v>686450</v>
      </c>
      <c r="F6" s="191">
        <f>IF('Open Int.'!E6=0,0,'Open Int.'!H6/'Open Int.'!E6)</f>
        <v>1.023707907480692</v>
      </c>
      <c r="G6" s="155">
        <v>1.0065591821753375</v>
      </c>
      <c r="H6" s="170">
        <f t="shared" si="0"/>
        <v>0.01703697667164829</v>
      </c>
      <c r="I6" s="185">
        <f>IF(Volume!D6=0,0,Volume!F6/Volume!D6)</f>
        <v>1.090952762209768</v>
      </c>
      <c r="J6" s="176">
        <v>1.1408774224953604</v>
      </c>
      <c r="K6" s="170">
        <f t="shared" si="1"/>
        <v>-0.04375988103647088</v>
      </c>
      <c r="L6" s="60"/>
      <c r="M6" s="6"/>
      <c r="N6" s="59"/>
      <c r="O6" s="3"/>
      <c r="P6" s="3"/>
      <c r="Q6" s="3"/>
      <c r="R6" s="3"/>
      <c r="S6" s="3"/>
      <c r="T6" s="3"/>
      <c r="U6" s="61"/>
      <c r="V6" s="3"/>
      <c r="W6" s="3"/>
      <c r="X6" s="3"/>
      <c r="Y6" s="3"/>
      <c r="Z6" s="3"/>
      <c r="AA6" s="2"/>
      <c r="AB6" s="78"/>
      <c r="AC6" s="77"/>
    </row>
    <row r="7" spans="1:27" s="7" customFormat="1" ht="15">
      <c r="A7" s="177" t="s">
        <v>279</v>
      </c>
      <c r="B7" s="188">
        <f>'Open Int.'!E7</f>
        <v>2200</v>
      </c>
      <c r="C7" s="189">
        <f>'Open Int.'!F7</f>
        <v>400</v>
      </c>
      <c r="D7" s="190">
        <f>'Open Int.'!H7</f>
        <v>600</v>
      </c>
      <c r="E7" s="331">
        <f>'Open Int.'!I7</f>
        <v>200</v>
      </c>
      <c r="F7" s="191">
        <f>IF('Open Int.'!E7=0,0,'Open Int.'!H7/'Open Int.'!E7)</f>
        <v>0.2727272727272727</v>
      </c>
      <c r="G7" s="155">
        <v>0.2222222222222222</v>
      </c>
      <c r="H7" s="170">
        <f t="shared" si="0"/>
        <v>0.22727272727272724</v>
      </c>
      <c r="I7" s="185">
        <f>IF(Volume!D7=0,0,Volume!F7/Volume!D7)</f>
        <v>0.5</v>
      </c>
      <c r="J7" s="176">
        <v>1</v>
      </c>
      <c r="K7" s="170">
        <f t="shared" si="1"/>
        <v>-0.5</v>
      </c>
      <c r="L7" s="60"/>
      <c r="M7" s="6"/>
      <c r="N7" s="59"/>
      <c r="O7" s="3"/>
      <c r="P7" s="3"/>
      <c r="Q7" s="3"/>
      <c r="R7" s="3"/>
      <c r="S7" s="3"/>
      <c r="T7" s="3"/>
      <c r="U7" s="61"/>
      <c r="V7" s="3"/>
      <c r="W7" s="3"/>
      <c r="X7" s="3"/>
      <c r="Y7" s="3"/>
      <c r="Z7" s="3"/>
      <c r="AA7" s="2"/>
    </row>
    <row r="8" spans="1:29" s="58" customFormat="1" ht="15">
      <c r="A8" s="177" t="s">
        <v>134</v>
      </c>
      <c r="B8" s="188">
        <f>'Open Int.'!E8</f>
        <v>4500</v>
      </c>
      <c r="C8" s="189">
        <f>'Open Int.'!F8</f>
        <v>-100</v>
      </c>
      <c r="D8" s="190">
        <f>'Open Int.'!H8</f>
        <v>2400</v>
      </c>
      <c r="E8" s="331">
        <f>'Open Int.'!I8</f>
        <v>0</v>
      </c>
      <c r="F8" s="191">
        <f>IF('Open Int.'!E8=0,0,'Open Int.'!H8/'Open Int.'!E8)</f>
        <v>0.5333333333333333</v>
      </c>
      <c r="G8" s="155">
        <v>0.5217391304347826</v>
      </c>
      <c r="H8" s="170">
        <f t="shared" si="0"/>
        <v>0.022222222222222237</v>
      </c>
      <c r="I8" s="185">
        <f>IF(Volume!D8=0,0,Volume!F8/Volume!D8)</f>
        <v>0</v>
      </c>
      <c r="J8" s="176">
        <v>1.4166666666666667</v>
      </c>
      <c r="K8" s="170">
        <f t="shared" si="1"/>
        <v>-1</v>
      </c>
      <c r="L8" s="60"/>
      <c r="M8" s="6"/>
      <c r="N8" s="59"/>
      <c r="O8" s="3"/>
      <c r="P8" s="3"/>
      <c r="Q8" s="3"/>
      <c r="R8" s="3"/>
      <c r="S8" s="3"/>
      <c r="T8" s="3"/>
      <c r="U8" s="61"/>
      <c r="V8" s="3"/>
      <c r="W8" s="3"/>
      <c r="X8" s="3"/>
      <c r="Y8" s="3"/>
      <c r="Z8" s="3"/>
      <c r="AA8" s="2"/>
      <c r="AB8" s="78"/>
      <c r="AC8" s="77"/>
    </row>
    <row r="9" spans="1:29" s="58" customFormat="1" ht="15">
      <c r="A9" s="177" t="s">
        <v>0</v>
      </c>
      <c r="B9" s="188">
        <f>'Open Int.'!E9</f>
        <v>183375</v>
      </c>
      <c r="C9" s="189">
        <f>'Open Int.'!F9</f>
        <v>11250</v>
      </c>
      <c r="D9" s="190">
        <f>'Open Int.'!H9</f>
        <v>79125</v>
      </c>
      <c r="E9" s="331">
        <f>'Open Int.'!I9</f>
        <v>750</v>
      </c>
      <c r="F9" s="191">
        <f>IF('Open Int.'!E9=0,0,'Open Int.'!H9/'Open Int.'!E9)</f>
        <v>0.43149284253578735</v>
      </c>
      <c r="G9" s="155">
        <v>0.4553376906318083</v>
      </c>
      <c r="H9" s="170">
        <f t="shared" si="0"/>
        <v>-0.052367393665423985</v>
      </c>
      <c r="I9" s="185">
        <f>IF(Volume!D9=0,0,Volume!F9/Volume!D9)</f>
        <v>0.1623931623931624</v>
      </c>
      <c r="J9" s="176">
        <v>0.5393258426966292</v>
      </c>
      <c r="K9" s="170">
        <f t="shared" si="1"/>
        <v>-0.6988960113960114</v>
      </c>
      <c r="L9" s="60"/>
      <c r="M9" s="6"/>
      <c r="N9" s="59"/>
      <c r="O9" s="3"/>
      <c r="P9" s="3"/>
      <c r="Q9" s="3"/>
      <c r="R9" s="3"/>
      <c r="S9" s="3"/>
      <c r="T9" s="3"/>
      <c r="U9" s="61"/>
      <c r="V9" s="3"/>
      <c r="W9" s="3"/>
      <c r="X9" s="3"/>
      <c r="Y9" s="3"/>
      <c r="Z9" s="3"/>
      <c r="AA9" s="2"/>
      <c r="AB9" s="78"/>
      <c r="AC9" s="77"/>
    </row>
    <row r="10" spans="1:27" s="7" customFormat="1" ht="15">
      <c r="A10" s="177" t="s">
        <v>135</v>
      </c>
      <c r="B10" s="188">
        <f>'Open Int.'!E10</f>
        <v>17150</v>
      </c>
      <c r="C10" s="189">
        <f>'Open Int.'!F10</f>
        <v>0</v>
      </c>
      <c r="D10" s="190">
        <f>'Open Int.'!H10</f>
        <v>0</v>
      </c>
      <c r="E10" s="331">
        <f>'Open Int.'!I10</f>
        <v>0</v>
      </c>
      <c r="F10" s="191">
        <f>IF('Open Int.'!E10=0,0,'Open Int.'!H10/'Open Int.'!E10)</f>
        <v>0</v>
      </c>
      <c r="G10" s="155">
        <v>0</v>
      </c>
      <c r="H10" s="170">
        <f t="shared" si="0"/>
        <v>0</v>
      </c>
      <c r="I10" s="185">
        <f>IF(Volume!D10=0,0,Volume!F10/Volume!D10)</f>
        <v>0</v>
      </c>
      <c r="J10" s="176">
        <v>0</v>
      </c>
      <c r="K10" s="170">
        <f t="shared" si="1"/>
        <v>0</v>
      </c>
      <c r="L10" s="60"/>
      <c r="M10" s="6"/>
      <c r="N10" s="59"/>
      <c r="O10" s="3"/>
      <c r="P10" s="3"/>
      <c r="Q10" s="3"/>
      <c r="R10" s="3"/>
      <c r="S10" s="3"/>
      <c r="T10" s="3"/>
      <c r="U10" s="61"/>
      <c r="V10" s="3"/>
      <c r="W10" s="3"/>
      <c r="X10" s="3"/>
      <c r="Y10" s="3"/>
      <c r="Z10" s="3"/>
      <c r="AA10" s="2"/>
    </row>
    <row r="11" spans="1:27" s="7" customFormat="1" ht="15">
      <c r="A11" s="177" t="s">
        <v>174</v>
      </c>
      <c r="B11" s="188">
        <f>'Open Int.'!E11</f>
        <v>197650</v>
      </c>
      <c r="C11" s="189">
        <f>'Open Int.'!F11</f>
        <v>6700</v>
      </c>
      <c r="D11" s="190">
        <f>'Open Int.'!H11</f>
        <v>16750</v>
      </c>
      <c r="E11" s="331">
        <f>'Open Int.'!I11</f>
        <v>0</v>
      </c>
      <c r="F11" s="191">
        <f>IF('Open Int.'!E11=0,0,'Open Int.'!H11/'Open Int.'!E11)</f>
        <v>0.0847457627118644</v>
      </c>
      <c r="G11" s="155">
        <v>0.08771929824561403</v>
      </c>
      <c r="H11" s="170">
        <f t="shared" si="0"/>
        <v>-0.03389830508474575</v>
      </c>
      <c r="I11" s="185">
        <f>IF(Volume!D11=0,0,Volume!F11/Volume!D11)</f>
        <v>0</v>
      </c>
      <c r="J11" s="176">
        <v>0.058823529411764705</v>
      </c>
      <c r="K11" s="170">
        <f t="shared" si="1"/>
        <v>-1</v>
      </c>
      <c r="L11" s="60"/>
      <c r="M11" s="6"/>
      <c r="N11" s="59"/>
      <c r="O11" s="3"/>
      <c r="P11" s="3"/>
      <c r="Q11" s="3"/>
      <c r="R11" s="3"/>
      <c r="S11" s="3"/>
      <c r="T11" s="3"/>
      <c r="U11" s="61"/>
      <c r="V11" s="3"/>
      <c r="W11" s="3"/>
      <c r="X11" s="3"/>
      <c r="Y11" s="3"/>
      <c r="Z11" s="3"/>
      <c r="AA11" s="2"/>
    </row>
    <row r="12" spans="1:29" s="58" customFormat="1" ht="15">
      <c r="A12" s="177" t="s">
        <v>280</v>
      </c>
      <c r="B12" s="188">
        <f>'Open Int.'!E12</f>
        <v>0</v>
      </c>
      <c r="C12" s="189">
        <f>'Open Int.'!F12</f>
        <v>0</v>
      </c>
      <c r="D12" s="190">
        <f>'Open Int.'!H12</f>
        <v>0</v>
      </c>
      <c r="E12" s="331">
        <f>'Open Int.'!I12</f>
        <v>0</v>
      </c>
      <c r="F12" s="191">
        <f>IF('Open Int.'!E12=0,0,'Open Int.'!H12/'Open Int.'!E12)</f>
        <v>0</v>
      </c>
      <c r="G12" s="155">
        <v>0</v>
      </c>
      <c r="H12" s="170">
        <f t="shared" si="0"/>
        <v>0</v>
      </c>
      <c r="I12" s="185">
        <f>IF(Volume!D12=0,0,Volume!F12/Volume!D12)</f>
        <v>0</v>
      </c>
      <c r="J12" s="176">
        <v>0</v>
      </c>
      <c r="K12" s="170">
        <f t="shared" si="1"/>
        <v>0</v>
      </c>
      <c r="L12" s="60"/>
      <c r="M12" s="6"/>
      <c r="N12" s="59"/>
      <c r="O12" s="3"/>
      <c r="P12" s="3"/>
      <c r="Q12" s="3"/>
      <c r="R12" s="3"/>
      <c r="S12" s="3"/>
      <c r="T12" s="3"/>
      <c r="U12" s="61"/>
      <c r="V12" s="3"/>
      <c r="W12" s="3"/>
      <c r="X12" s="3"/>
      <c r="Y12" s="3"/>
      <c r="Z12" s="3"/>
      <c r="AA12" s="2"/>
      <c r="AB12" s="78"/>
      <c r="AC12" s="77"/>
    </row>
    <row r="13" spans="1:29" s="58" customFormat="1" ht="15">
      <c r="A13" s="177" t="s">
        <v>75</v>
      </c>
      <c r="B13" s="188">
        <f>'Open Int.'!E13</f>
        <v>23000</v>
      </c>
      <c r="C13" s="189">
        <f>'Open Int.'!F13</f>
        <v>0</v>
      </c>
      <c r="D13" s="190">
        <f>'Open Int.'!H13</f>
        <v>0</v>
      </c>
      <c r="E13" s="331">
        <f>'Open Int.'!I13</f>
        <v>0</v>
      </c>
      <c r="F13" s="191">
        <f>IF('Open Int.'!E13=0,0,'Open Int.'!H13/'Open Int.'!E13)</f>
        <v>0</v>
      </c>
      <c r="G13" s="155">
        <v>0</v>
      </c>
      <c r="H13" s="170">
        <f t="shared" si="0"/>
        <v>0</v>
      </c>
      <c r="I13" s="185">
        <f>IF(Volume!D13=0,0,Volume!F13/Volume!D13)</f>
        <v>0</v>
      </c>
      <c r="J13" s="176">
        <v>0</v>
      </c>
      <c r="K13" s="170">
        <f t="shared" si="1"/>
        <v>0</v>
      </c>
      <c r="L13" s="60"/>
      <c r="M13" s="6"/>
      <c r="N13" s="59"/>
      <c r="O13" s="3"/>
      <c r="P13" s="3"/>
      <c r="Q13" s="3"/>
      <c r="R13" s="3"/>
      <c r="S13" s="3"/>
      <c r="T13" s="3"/>
      <c r="U13" s="61"/>
      <c r="V13" s="3"/>
      <c r="W13" s="3"/>
      <c r="X13" s="3"/>
      <c r="Y13" s="3"/>
      <c r="Z13" s="3"/>
      <c r="AA13" s="2"/>
      <c r="AB13" s="78"/>
      <c r="AC13" s="77"/>
    </row>
    <row r="14" spans="1:29" s="58" customFormat="1" ht="15">
      <c r="A14" s="177" t="s">
        <v>88</v>
      </c>
      <c r="B14" s="188">
        <f>'Open Int.'!E14</f>
        <v>2648800</v>
      </c>
      <c r="C14" s="189">
        <f>'Open Int.'!F14</f>
        <v>288100</v>
      </c>
      <c r="D14" s="190">
        <f>'Open Int.'!H14</f>
        <v>223600</v>
      </c>
      <c r="E14" s="331">
        <f>'Open Int.'!I14</f>
        <v>4300</v>
      </c>
      <c r="F14" s="191">
        <f>IF('Open Int.'!E14=0,0,'Open Int.'!H14/'Open Int.'!E14)</f>
        <v>0.08441558441558442</v>
      </c>
      <c r="G14" s="155">
        <v>0.09289617486338798</v>
      </c>
      <c r="H14" s="170">
        <f t="shared" si="0"/>
        <v>-0.09129106187929723</v>
      </c>
      <c r="I14" s="185">
        <f>IF(Volume!D14=0,0,Volume!F14/Volume!D14)</f>
        <v>0.03286384976525822</v>
      </c>
      <c r="J14" s="176">
        <v>0.0636182902584493</v>
      </c>
      <c r="K14" s="170">
        <f t="shared" si="1"/>
        <v>-0.4834213615023473</v>
      </c>
      <c r="L14" s="60"/>
      <c r="M14" s="6"/>
      <c r="N14" s="59"/>
      <c r="O14" s="3"/>
      <c r="P14" s="3"/>
      <c r="Q14" s="3"/>
      <c r="R14" s="3"/>
      <c r="S14" s="3"/>
      <c r="T14" s="3"/>
      <c r="U14" s="61"/>
      <c r="V14" s="3"/>
      <c r="W14" s="3"/>
      <c r="X14" s="3"/>
      <c r="Y14" s="3"/>
      <c r="Z14" s="3"/>
      <c r="AA14" s="2"/>
      <c r="AB14" s="78"/>
      <c r="AC14" s="77"/>
    </row>
    <row r="15" spans="1:29" s="58" customFormat="1" ht="15">
      <c r="A15" s="177" t="s">
        <v>136</v>
      </c>
      <c r="B15" s="188">
        <f>'Open Int.'!E15</f>
        <v>4221100</v>
      </c>
      <c r="C15" s="189">
        <f>'Open Int.'!F15</f>
        <v>81175</v>
      </c>
      <c r="D15" s="190">
        <f>'Open Int.'!H15</f>
        <v>826075</v>
      </c>
      <c r="E15" s="331">
        <f>'Open Int.'!I15</f>
        <v>28650</v>
      </c>
      <c r="F15" s="191">
        <f>IF('Open Int.'!E15=0,0,'Open Int.'!H15/'Open Int.'!E15)</f>
        <v>0.19570135746606335</v>
      </c>
      <c r="G15" s="155">
        <v>0.19261822376009227</v>
      </c>
      <c r="H15" s="170">
        <f t="shared" si="0"/>
        <v>0.016006448641179175</v>
      </c>
      <c r="I15" s="185">
        <f>IF(Volume!D15=0,0,Volume!F15/Volume!D15)</f>
        <v>0.2358490566037736</v>
      </c>
      <c r="J15" s="176">
        <v>0.144</v>
      </c>
      <c r="K15" s="170">
        <f t="shared" si="1"/>
        <v>0.6378406708595389</v>
      </c>
      <c r="L15" s="60"/>
      <c r="M15" s="6"/>
      <c r="N15" s="59"/>
      <c r="O15" s="3"/>
      <c r="P15" s="3"/>
      <c r="Q15" s="3"/>
      <c r="R15" s="3"/>
      <c r="S15" s="3"/>
      <c r="T15" s="3"/>
      <c r="U15" s="61"/>
      <c r="V15" s="3"/>
      <c r="W15" s="3"/>
      <c r="X15" s="3"/>
      <c r="Y15" s="3"/>
      <c r="Z15" s="3"/>
      <c r="AA15" s="2"/>
      <c r="AB15" s="78"/>
      <c r="AC15" s="77"/>
    </row>
    <row r="16" spans="1:27" s="8" customFormat="1" ht="15">
      <c r="A16" s="177" t="s">
        <v>157</v>
      </c>
      <c r="B16" s="188">
        <f>'Open Int.'!E16</f>
        <v>3150</v>
      </c>
      <c r="C16" s="189">
        <f>'Open Int.'!F16</f>
        <v>0</v>
      </c>
      <c r="D16" s="190">
        <f>'Open Int.'!H16</f>
        <v>0</v>
      </c>
      <c r="E16" s="331">
        <f>'Open Int.'!I16</f>
        <v>0</v>
      </c>
      <c r="F16" s="191">
        <f>IF('Open Int.'!E16=0,0,'Open Int.'!H16/'Open Int.'!E16)</f>
        <v>0</v>
      </c>
      <c r="G16" s="155">
        <v>0</v>
      </c>
      <c r="H16" s="170">
        <f t="shared" si="0"/>
        <v>0</v>
      </c>
      <c r="I16" s="185">
        <f>IF(Volume!D16=0,0,Volume!F16/Volume!D16)</f>
        <v>0</v>
      </c>
      <c r="J16" s="176">
        <v>0</v>
      </c>
      <c r="K16" s="170">
        <f t="shared" si="1"/>
        <v>0</v>
      </c>
      <c r="L16" s="60"/>
      <c r="M16" s="6"/>
      <c r="N16" s="59"/>
      <c r="O16" s="3"/>
      <c r="P16" s="3"/>
      <c r="Q16" s="3"/>
      <c r="R16" s="3"/>
      <c r="S16" s="3"/>
      <c r="T16" s="3"/>
      <c r="U16" s="61"/>
      <c r="V16" s="3"/>
      <c r="W16" s="3"/>
      <c r="X16" s="3"/>
      <c r="Y16" s="3"/>
      <c r="Z16" s="3"/>
      <c r="AA16" s="2"/>
    </row>
    <row r="17" spans="1:27" s="8" customFormat="1" ht="15">
      <c r="A17" s="177" t="s">
        <v>193</v>
      </c>
      <c r="B17" s="188">
        <f>'Open Int.'!E17</f>
        <v>4500</v>
      </c>
      <c r="C17" s="189">
        <f>'Open Int.'!F17</f>
        <v>0</v>
      </c>
      <c r="D17" s="190">
        <f>'Open Int.'!H17</f>
        <v>100</v>
      </c>
      <c r="E17" s="331">
        <f>'Open Int.'!I17</f>
        <v>0</v>
      </c>
      <c r="F17" s="191">
        <f>IF('Open Int.'!E17=0,0,'Open Int.'!H17/'Open Int.'!E17)</f>
        <v>0.022222222222222223</v>
      </c>
      <c r="G17" s="155">
        <v>0.022222222222222223</v>
      </c>
      <c r="H17" s="170">
        <f t="shared" si="0"/>
        <v>0</v>
      </c>
      <c r="I17" s="185">
        <f>IF(Volume!D17=0,0,Volume!F17/Volume!D17)</f>
        <v>0</v>
      </c>
      <c r="J17" s="176">
        <v>0</v>
      </c>
      <c r="K17" s="170">
        <f t="shared" si="1"/>
        <v>0</v>
      </c>
      <c r="L17" s="60"/>
      <c r="M17" s="6"/>
      <c r="N17" s="59"/>
      <c r="O17" s="3"/>
      <c r="P17" s="3"/>
      <c r="Q17" s="3"/>
      <c r="R17" s="3"/>
      <c r="S17" s="3"/>
      <c r="T17" s="3"/>
      <c r="U17" s="61"/>
      <c r="V17" s="3"/>
      <c r="W17" s="3"/>
      <c r="X17" s="3"/>
      <c r="Y17" s="3"/>
      <c r="Z17" s="3"/>
      <c r="AA17" s="2"/>
    </row>
    <row r="18" spans="1:29" s="58" customFormat="1" ht="15">
      <c r="A18" s="177" t="s">
        <v>281</v>
      </c>
      <c r="B18" s="188">
        <f>'Open Int.'!E18</f>
        <v>266000</v>
      </c>
      <c r="C18" s="189">
        <f>'Open Int.'!F18</f>
        <v>950</v>
      </c>
      <c r="D18" s="190">
        <f>'Open Int.'!H18</f>
        <v>92150</v>
      </c>
      <c r="E18" s="331">
        <f>'Open Int.'!I18</f>
        <v>0</v>
      </c>
      <c r="F18" s="191">
        <f>IF('Open Int.'!E18=0,0,'Open Int.'!H18/'Open Int.'!E18)</f>
        <v>0.3464285714285714</v>
      </c>
      <c r="G18" s="155">
        <v>0.34767025089605735</v>
      </c>
      <c r="H18" s="170">
        <f t="shared" si="0"/>
        <v>-0.0035714285714286156</v>
      </c>
      <c r="I18" s="185">
        <f>IF(Volume!D18=0,0,Volume!F18/Volume!D18)</f>
        <v>0.125</v>
      </c>
      <c r="J18" s="176">
        <v>0.7777777777777778</v>
      </c>
      <c r="K18" s="170">
        <f t="shared" si="1"/>
        <v>-0.8392857142857143</v>
      </c>
      <c r="L18" s="60"/>
      <c r="M18" s="6"/>
      <c r="N18" s="59"/>
      <c r="O18" s="3"/>
      <c r="P18" s="3"/>
      <c r="Q18" s="3"/>
      <c r="R18" s="3"/>
      <c r="S18" s="3"/>
      <c r="T18" s="3"/>
      <c r="U18" s="61"/>
      <c r="V18" s="3"/>
      <c r="W18" s="3"/>
      <c r="X18" s="3"/>
      <c r="Y18" s="3"/>
      <c r="Z18" s="3"/>
      <c r="AA18" s="2"/>
      <c r="AB18" s="78"/>
      <c r="AC18" s="77"/>
    </row>
    <row r="19" spans="1:27" s="7" customFormat="1" ht="15">
      <c r="A19" s="177" t="s">
        <v>282</v>
      </c>
      <c r="B19" s="188">
        <f>'Open Int.'!E19</f>
        <v>1053600</v>
      </c>
      <c r="C19" s="189">
        <f>'Open Int.'!F19</f>
        <v>-7200</v>
      </c>
      <c r="D19" s="190">
        <f>'Open Int.'!H19</f>
        <v>302400</v>
      </c>
      <c r="E19" s="331">
        <f>'Open Int.'!I19</f>
        <v>0</v>
      </c>
      <c r="F19" s="191">
        <f>IF('Open Int.'!E19=0,0,'Open Int.'!H19/'Open Int.'!E19)</f>
        <v>0.2870159453302961</v>
      </c>
      <c r="G19" s="155">
        <v>0.2850678733031674</v>
      </c>
      <c r="H19" s="170">
        <f t="shared" si="0"/>
        <v>0.006833712984054685</v>
      </c>
      <c r="I19" s="185">
        <f>IF(Volume!D19=0,0,Volume!F19/Volume!D19)</f>
        <v>0.25757575757575757</v>
      </c>
      <c r="J19" s="176">
        <v>0.13793103448275862</v>
      </c>
      <c r="K19" s="170">
        <f t="shared" si="1"/>
        <v>0.8674242424242424</v>
      </c>
      <c r="L19" s="60"/>
      <c r="M19" s="6"/>
      <c r="N19" s="59"/>
      <c r="O19" s="3"/>
      <c r="P19" s="3"/>
      <c r="Q19" s="3"/>
      <c r="R19" s="3"/>
      <c r="S19" s="3"/>
      <c r="T19" s="3"/>
      <c r="U19" s="61"/>
      <c r="V19" s="3"/>
      <c r="W19" s="3"/>
      <c r="X19" s="3"/>
      <c r="Y19" s="3"/>
      <c r="Z19" s="3"/>
      <c r="AA19" s="2"/>
    </row>
    <row r="20" spans="1:27" s="7" customFormat="1" ht="15">
      <c r="A20" s="177" t="s">
        <v>76</v>
      </c>
      <c r="B20" s="188">
        <f>'Open Int.'!E20</f>
        <v>29400</v>
      </c>
      <c r="C20" s="189">
        <f>'Open Int.'!F20</f>
        <v>1400</v>
      </c>
      <c r="D20" s="190">
        <f>'Open Int.'!H20</f>
        <v>5600</v>
      </c>
      <c r="E20" s="331">
        <f>'Open Int.'!I20</f>
        <v>0</v>
      </c>
      <c r="F20" s="191">
        <f>IF('Open Int.'!E20=0,0,'Open Int.'!H20/'Open Int.'!E20)</f>
        <v>0.19047619047619047</v>
      </c>
      <c r="G20" s="155">
        <v>0.2</v>
      </c>
      <c r="H20" s="170">
        <f t="shared" si="0"/>
        <v>-0.04761904761904773</v>
      </c>
      <c r="I20" s="185">
        <f>IF(Volume!D20=0,0,Volume!F20/Volume!D20)</f>
        <v>0</v>
      </c>
      <c r="J20" s="176">
        <v>0</v>
      </c>
      <c r="K20" s="170">
        <f t="shared" si="1"/>
        <v>0</v>
      </c>
      <c r="L20" s="60"/>
      <c r="M20" s="6"/>
      <c r="N20" s="59"/>
      <c r="O20" s="3"/>
      <c r="P20" s="3"/>
      <c r="Q20" s="3"/>
      <c r="R20" s="3"/>
      <c r="S20" s="3"/>
      <c r="T20" s="3"/>
      <c r="U20" s="61"/>
      <c r="V20" s="3"/>
      <c r="W20" s="3"/>
      <c r="X20" s="3"/>
      <c r="Y20" s="3"/>
      <c r="Z20" s="3"/>
      <c r="AA20" s="2"/>
    </row>
    <row r="21" spans="1:29" s="58" customFormat="1" ht="15">
      <c r="A21" s="177" t="s">
        <v>77</v>
      </c>
      <c r="B21" s="188">
        <f>'Open Int.'!E21</f>
        <v>266000</v>
      </c>
      <c r="C21" s="189">
        <f>'Open Int.'!F21</f>
        <v>11400</v>
      </c>
      <c r="D21" s="190">
        <f>'Open Int.'!H21</f>
        <v>45600</v>
      </c>
      <c r="E21" s="331">
        <f>'Open Int.'!I21</f>
        <v>5700</v>
      </c>
      <c r="F21" s="191">
        <f>IF('Open Int.'!E21=0,0,'Open Int.'!H21/'Open Int.'!E21)</f>
        <v>0.17142857142857143</v>
      </c>
      <c r="G21" s="155">
        <v>0.15671641791044777</v>
      </c>
      <c r="H21" s="170">
        <f t="shared" si="0"/>
        <v>0.09387755102040811</v>
      </c>
      <c r="I21" s="185">
        <f>IF(Volume!D21=0,0,Volume!F21/Volume!D21)</f>
        <v>0.09523809523809523</v>
      </c>
      <c r="J21" s="176">
        <v>0.08823529411764706</v>
      </c>
      <c r="K21" s="170">
        <f t="shared" si="1"/>
        <v>0.07936507936507924</v>
      </c>
      <c r="L21" s="60"/>
      <c r="M21" s="6"/>
      <c r="N21" s="59"/>
      <c r="O21" s="3"/>
      <c r="P21" s="3"/>
      <c r="Q21" s="3"/>
      <c r="R21" s="3"/>
      <c r="S21" s="3"/>
      <c r="T21" s="3"/>
      <c r="U21" s="61"/>
      <c r="V21" s="3"/>
      <c r="W21" s="3"/>
      <c r="X21" s="3"/>
      <c r="Y21" s="3"/>
      <c r="Z21" s="3"/>
      <c r="AA21" s="2"/>
      <c r="AB21" s="78"/>
      <c r="AC21" s="77"/>
    </row>
    <row r="22" spans="1:29" s="58" customFormat="1" ht="15">
      <c r="A22" s="177" t="s">
        <v>283</v>
      </c>
      <c r="B22" s="188">
        <f>'Open Int.'!E22</f>
        <v>2100</v>
      </c>
      <c r="C22" s="189">
        <f>'Open Int.'!F22</f>
        <v>0</v>
      </c>
      <c r="D22" s="190">
        <f>'Open Int.'!H22</f>
        <v>0</v>
      </c>
      <c r="E22" s="331">
        <f>'Open Int.'!I22</f>
        <v>0</v>
      </c>
      <c r="F22" s="191">
        <f>IF('Open Int.'!E22=0,0,'Open Int.'!H22/'Open Int.'!E22)</f>
        <v>0</v>
      </c>
      <c r="G22" s="155">
        <v>0</v>
      </c>
      <c r="H22" s="170">
        <f t="shared" si="0"/>
        <v>0</v>
      </c>
      <c r="I22" s="185">
        <f>IF(Volume!D22=0,0,Volume!F22/Volume!D22)</f>
        <v>0</v>
      </c>
      <c r="J22" s="176">
        <v>0</v>
      </c>
      <c r="K22" s="170">
        <f t="shared" si="1"/>
        <v>0</v>
      </c>
      <c r="L22" s="60"/>
      <c r="M22" s="6"/>
      <c r="N22" s="59"/>
      <c r="O22" s="3"/>
      <c r="P22" s="3"/>
      <c r="Q22" s="3"/>
      <c r="R22" s="3"/>
      <c r="S22" s="3"/>
      <c r="T22" s="3"/>
      <c r="U22" s="61"/>
      <c r="V22" s="3"/>
      <c r="W22" s="3"/>
      <c r="X22" s="3"/>
      <c r="Y22" s="3"/>
      <c r="Z22" s="3"/>
      <c r="AA22" s="2"/>
      <c r="AB22" s="78"/>
      <c r="AC22" s="77"/>
    </row>
    <row r="23" spans="1:27" s="7" customFormat="1" ht="15">
      <c r="A23" s="177" t="s">
        <v>34</v>
      </c>
      <c r="B23" s="188">
        <f>'Open Int.'!E23</f>
        <v>825</v>
      </c>
      <c r="C23" s="189">
        <f>'Open Int.'!F23</f>
        <v>0</v>
      </c>
      <c r="D23" s="190">
        <f>'Open Int.'!H23</f>
        <v>0</v>
      </c>
      <c r="E23" s="331">
        <f>'Open Int.'!I23</f>
        <v>0</v>
      </c>
      <c r="F23" s="191">
        <f>IF('Open Int.'!E23=0,0,'Open Int.'!H23/'Open Int.'!E23)</f>
        <v>0</v>
      </c>
      <c r="G23" s="155">
        <v>0</v>
      </c>
      <c r="H23" s="170">
        <f t="shared" si="0"/>
        <v>0</v>
      </c>
      <c r="I23" s="185">
        <f>IF(Volume!D23=0,0,Volume!F23/Volume!D23)</f>
        <v>0</v>
      </c>
      <c r="J23" s="176">
        <v>0</v>
      </c>
      <c r="K23" s="170">
        <f t="shared" si="1"/>
        <v>0</v>
      </c>
      <c r="L23" s="60"/>
      <c r="M23" s="6"/>
      <c r="N23" s="59"/>
      <c r="O23" s="3"/>
      <c r="P23" s="3"/>
      <c r="Q23" s="3"/>
      <c r="R23" s="3"/>
      <c r="S23" s="3"/>
      <c r="T23" s="3"/>
      <c r="U23" s="61"/>
      <c r="V23" s="3"/>
      <c r="W23" s="3"/>
      <c r="X23" s="3"/>
      <c r="Y23" s="3"/>
      <c r="Z23" s="3"/>
      <c r="AA23" s="2"/>
    </row>
    <row r="24" spans="1:27" s="7" customFormat="1" ht="15">
      <c r="A24" s="177" t="s">
        <v>284</v>
      </c>
      <c r="B24" s="188">
        <f>'Open Int.'!E24</f>
        <v>750</v>
      </c>
      <c r="C24" s="189">
        <f>'Open Int.'!F24</f>
        <v>0</v>
      </c>
      <c r="D24" s="190">
        <f>'Open Int.'!H24</f>
        <v>0</v>
      </c>
      <c r="E24" s="331">
        <f>'Open Int.'!I24</f>
        <v>0</v>
      </c>
      <c r="F24" s="191">
        <f>IF('Open Int.'!E24=0,0,'Open Int.'!H24/'Open Int.'!E24)</f>
        <v>0</v>
      </c>
      <c r="G24" s="155">
        <v>0</v>
      </c>
      <c r="H24" s="170">
        <f t="shared" si="0"/>
        <v>0</v>
      </c>
      <c r="I24" s="185">
        <f>IF(Volume!D24=0,0,Volume!F24/Volume!D24)</f>
        <v>0</v>
      </c>
      <c r="J24" s="176">
        <v>0</v>
      </c>
      <c r="K24" s="170">
        <f t="shared" si="1"/>
        <v>0</v>
      </c>
      <c r="L24" s="60"/>
      <c r="M24" s="6"/>
      <c r="N24" s="59"/>
      <c r="O24" s="3"/>
      <c r="P24" s="3"/>
      <c r="Q24" s="3"/>
      <c r="R24" s="3"/>
      <c r="S24" s="3"/>
      <c r="T24" s="3"/>
      <c r="U24" s="61"/>
      <c r="V24" s="3"/>
      <c r="W24" s="3"/>
      <c r="X24" s="3"/>
      <c r="Y24" s="3"/>
      <c r="Z24" s="3"/>
      <c r="AA24" s="2"/>
    </row>
    <row r="25" spans="1:27" s="7" customFormat="1" ht="15">
      <c r="A25" s="177" t="s">
        <v>137</v>
      </c>
      <c r="B25" s="188">
        <f>'Open Int.'!E25</f>
        <v>13000</v>
      </c>
      <c r="C25" s="189">
        <f>'Open Int.'!F25</f>
        <v>3000</v>
      </c>
      <c r="D25" s="190">
        <f>'Open Int.'!H25</f>
        <v>3000</v>
      </c>
      <c r="E25" s="331">
        <f>'Open Int.'!I25</f>
        <v>0</v>
      </c>
      <c r="F25" s="191">
        <f>IF('Open Int.'!E25=0,0,'Open Int.'!H25/'Open Int.'!E25)</f>
        <v>0.23076923076923078</v>
      </c>
      <c r="G25" s="155">
        <v>0.3</v>
      </c>
      <c r="H25" s="170">
        <f t="shared" si="0"/>
        <v>-0.2307692307692307</v>
      </c>
      <c r="I25" s="185">
        <f>IF(Volume!D25=0,0,Volume!F25/Volume!D25)</f>
        <v>0</v>
      </c>
      <c r="J25" s="176">
        <v>0</v>
      </c>
      <c r="K25" s="170">
        <f t="shared" si="1"/>
        <v>0</v>
      </c>
      <c r="L25" s="60"/>
      <c r="M25" s="6"/>
      <c r="N25" s="59"/>
      <c r="O25" s="3"/>
      <c r="P25" s="3"/>
      <c r="Q25" s="3"/>
      <c r="R25" s="3"/>
      <c r="S25" s="3"/>
      <c r="T25" s="3"/>
      <c r="U25" s="61"/>
      <c r="V25" s="3"/>
      <c r="W25" s="3"/>
      <c r="X25" s="3"/>
      <c r="Y25" s="3"/>
      <c r="Z25" s="3"/>
      <c r="AA25" s="2"/>
    </row>
    <row r="26" spans="1:27" s="7" customFormat="1" ht="15">
      <c r="A26" s="177" t="s">
        <v>232</v>
      </c>
      <c r="B26" s="188">
        <f>'Open Int.'!E26</f>
        <v>145500</v>
      </c>
      <c r="C26" s="189">
        <f>'Open Int.'!F26</f>
        <v>3500</v>
      </c>
      <c r="D26" s="190">
        <f>'Open Int.'!H26</f>
        <v>18000</v>
      </c>
      <c r="E26" s="331">
        <f>'Open Int.'!I26</f>
        <v>0</v>
      </c>
      <c r="F26" s="191">
        <f>IF('Open Int.'!E26=0,0,'Open Int.'!H26/'Open Int.'!E26)</f>
        <v>0.12371134020618557</v>
      </c>
      <c r="G26" s="155">
        <v>0.1267605633802817</v>
      </c>
      <c r="H26" s="170">
        <f t="shared" si="0"/>
        <v>-0.02405498281786936</v>
      </c>
      <c r="I26" s="185">
        <f>IF(Volume!D26=0,0,Volume!F26/Volume!D26)</f>
        <v>0</v>
      </c>
      <c r="J26" s="176">
        <v>0.06329113924050633</v>
      </c>
      <c r="K26" s="170">
        <f t="shared" si="1"/>
        <v>-1</v>
      </c>
      <c r="L26" s="60"/>
      <c r="M26" s="6"/>
      <c r="N26" s="59"/>
      <c r="O26" s="3"/>
      <c r="P26" s="3"/>
      <c r="Q26" s="3"/>
      <c r="R26" s="3"/>
      <c r="S26" s="3"/>
      <c r="T26" s="3"/>
      <c r="U26" s="61"/>
      <c r="V26" s="3"/>
      <c r="W26" s="3"/>
      <c r="X26" s="3"/>
      <c r="Y26" s="3"/>
      <c r="Z26" s="3"/>
      <c r="AA26" s="2"/>
    </row>
    <row r="27" spans="1:27" s="7" customFormat="1" ht="15">
      <c r="A27" s="177" t="s">
        <v>1</v>
      </c>
      <c r="B27" s="188">
        <f>'Open Int.'!E27</f>
        <v>19050</v>
      </c>
      <c r="C27" s="189">
        <f>'Open Int.'!F27</f>
        <v>1350</v>
      </c>
      <c r="D27" s="190">
        <f>'Open Int.'!H27</f>
        <v>4950</v>
      </c>
      <c r="E27" s="331">
        <f>'Open Int.'!I27</f>
        <v>-150</v>
      </c>
      <c r="F27" s="191">
        <f>IF('Open Int.'!E27=0,0,'Open Int.'!H27/'Open Int.'!E27)</f>
        <v>0.25984251968503935</v>
      </c>
      <c r="G27" s="155">
        <v>0.288135593220339</v>
      </c>
      <c r="H27" s="170">
        <f t="shared" si="0"/>
        <v>-0.09819360815192228</v>
      </c>
      <c r="I27" s="185">
        <f>IF(Volume!D27=0,0,Volume!F27/Volume!D27)</f>
        <v>0.5</v>
      </c>
      <c r="J27" s="176">
        <v>0.2978723404255319</v>
      </c>
      <c r="K27" s="170">
        <f t="shared" si="1"/>
        <v>0.6785714285714286</v>
      </c>
      <c r="L27" s="60"/>
      <c r="M27" s="6"/>
      <c r="N27" s="59"/>
      <c r="O27" s="3"/>
      <c r="P27" s="3"/>
      <c r="Q27" s="3"/>
      <c r="R27" s="3"/>
      <c r="S27" s="3"/>
      <c r="T27" s="3"/>
      <c r="U27" s="61"/>
      <c r="V27" s="3"/>
      <c r="W27" s="3"/>
      <c r="X27" s="3"/>
      <c r="Y27" s="3"/>
      <c r="Z27" s="3"/>
      <c r="AA27" s="2"/>
    </row>
    <row r="28" spans="1:27" s="7" customFormat="1" ht="15">
      <c r="A28" s="177" t="s">
        <v>158</v>
      </c>
      <c r="B28" s="188">
        <f>'Open Int.'!E28</f>
        <v>62700</v>
      </c>
      <c r="C28" s="189">
        <f>'Open Int.'!F28</f>
        <v>3800</v>
      </c>
      <c r="D28" s="190">
        <f>'Open Int.'!H28</f>
        <v>1900</v>
      </c>
      <c r="E28" s="331">
        <f>'Open Int.'!I28</f>
        <v>0</v>
      </c>
      <c r="F28" s="191">
        <f>IF('Open Int.'!E28=0,0,'Open Int.'!H28/'Open Int.'!E28)</f>
        <v>0.030303030303030304</v>
      </c>
      <c r="G28" s="155">
        <v>0.03225806451612903</v>
      </c>
      <c r="H28" s="170">
        <f t="shared" si="0"/>
        <v>-0.06060606060606055</v>
      </c>
      <c r="I28" s="185">
        <f>IF(Volume!D28=0,0,Volume!F28/Volume!D28)</f>
        <v>0</v>
      </c>
      <c r="J28" s="176">
        <v>0.1</v>
      </c>
      <c r="K28" s="170">
        <f t="shared" si="1"/>
        <v>-1</v>
      </c>
      <c r="L28" s="60"/>
      <c r="M28" s="6"/>
      <c r="N28" s="59"/>
      <c r="O28" s="3"/>
      <c r="P28" s="3"/>
      <c r="Q28" s="3"/>
      <c r="R28" s="3"/>
      <c r="S28" s="3"/>
      <c r="T28" s="3"/>
      <c r="U28" s="61"/>
      <c r="V28" s="3"/>
      <c r="W28" s="3"/>
      <c r="X28" s="3"/>
      <c r="Y28" s="3"/>
      <c r="Z28" s="3"/>
      <c r="AA28" s="2"/>
    </row>
    <row r="29" spans="1:27" s="7" customFormat="1" ht="15">
      <c r="A29" s="177" t="s">
        <v>285</v>
      </c>
      <c r="B29" s="188">
        <f>'Open Int.'!E29</f>
        <v>900</v>
      </c>
      <c r="C29" s="189">
        <f>'Open Int.'!F29</f>
        <v>0</v>
      </c>
      <c r="D29" s="190">
        <f>'Open Int.'!H29</f>
        <v>0</v>
      </c>
      <c r="E29" s="331">
        <f>'Open Int.'!I29</f>
        <v>0</v>
      </c>
      <c r="F29" s="191">
        <f>IF('Open Int.'!E29=0,0,'Open Int.'!H29/'Open Int.'!E29)</f>
        <v>0</v>
      </c>
      <c r="G29" s="155">
        <v>0</v>
      </c>
      <c r="H29" s="170">
        <f t="shared" si="0"/>
        <v>0</v>
      </c>
      <c r="I29" s="185">
        <f>IF(Volume!D29=0,0,Volume!F29/Volume!D29)</f>
        <v>0</v>
      </c>
      <c r="J29" s="176">
        <v>0</v>
      </c>
      <c r="K29" s="170">
        <f t="shared" si="1"/>
        <v>0</v>
      </c>
      <c r="L29" s="60"/>
      <c r="M29" s="6"/>
      <c r="N29" s="59"/>
      <c r="O29" s="3"/>
      <c r="P29" s="3"/>
      <c r="Q29" s="3"/>
      <c r="R29" s="3"/>
      <c r="S29" s="3"/>
      <c r="T29" s="3"/>
      <c r="U29" s="61"/>
      <c r="V29" s="3"/>
      <c r="W29" s="3"/>
      <c r="X29" s="3"/>
      <c r="Y29" s="3"/>
      <c r="Z29" s="3"/>
      <c r="AA29" s="2"/>
    </row>
    <row r="30" spans="1:27" s="7" customFormat="1" ht="15">
      <c r="A30" s="177" t="s">
        <v>159</v>
      </c>
      <c r="B30" s="188">
        <f>'Open Int.'!E30</f>
        <v>67500</v>
      </c>
      <c r="C30" s="189">
        <f>'Open Int.'!F30</f>
        <v>4500</v>
      </c>
      <c r="D30" s="190">
        <f>'Open Int.'!H30</f>
        <v>13500</v>
      </c>
      <c r="E30" s="331">
        <f>'Open Int.'!I30</f>
        <v>0</v>
      </c>
      <c r="F30" s="191">
        <f>IF('Open Int.'!E30=0,0,'Open Int.'!H30/'Open Int.'!E30)</f>
        <v>0.2</v>
      </c>
      <c r="G30" s="155">
        <v>0.21428571428571427</v>
      </c>
      <c r="H30" s="170">
        <f t="shared" si="0"/>
        <v>-0.06666666666666657</v>
      </c>
      <c r="I30" s="185">
        <f>IF(Volume!D30=0,0,Volume!F30/Volume!D30)</f>
        <v>0</v>
      </c>
      <c r="J30" s="176">
        <v>0</v>
      </c>
      <c r="K30" s="170">
        <f t="shared" si="1"/>
        <v>0</v>
      </c>
      <c r="L30" s="60"/>
      <c r="M30" s="6"/>
      <c r="N30" s="59"/>
      <c r="O30" s="3"/>
      <c r="P30" s="3"/>
      <c r="Q30" s="3"/>
      <c r="R30" s="3"/>
      <c r="S30" s="3"/>
      <c r="T30" s="3"/>
      <c r="U30" s="61"/>
      <c r="V30" s="3"/>
      <c r="W30" s="3"/>
      <c r="X30" s="3"/>
      <c r="Y30" s="3"/>
      <c r="Z30" s="3"/>
      <c r="AA30" s="2"/>
    </row>
    <row r="31" spans="1:27" s="7" customFormat="1" ht="15">
      <c r="A31" s="177" t="s">
        <v>2</v>
      </c>
      <c r="B31" s="188">
        <f>'Open Int.'!E31</f>
        <v>30800</v>
      </c>
      <c r="C31" s="189">
        <f>'Open Int.'!F31</f>
        <v>2200</v>
      </c>
      <c r="D31" s="190">
        <f>'Open Int.'!H31</f>
        <v>2200</v>
      </c>
      <c r="E31" s="331">
        <f>'Open Int.'!I31</f>
        <v>0</v>
      </c>
      <c r="F31" s="191">
        <f>IF('Open Int.'!E31=0,0,'Open Int.'!H31/'Open Int.'!E31)</f>
        <v>0.07142857142857142</v>
      </c>
      <c r="G31" s="155">
        <v>0.07692307692307693</v>
      </c>
      <c r="H31" s="170">
        <f t="shared" si="0"/>
        <v>-0.07142857142857154</v>
      </c>
      <c r="I31" s="185">
        <f>IF(Volume!D31=0,0,Volume!F31/Volume!D31)</f>
        <v>0</v>
      </c>
      <c r="J31" s="176">
        <v>0</v>
      </c>
      <c r="K31" s="170">
        <f t="shared" si="1"/>
        <v>0</v>
      </c>
      <c r="L31" s="60"/>
      <c r="M31" s="6"/>
      <c r="N31" s="59"/>
      <c r="O31" s="3"/>
      <c r="P31" s="3"/>
      <c r="Q31" s="3"/>
      <c r="R31" s="3"/>
      <c r="S31" s="3"/>
      <c r="T31" s="3"/>
      <c r="U31" s="61"/>
      <c r="V31" s="3"/>
      <c r="W31" s="3"/>
      <c r="X31" s="3"/>
      <c r="Y31" s="3"/>
      <c r="Z31" s="3"/>
      <c r="AA31" s="2"/>
    </row>
    <row r="32" spans="1:27" s="7" customFormat="1" ht="15">
      <c r="A32" s="177" t="s">
        <v>391</v>
      </c>
      <c r="B32" s="188">
        <f>'Open Int.'!E32</f>
        <v>132500</v>
      </c>
      <c r="C32" s="189">
        <f>'Open Int.'!F32</f>
        <v>10000</v>
      </c>
      <c r="D32" s="190">
        <f>'Open Int.'!H32</f>
        <v>11250</v>
      </c>
      <c r="E32" s="331">
        <f>'Open Int.'!I32</f>
        <v>0</v>
      </c>
      <c r="F32" s="191">
        <f>IF('Open Int.'!E32=0,0,'Open Int.'!H32/'Open Int.'!E32)</f>
        <v>0.08490566037735849</v>
      </c>
      <c r="G32" s="155">
        <v>0.09183673469387756</v>
      </c>
      <c r="H32" s="170">
        <f t="shared" si="0"/>
        <v>-0.07547169811320766</v>
      </c>
      <c r="I32" s="185">
        <f>IF(Volume!D32=0,0,Volume!F32/Volume!D32)</f>
        <v>0.1</v>
      </c>
      <c r="J32" s="176">
        <v>0.1111111111111111</v>
      </c>
      <c r="K32" s="170">
        <f t="shared" si="1"/>
        <v>-0.0999999999999999</v>
      </c>
      <c r="L32" s="60"/>
      <c r="M32" s="6"/>
      <c r="N32" s="59"/>
      <c r="O32" s="3"/>
      <c r="P32" s="3"/>
      <c r="Q32" s="3"/>
      <c r="R32" s="3"/>
      <c r="S32" s="3"/>
      <c r="T32" s="3"/>
      <c r="U32" s="61"/>
      <c r="V32" s="3"/>
      <c r="W32" s="3"/>
      <c r="X32" s="3"/>
      <c r="Y32" s="3"/>
      <c r="Z32" s="3"/>
      <c r="AA32" s="2"/>
    </row>
    <row r="33" spans="1:27" s="7" customFormat="1" ht="15">
      <c r="A33" s="177" t="s">
        <v>78</v>
      </c>
      <c r="B33" s="188">
        <f>'Open Int.'!E33</f>
        <v>32000</v>
      </c>
      <c r="C33" s="189">
        <f>'Open Int.'!F33</f>
        <v>1600</v>
      </c>
      <c r="D33" s="190">
        <f>'Open Int.'!H33</f>
        <v>4800</v>
      </c>
      <c r="E33" s="331">
        <f>'Open Int.'!I33</f>
        <v>0</v>
      </c>
      <c r="F33" s="191">
        <f>IF('Open Int.'!E33=0,0,'Open Int.'!H33/'Open Int.'!E33)</f>
        <v>0.15</v>
      </c>
      <c r="G33" s="155">
        <v>0.15789473684210525</v>
      </c>
      <c r="H33" s="170">
        <f t="shared" si="0"/>
        <v>-0.04999999999999998</v>
      </c>
      <c r="I33" s="185">
        <f>IF(Volume!D33=0,0,Volume!F33/Volume!D33)</f>
        <v>0.5</v>
      </c>
      <c r="J33" s="176">
        <v>0.5</v>
      </c>
      <c r="K33" s="170">
        <f t="shared" si="1"/>
        <v>0</v>
      </c>
      <c r="L33" s="60"/>
      <c r="M33" s="6"/>
      <c r="N33" s="59"/>
      <c r="O33" s="3"/>
      <c r="P33" s="3"/>
      <c r="Q33" s="3"/>
      <c r="R33" s="3"/>
      <c r="S33" s="3"/>
      <c r="T33" s="3"/>
      <c r="U33" s="61"/>
      <c r="V33" s="3"/>
      <c r="W33" s="3"/>
      <c r="X33" s="3"/>
      <c r="Y33" s="3"/>
      <c r="Z33" s="3"/>
      <c r="AA33" s="2"/>
    </row>
    <row r="34" spans="1:27" s="7" customFormat="1" ht="15">
      <c r="A34" s="177" t="s">
        <v>138</v>
      </c>
      <c r="B34" s="188">
        <f>'Open Int.'!E34</f>
        <v>56525</v>
      </c>
      <c r="C34" s="189">
        <f>'Open Int.'!F34</f>
        <v>425</v>
      </c>
      <c r="D34" s="190">
        <f>'Open Int.'!H34</f>
        <v>12750</v>
      </c>
      <c r="E34" s="331">
        <f>'Open Int.'!I34</f>
        <v>0</v>
      </c>
      <c r="F34" s="191">
        <f>IF('Open Int.'!E34=0,0,'Open Int.'!H34/'Open Int.'!E34)</f>
        <v>0.22556390977443608</v>
      </c>
      <c r="G34" s="155">
        <v>0.22727272727272727</v>
      </c>
      <c r="H34" s="170">
        <f t="shared" si="0"/>
        <v>-0.007518796992481225</v>
      </c>
      <c r="I34" s="185">
        <f>IF(Volume!D34=0,0,Volume!F34/Volume!D34)</f>
        <v>0.30434782608695654</v>
      </c>
      <c r="J34" s="176">
        <v>0.1111111111111111</v>
      </c>
      <c r="K34" s="170">
        <f t="shared" si="1"/>
        <v>1.739130434782609</v>
      </c>
      <c r="L34" s="60"/>
      <c r="M34" s="6"/>
      <c r="N34" s="59"/>
      <c r="O34" s="3"/>
      <c r="P34" s="3"/>
      <c r="Q34" s="3"/>
      <c r="R34" s="3"/>
      <c r="S34" s="3"/>
      <c r="T34" s="3"/>
      <c r="U34" s="61"/>
      <c r="V34" s="3"/>
      <c r="W34" s="3"/>
      <c r="X34" s="3"/>
      <c r="Y34" s="3"/>
      <c r="Z34" s="3"/>
      <c r="AA34" s="2"/>
    </row>
    <row r="35" spans="1:27" s="7" customFormat="1" ht="15">
      <c r="A35" s="177" t="s">
        <v>160</v>
      </c>
      <c r="B35" s="188">
        <f>'Open Int.'!E35</f>
        <v>52800</v>
      </c>
      <c r="C35" s="189">
        <f>'Open Int.'!F35</f>
        <v>13750</v>
      </c>
      <c r="D35" s="190">
        <f>'Open Int.'!H35</f>
        <v>1100</v>
      </c>
      <c r="E35" s="331">
        <f>'Open Int.'!I35</f>
        <v>1100</v>
      </c>
      <c r="F35" s="191">
        <f>IF('Open Int.'!E35=0,0,'Open Int.'!H35/'Open Int.'!E35)</f>
        <v>0.020833333333333332</v>
      </c>
      <c r="G35" s="155">
        <v>0</v>
      </c>
      <c r="H35" s="170">
        <f t="shared" si="0"/>
        <v>0</v>
      </c>
      <c r="I35" s="185">
        <f>IF(Volume!D35=0,0,Volume!F35/Volume!D35)</f>
        <v>0.0375</v>
      </c>
      <c r="J35" s="176">
        <v>0</v>
      </c>
      <c r="K35" s="170">
        <f t="shared" si="1"/>
        <v>0</v>
      </c>
      <c r="L35" s="60"/>
      <c r="M35" s="6"/>
      <c r="N35" s="59"/>
      <c r="O35" s="3"/>
      <c r="P35" s="3"/>
      <c r="Q35" s="3"/>
      <c r="R35" s="3"/>
      <c r="S35" s="3"/>
      <c r="T35" s="3"/>
      <c r="U35" s="61"/>
      <c r="V35" s="3"/>
      <c r="W35" s="3"/>
      <c r="X35" s="3"/>
      <c r="Y35" s="3"/>
      <c r="Z35" s="3"/>
      <c r="AA35" s="2"/>
    </row>
    <row r="36" spans="1:27" s="7" customFormat="1" ht="15">
      <c r="A36" s="177" t="s">
        <v>161</v>
      </c>
      <c r="B36" s="188">
        <f>'Open Int.'!E36</f>
        <v>55200</v>
      </c>
      <c r="C36" s="189">
        <f>'Open Int.'!F36</f>
        <v>0</v>
      </c>
      <c r="D36" s="190">
        <f>'Open Int.'!H36</f>
        <v>0</v>
      </c>
      <c r="E36" s="331">
        <f>'Open Int.'!I36</f>
        <v>0</v>
      </c>
      <c r="F36" s="191">
        <f>IF('Open Int.'!E36=0,0,'Open Int.'!H36/'Open Int.'!E36)</f>
        <v>0</v>
      </c>
      <c r="G36" s="155">
        <v>0</v>
      </c>
      <c r="H36" s="170">
        <f t="shared" si="0"/>
        <v>0</v>
      </c>
      <c r="I36" s="185">
        <f>IF(Volume!D36=0,0,Volume!F36/Volume!D36)</f>
        <v>0</v>
      </c>
      <c r="J36" s="176">
        <v>0</v>
      </c>
      <c r="K36" s="170">
        <f t="shared" si="1"/>
        <v>0</v>
      </c>
      <c r="L36" s="60"/>
      <c r="M36" s="6"/>
      <c r="N36" s="59"/>
      <c r="O36" s="3"/>
      <c r="P36" s="3"/>
      <c r="Q36" s="3"/>
      <c r="R36" s="3"/>
      <c r="S36" s="3"/>
      <c r="T36" s="3"/>
      <c r="U36" s="61"/>
      <c r="V36" s="3"/>
      <c r="W36" s="3"/>
      <c r="X36" s="3"/>
      <c r="Y36" s="3"/>
      <c r="Z36" s="3"/>
      <c r="AA36" s="2"/>
    </row>
    <row r="37" spans="1:27" s="7" customFormat="1" ht="15">
      <c r="A37" s="177" t="s">
        <v>393</v>
      </c>
      <c r="B37" s="188">
        <f>'Open Int.'!E37</f>
        <v>0</v>
      </c>
      <c r="C37" s="189">
        <f>'Open Int.'!F37</f>
        <v>0</v>
      </c>
      <c r="D37" s="190">
        <f>'Open Int.'!H37</f>
        <v>0</v>
      </c>
      <c r="E37" s="331">
        <f>'Open Int.'!I37</f>
        <v>0</v>
      </c>
      <c r="F37" s="191">
        <f>IF('Open Int.'!E37=0,0,'Open Int.'!H37/'Open Int.'!E37)</f>
        <v>0</v>
      </c>
      <c r="G37" s="155">
        <v>0</v>
      </c>
      <c r="H37" s="170">
        <f t="shared" si="0"/>
        <v>0</v>
      </c>
      <c r="I37" s="185">
        <f>IF(Volume!D37=0,0,Volume!F37/Volume!D37)</f>
        <v>0</v>
      </c>
      <c r="J37" s="176">
        <v>0</v>
      </c>
      <c r="K37" s="170">
        <f t="shared" si="1"/>
        <v>0</v>
      </c>
      <c r="L37" s="60"/>
      <c r="M37" s="6"/>
      <c r="N37" s="59"/>
      <c r="O37" s="3"/>
      <c r="P37" s="3"/>
      <c r="Q37" s="3"/>
      <c r="R37" s="3"/>
      <c r="S37" s="3"/>
      <c r="T37" s="3"/>
      <c r="U37" s="61"/>
      <c r="V37" s="3"/>
      <c r="W37" s="3"/>
      <c r="X37" s="3"/>
      <c r="Y37" s="3"/>
      <c r="Z37" s="3"/>
      <c r="AA37" s="2"/>
    </row>
    <row r="38" spans="1:27" s="7" customFormat="1" ht="15">
      <c r="A38" s="177" t="s">
        <v>3</v>
      </c>
      <c r="B38" s="188">
        <f>'Open Int.'!E38</f>
        <v>15000</v>
      </c>
      <c r="C38" s="189">
        <f>'Open Int.'!F38</f>
        <v>0</v>
      </c>
      <c r="D38" s="190">
        <f>'Open Int.'!H38</f>
        <v>2500</v>
      </c>
      <c r="E38" s="331">
        <f>'Open Int.'!I38</f>
        <v>0</v>
      </c>
      <c r="F38" s="191">
        <f>IF('Open Int.'!E38=0,0,'Open Int.'!H38/'Open Int.'!E38)</f>
        <v>0.16666666666666666</v>
      </c>
      <c r="G38" s="155">
        <v>0.16666666666666666</v>
      </c>
      <c r="H38" s="170">
        <f t="shared" si="0"/>
        <v>0</v>
      </c>
      <c r="I38" s="185">
        <f>IF(Volume!D38=0,0,Volume!F38/Volume!D38)</f>
        <v>0</v>
      </c>
      <c r="J38" s="176">
        <v>0</v>
      </c>
      <c r="K38" s="170">
        <f t="shared" si="1"/>
        <v>0</v>
      </c>
      <c r="L38" s="60"/>
      <c r="M38" s="6"/>
      <c r="N38" s="59"/>
      <c r="O38" s="3"/>
      <c r="P38" s="3"/>
      <c r="Q38" s="3"/>
      <c r="R38" s="3"/>
      <c r="S38" s="3"/>
      <c r="T38" s="3"/>
      <c r="U38" s="61"/>
      <c r="V38" s="3"/>
      <c r="W38" s="3"/>
      <c r="X38" s="3"/>
      <c r="Y38" s="3"/>
      <c r="Z38" s="3"/>
      <c r="AA38" s="2"/>
    </row>
    <row r="39" spans="1:27" s="7" customFormat="1" ht="15">
      <c r="A39" s="177" t="s">
        <v>218</v>
      </c>
      <c r="B39" s="188">
        <f>'Open Int.'!E39</f>
        <v>3150</v>
      </c>
      <c r="C39" s="189">
        <f>'Open Int.'!F39</f>
        <v>0</v>
      </c>
      <c r="D39" s="190">
        <f>'Open Int.'!H39</f>
        <v>0</v>
      </c>
      <c r="E39" s="331">
        <f>'Open Int.'!I39</f>
        <v>0</v>
      </c>
      <c r="F39" s="191">
        <f>IF('Open Int.'!E39=0,0,'Open Int.'!H39/'Open Int.'!E39)</f>
        <v>0</v>
      </c>
      <c r="G39" s="155">
        <v>0</v>
      </c>
      <c r="H39" s="170">
        <f t="shared" si="0"/>
        <v>0</v>
      </c>
      <c r="I39" s="185">
        <f>IF(Volume!D39=0,0,Volume!F39/Volume!D39)</f>
        <v>0</v>
      </c>
      <c r="J39" s="176">
        <v>0</v>
      </c>
      <c r="K39" s="170">
        <f t="shared" si="1"/>
        <v>0</v>
      </c>
      <c r="L39" s="60"/>
      <c r="M39" s="6"/>
      <c r="N39" s="59"/>
      <c r="O39" s="3"/>
      <c r="P39" s="3"/>
      <c r="Q39" s="3"/>
      <c r="R39" s="3"/>
      <c r="S39" s="3"/>
      <c r="T39" s="3"/>
      <c r="U39" s="61"/>
      <c r="V39" s="3"/>
      <c r="W39" s="3"/>
      <c r="X39" s="3"/>
      <c r="Y39" s="3"/>
      <c r="Z39" s="3"/>
      <c r="AA39" s="2"/>
    </row>
    <row r="40" spans="1:27" s="7" customFormat="1" ht="15">
      <c r="A40" s="177" t="s">
        <v>162</v>
      </c>
      <c r="B40" s="188">
        <f>'Open Int.'!E40</f>
        <v>0</v>
      </c>
      <c r="C40" s="189">
        <f>'Open Int.'!F40</f>
        <v>0</v>
      </c>
      <c r="D40" s="190">
        <f>'Open Int.'!H40</f>
        <v>0</v>
      </c>
      <c r="E40" s="331">
        <f>'Open Int.'!I40</f>
        <v>0</v>
      </c>
      <c r="F40" s="191">
        <f>IF('Open Int.'!E40=0,0,'Open Int.'!H40/'Open Int.'!E40)</f>
        <v>0</v>
      </c>
      <c r="G40" s="155">
        <v>0</v>
      </c>
      <c r="H40" s="170">
        <f t="shared" si="0"/>
        <v>0</v>
      </c>
      <c r="I40" s="185">
        <f>IF(Volume!D40=0,0,Volume!F40/Volume!D40)</f>
        <v>0</v>
      </c>
      <c r="J40" s="176">
        <v>0</v>
      </c>
      <c r="K40" s="170">
        <f t="shared" si="1"/>
        <v>0</v>
      </c>
      <c r="L40" s="60"/>
      <c r="M40" s="6"/>
      <c r="N40" s="59"/>
      <c r="O40" s="3"/>
      <c r="P40" s="3"/>
      <c r="Q40" s="3"/>
      <c r="R40" s="3"/>
      <c r="S40" s="3"/>
      <c r="T40" s="3"/>
      <c r="U40" s="61"/>
      <c r="V40" s="3"/>
      <c r="W40" s="3"/>
      <c r="X40" s="3"/>
      <c r="Y40" s="3"/>
      <c r="Z40" s="3"/>
      <c r="AA40" s="2"/>
    </row>
    <row r="41" spans="1:27" s="7" customFormat="1" ht="15">
      <c r="A41" s="177" t="s">
        <v>286</v>
      </c>
      <c r="B41" s="188">
        <f>'Open Int.'!E41</f>
        <v>3000</v>
      </c>
      <c r="C41" s="189">
        <f>'Open Int.'!F41</f>
        <v>0</v>
      </c>
      <c r="D41" s="190">
        <f>'Open Int.'!H41</f>
        <v>0</v>
      </c>
      <c r="E41" s="331">
        <f>'Open Int.'!I41</f>
        <v>0</v>
      </c>
      <c r="F41" s="191">
        <f>IF('Open Int.'!E41=0,0,'Open Int.'!H41/'Open Int.'!E41)</f>
        <v>0</v>
      </c>
      <c r="G41" s="155">
        <v>0</v>
      </c>
      <c r="H41" s="170">
        <f t="shared" si="0"/>
        <v>0</v>
      </c>
      <c r="I41" s="185">
        <f>IF(Volume!D41=0,0,Volume!F41/Volume!D41)</f>
        <v>0</v>
      </c>
      <c r="J41" s="176">
        <v>0</v>
      </c>
      <c r="K41" s="170">
        <f t="shared" si="1"/>
        <v>0</v>
      </c>
      <c r="L41" s="60"/>
      <c r="M41" s="6"/>
      <c r="N41" s="59"/>
      <c r="O41" s="3"/>
      <c r="P41" s="3"/>
      <c r="Q41" s="3"/>
      <c r="R41" s="3"/>
      <c r="S41" s="3"/>
      <c r="T41" s="3"/>
      <c r="U41" s="61"/>
      <c r="V41" s="3"/>
      <c r="W41" s="3"/>
      <c r="X41" s="3"/>
      <c r="Y41" s="3"/>
      <c r="Z41" s="3"/>
      <c r="AA41" s="2"/>
    </row>
    <row r="42" spans="1:27" s="7" customFormat="1" ht="15">
      <c r="A42" s="177" t="s">
        <v>183</v>
      </c>
      <c r="B42" s="188">
        <f>'Open Int.'!E42</f>
        <v>3800</v>
      </c>
      <c r="C42" s="189">
        <f>'Open Int.'!F42</f>
        <v>0</v>
      </c>
      <c r="D42" s="190">
        <f>'Open Int.'!H42</f>
        <v>0</v>
      </c>
      <c r="E42" s="331">
        <f>'Open Int.'!I42</f>
        <v>0</v>
      </c>
      <c r="F42" s="191">
        <f>IF('Open Int.'!E42=0,0,'Open Int.'!H42/'Open Int.'!E42)</f>
        <v>0</v>
      </c>
      <c r="G42" s="155">
        <v>0</v>
      </c>
      <c r="H42" s="170">
        <f t="shared" si="0"/>
        <v>0</v>
      </c>
      <c r="I42" s="185">
        <f>IF(Volume!D42=0,0,Volume!F42/Volume!D42)</f>
        <v>0</v>
      </c>
      <c r="J42" s="176">
        <v>0</v>
      </c>
      <c r="K42" s="170">
        <f t="shared" si="1"/>
        <v>0</v>
      </c>
      <c r="L42" s="60"/>
      <c r="M42" s="6"/>
      <c r="N42" s="59"/>
      <c r="O42" s="3"/>
      <c r="P42" s="3"/>
      <c r="Q42" s="3"/>
      <c r="R42" s="3"/>
      <c r="S42" s="3"/>
      <c r="T42" s="3"/>
      <c r="U42" s="61"/>
      <c r="V42" s="3"/>
      <c r="W42" s="3"/>
      <c r="X42" s="3"/>
      <c r="Y42" s="3"/>
      <c r="Z42" s="3"/>
      <c r="AA42" s="2"/>
    </row>
    <row r="43" spans="1:27" s="7" customFormat="1" ht="15">
      <c r="A43" s="177" t="s">
        <v>219</v>
      </c>
      <c r="B43" s="188">
        <f>'Open Int.'!E43</f>
        <v>48600</v>
      </c>
      <c r="C43" s="189">
        <f>'Open Int.'!F43</f>
        <v>8100</v>
      </c>
      <c r="D43" s="190">
        <f>'Open Int.'!H43</f>
        <v>0</v>
      </c>
      <c r="E43" s="331">
        <f>'Open Int.'!I43</f>
        <v>0</v>
      </c>
      <c r="F43" s="191">
        <f>IF('Open Int.'!E43=0,0,'Open Int.'!H43/'Open Int.'!E43)</f>
        <v>0</v>
      </c>
      <c r="G43" s="155">
        <v>0</v>
      </c>
      <c r="H43" s="170">
        <f t="shared" si="0"/>
        <v>0</v>
      </c>
      <c r="I43" s="185">
        <f>IF(Volume!D43=0,0,Volume!F43/Volume!D43)</f>
        <v>0</v>
      </c>
      <c r="J43" s="176">
        <v>0</v>
      </c>
      <c r="K43" s="170">
        <f t="shared" si="1"/>
        <v>0</v>
      </c>
      <c r="L43" s="60"/>
      <c r="M43" s="6"/>
      <c r="N43" s="59"/>
      <c r="O43" s="3"/>
      <c r="P43" s="3"/>
      <c r="Q43" s="3"/>
      <c r="R43" s="3"/>
      <c r="S43" s="3"/>
      <c r="T43" s="3"/>
      <c r="U43" s="61"/>
      <c r="V43" s="3"/>
      <c r="W43" s="3"/>
      <c r="X43" s="3"/>
      <c r="Y43" s="3"/>
      <c r="Z43" s="3"/>
      <c r="AA43" s="2"/>
    </row>
    <row r="44" spans="1:27" s="7" customFormat="1" ht="15">
      <c r="A44" s="177" t="s">
        <v>163</v>
      </c>
      <c r="B44" s="188">
        <f>'Open Int.'!E44</f>
        <v>12750</v>
      </c>
      <c r="C44" s="189">
        <f>'Open Int.'!F44</f>
        <v>500</v>
      </c>
      <c r="D44" s="190">
        <f>'Open Int.'!H44</f>
        <v>2000</v>
      </c>
      <c r="E44" s="331">
        <f>'Open Int.'!I44</f>
        <v>250</v>
      </c>
      <c r="F44" s="191">
        <f>IF('Open Int.'!E44=0,0,'Open Int.'!H44/'Open Int.'!E44)</f>
        <v>0.1568627450980392</v>
      </c>
      <c r="G44" s="155">
        <v>0.14285714285714285</v>
      </c>
      <c r="H44" s="170">
        <f t="shared" si="0"/>
        <v>0.09803921568627455</v>
      </c>
      <c r="I44" s="185">
        <f>IF(Volume!D44=0,0,Volume!F44/Volume!D44)</f>
        <v>0.5</v>
      </c>
      <c r="J44" s="176">
        <v>0.3333333333333333</v>
      </c>
      <c r="K44" s="170">
        <f t="shared" si="1"/>
        <v>0.5000000000000001</v>
      </c>
      <c r="L44" s="60"/>
      <c r="M44" s="6"/>
      <c r="N44" s="59"/>
      <c r="O44" s="3"/>
      <c r="P44" s="3"/>
      <c r="Q44" s="3"/>
      <c r="R44" s="3"/>
      <c r="S44" s="3"/>
      <c r="T44" s="3"/>
      <c r="U44" s="61"/>
      <c r="V44" s="3"/>
      <c r="W44" s="3"/>
      <c r="X44" s="3"/>
      <c r="Y44" s="3"/>
      <c r="Z44" s="3"/>
      <c r="AA44" s="2"/>
    </row>
    <row r="45" spans="1:27" s="7" customFormat="1" ht="15">
      <c r="A45" s="177" t="s">
        <v>194</v>
      </c>
      <c r="B45" s="188">
        <f>'Open Int.'!E45</f>
        <v>39200</v>
      </c>
      <c r="C45" s="189">
        <f>'Open Int.'!F45</f>
        <v>1200</v>
      </c>
      <c r="D45" s="190">
        <f>'Open Int.'!H45</f>
        <v>7200</v>
      </c>
      <c r="E45" s="331">
        <f>'Open Int.'!I45</f>
        <v>2000</v>
      </c>
      <c r="F45" s="191">
        <f>IF('Open Int.'!E45=0,0,'Open Int.'!H45/'Open Int.'!E45)</f>
        <v>0.1836734693877551</v>
      </c>
      <c r="G45" s="155">
        <v>0.1368421052631579</v>
      </c>
      <c r="H45" s="170">
        <f t="shared" si="0"/>
        <v>0.3422291993720565</v>
      </c>
      <c r="I45" s="185">
        <f>IF(Volume!D45=0,0,Volume!F45/Volume!D45)</f>
        <v>0.2777777777777778</v>
      </c>
      <c r="J45" s="176">
        <v>0.45454545454545453</v>
      </c>
      <c r="K45" s="170">
        <f t="shared" si="1"/>
        <v>-0.38888888888888884</v>
      </c>
      <c r="L45" s="60"/>
      <c r="M45" s="6"/>
      <c r="N45" s="59"/>
      <c r="O45" s="3"/>
      <c r="P45" s="3"/>
      <c r="Q45" s="3"/>
      <c r="R45" s="3"/>
      <c r="S45" s="3"/>
      <c r="T45" s="3"/>
      <c r="U45" s="61"/>
      <c r="V45" s="3"/>
      <c r="W45" s="3"/>
      <c r="X45" s="3"/>
      <c r="Y45" s="3"/>
      <c r="Z45" s="3"/>
      <c r="AA45" s="2"/>
    </row>
    <row r="46" spans="1:27" s="7" customFormat="1" ht="15">
      <c r="A46" s="177" t="s">
        <v>220</v>
      </c>
      <c r="B46" s="188">
        <f>'Open Int.'!E46</f>
        <v>201600</v>
      </c>
      <c r="C46" s="189">
        <f>'Open Int.'!F46</f>
        <v>14400</v>
      </c>
      <c r="D46" s="190">
        <f>'Open Int.'!H46</f>
        <v>21600</v>
      </c>
      <c r="E46" s="331">
        <f>'Open Int.'!I46</f>
        <v>14400</v>
      </c>
      <c r="F46" s="191">
        <f>IF('Open Int.'!E46=0,0,'Open Int.'!H46/'Open Int.'!E46)</f>
        <v>0.10714285714285714</v>
      </c>
      <c r="G46" s="155">
        <v>0.038461538461538464</v>
      </c>
      <c r="H46" s="170">
        <f t="shared" si="0"/>
        <v>1.7857142857142854</v>
      </c>
      <c r="I46" s="185">
        <f>IF(Volume!D46=0,0,Volume!F46/Volume!D46)</f>
        <v>0.5333333333333333</v>
      </c>
      <c r="J46" s="176">
        <v>0.20833333333333334</v>
      </c>
      <c r="K46" s="170">
        <f t="shared" si="1"/>
        <v>1.5599999999999996</v>
      </c>
      <c r="L46" s="60"/>
      <c r="M46" s="6"/>
      <c r="N46" s="59"/>
      <c r="O46" s="3"/>
      <c r="P46" s="3"/>
      <c r="Q46" s="3"/>
      <c r="R46" s="3"/>
      <c r="S46" s="3"/>
      <c r="T46" s="3"/>
      <c r="U46" s="61"/>
      <c r="V46" s="3"/>
      <c r="W46" s="3"/>
      <c r="X46" s="3"/>
      <c r="Y46" s="3"/>
      <c r="Z46" s="3"/>
      <c r="AA46" s="2"/>
    </row>
    <row r="47" spans="1:27" s="7" customFormat="1" ht="15">
      <c r="A47" s="177" t="s">
        <v>164</v>
      </c>
      <c r="B47" s="188">
        <f>'Open Int.'!E47</f>
        <v>282500</v>
      </c>
      <c r="C47" s="189">
        <f>'Open Int.'!F47</f>
        <v>11300</v>
      </c>
      <c r="D47" s="190">
        <f>'Open Int.'!H47</f>
        <v>11300</v>
      </c>
      <c r="E47" s="331">
        <f>'Open Int.'!I47</f>
        <v>0</v>
      </c>
      <c r="F47" s="191">
        <f>IF('Open Int.'!E47=0,0,'Open Int.'!H47/'Open Int.'!E47)</f>
        <v>0.04</v>
      </c>
      <c r="G47" s="155">
        <v>0.041666666666666664</v>
      </c>
      <c r="H47" s="170">
        <f t="shared" si="0"/>
        <v>-0.039999999999999925</v>
      </c>
      <c r="I47" s="185">
        <f>IF(Volume!D47=0,0,Volume!F47/Volume!D47)</f>
        <v>0</v>
      </c>
      <c r="J47" s="176">
        <v>0</v>
      </c>
      <c r="K47" s="170">
        <f t="shared" si="1"/>
        <v>0</v>
      </c>
      <c r="L47" s="60"/>
      <c r="M47" s="6"/>
      <c r="N47" s="59"/>
      <c r="O47" s="3"/>
      <c r="P47" s="3"/>
      <c r="Q47" s="3"/>
      <c r="R47" s="3"/>
      <c r="S47" s="3"/>
      <c r="T47" s="3"/>
      <c r="U47" s="61"/>
      <c r="V47" s="3"/>
      <c r="W47" s="3"/>
      <c r="X47" s="3"/>
      <c r="Y47" s="3"/>
      <c r="Z47" s="3"/>
      <c r="AA47" s="2"/>
    </row>
    <row r="48" spans="1:27" s="7" customFormat="1" ht="15">
      <c r="A48" s="177" t="s">
        <v>165</v>
      </c>
      <c r="B48" s="188">
        <f>'Open Int.'!E48</f>
        <v>6500</v>
      </c>
      <c r="C48" s="189">
        <f>'Open Int.'!F48</f>
        <v>0</v>
      </c>
      <c r="D48" s="190">
        <f>'Open Int.'!H48</f>
        <v>0</v>
      </c>
      <c r="E48" s="331">
        <f>'Open Int.'!I48</f>
        <v>0</v>
      </c>
      <c r="F48" s="191">
        <f>IF('Open Int.'!E48=0,0,'Open Int.'!H48/'Open Int.'!E48)</f>
        <v>0</v>
      </c>
      <c r="G48" s="155">
        <v>0</v>
      </c>
      <c r="H48" s="170">
        <f t="shared" si="0"/>
        <v>0</v>
      </c>
      <c r="I48" s="185">
        <f>IF(Volume!D48=0,0,Volume!F48/Volume!D48)</f>
        <v>0</v>
      </c>
      <c r="J48" s="176">
        <v>0</v>
      </c>
      <c r="K48" s="170">
        <f t="shared" si="1"/>
        <v>0</v>
      </c>
      <c r="L48" s="60"/>
      <c r="M48" s="6"/>
      <c r="N48" s="59"/>
      <c r="O48" s="3"/>
      <c r="P48" s="3"/>
      <c r="Q48" s="3"/>
      <c r="R48" s="3"/>
      <c r="S48" s="3"/>
      <c r="T48" s="3"/>
      <c r="U48" s="61"/>
      <c r="V48" s="3"/>
      <c r="W48" s="3"/>
      <c r="X48" s="3"/>
      <c r="Y48" s="3"/>
      <c r="Z48" s="3"/>
      <c r="AA48" s="2"/>
    </row>
    <row r="49" spans="1:27" s="7" customFormat="1" ht="15">
      <c r="A49" s="177" t="s">
        <v>89</v>
      </c>
      <c r="B49" s="188">
        <f>'Open Int.'!E49</f>
        <v>101250</v>
      </c>
      <c r="C49" s="189">
        <f>'Open Int.'!F49</f>
        <v>-2250</v>
      </c>
      <c r="D49" s="190">
        <f>'Open Int.'!H49</f>
        <v>12750</v>
      </c>
      <c r="E49" s="331">
        <f>'Open Int.'!I49</f>
        <v>750</v>
      </c>
      <c r="F49" s="191">
        <f>IF('Open Int.'!E49=0,0,'Open Int.'!H49/'Open Int.'!E49)</f>
        <v>0.1259259259259259</v>
      </c>
      <c r="G49" s="155">
        <v>0.11594202898550725</v>
      </c>
      <c r="H49" s="170">
        <f t="shared" si="0"/>
        <v>0.08611111111111099</v>
      </c>
      <c r="I49" s="185">
        <f>IF(Volume!D49=0,0,Volume!F49/Volume!D49)</f>
        <v>0.07142857142857142</v>
      </c>
      <c r="J49" s="176">
        <v>0.07142857142857142</v>
      </c>
      <c r="K49" s="170">
        <f t="shared" si="1"/>
        <v>0</v>
      </c>
      <c r="L49" s="60"/>
      <c r="M49" s="6"/>
      <c r="N49" s="59"/>
      <c r="O49" s="3"/>
      <c r="P49" s="3"/>
      <c r="Q49" s="3"/>
      <c r="R49" s="3"/>
      <c r="S49" s="3"/>
      <c r="T49" s="3"/>
      <c r="U49" s="61"/>
      <c r="V49" s="3"/>
      <c r="W49" s="3"/>
      <c r="X49" s="3"/>
      <c r="Y49" s="3"/>
      <c r="Z49" s="3"/>
      <c r="AA49" s="2"/>
    </row>
    <row r="50" spans="1:27" s="7" customFormat="1" ht="15">
      <c r="A50" s="177" t="s">
        <v>287</v>
      </c>
      <c r="B50" s="188">
        <f>'Open Int.'!E50</f>
        <v>15000</v>
      </c>
      <c r="C50" s="189">
        <f>'Open Int.'!F50</f>
        <v>5000</v>
      </c>
      <c r="D50" s="190">
        <f>'Open Int.'!H50</f>
        <v>0</v>
      </c>
      <c r="E50" s="331">
        <f>'Open Int.'!I50</f>
        <v>0</v>
      </c>
      <c r="F50" s="191">
        <f>IF('Open Int.'!E50=0,0,'Open Int.'!H50/'Open Int.'!E50)</f>
        <v>0</v>
      </c>
      <c r="G50" s="155">
        <v>0</v>
      </c>
      <c r="H50" s="170">
        <f t="shared" si="0"/>
        <v>0</v>
      </c>
      <c r="I50" s="185">
        <f>IF(Volume!D50=0,0,Volume!F50/Volume!D50)</f>
        <v>0</v>
      </c>
      <c r="J50" s="176">
        <v>0</v>
      </c>
      <c r="K50" s="170">
        <f t="shared" si="1"/>
        <v>0</v>
      </c>
      <c r="L50" s="60"/>
      <c r="M50" s="6"/>
      <c r="N50" s="59"/>
      <c r="O50" s="3"/>
      <c r="P50" s="3"/>
      <c r="Q50" s="3"/>
      <c r="R50" s="3"/>
      <c r="S50" s="3"/>
      <c r="T50" s="3"/>
      <c r="U50" s="61"/>
      <c r="V50" s="3"/>
      <c r="W50" s="3"/>
      <c r="X50" s="3"/>
      <c r="Y50" s="3"/>
      <c r="Z50" s="3"/>
      <c r="AA50" s="2"/>
    </row>
    <row r="51" spans="1:27" s="7" customFormat="1" ht="15">
      <c r="A51" s="177" t="s">
        <v>271</v>
      </c>
      <c r="B51" s="188">
        <f>'Open Int.'!E51</f>
        <v>24000</v>
      </c>
      <c r="C51" s="189">
        <f>'Open Int.'!F51</f>
        <v>3000</v>
      </c>
      <c r="D51" s="190">
        <f>'Open Int.'!H51</f>
        <v>0</v>
      </c>
      <c r="E51" s="331">
        <f>'Open Int.'!I51</f>
        <v>0</v>
      </c>
      <c r="F51" s="191">
        <f>IF('Open Int.'!E51=0,0,'Open Int.'!H51/'Open Int.'!E51)</f>
        <v>0</v>
      </c>
      <c r="G51" s="155">
        <v>0</v>
      </c>
      <c r="H51" s="170">
        <f t="shared" si="0"/>
        <v>0</v>
      </c>
      <c r="I51" s="185">
        <f>IF(Volume!D51=0,0,Volume!F51/Volume!D51)</f>
        <v>0</v>
      </c>
      <c r="J51" s="176">
        <v>0</v>
      </c>
      <c r="K51" s="170">
        <f t="shared" si="1"/>
        <v>0</v>
      </c>
      <c r="L51" s="60"/>
      <c r="M51" s="6"/>
      <c r="N51" s="59"/>
      <c r="O51" s="3"/>
      <c r="P51" s="3"/>
      <c r="Q51" s="3"/>
      <c r="R51" s="3"/>
      <c r="S51" s="3"/>
      <c r="T51" s="3"/>
      <c r="U51" s="61"/>
      <c r="V51" s="3"/>
      <c r="W51" s="3"/>
      <c r="X51" s="3"/>
      <c r="Y51" s="3"/>
      <c r="Z51" s="3"/>
      <c r="AA51" s="2"/>
    </row>
    <row r="52" spans="1:27" s="7" customFormat="1" ht="15">
      <c r="A52" s="177" t="s">
        <v>221</v>
      </c>
      <c r="B52" s="188">
        <f>'Open Int.'!E52</f>
        <v>2400</v>
      </c>
      <c r="C52" s="189">
        <f>'Open Int.'!F52</f>
        <v>0</v>
      </c>
      <c r="D52" s="190">
        <f>'Open Int.'!H52</f>
        <v>0</v>
      </c>
      <c r="E52" s="331">
        <f>'Open Int.'!I52</f>
        <v>0</v>
      </c>
      <c r="F52" s="191">
        <f>IF('Open Int.'!E52=0,0,'Open Int.'!H52/'Open Int.'!E52)</f>
        <v>0</v>
      </c>
      <c r="G52" s="155">
        <v>0</v>
      </c>
      <c r="H52" s="170">
        <f t="shared" si="0"/>
        <v>0</v>
      </c>
      <c r="I52" s="185">
        <f>IF(Volume!D52=0,0,Volume!F52/Volume!D52)</f>
        <v>0</v>
      </c>
      <c r="J52" s="176">
        <v>0</v>
      </c>
      <c r="K52" s="170">
        <f t="shared" si="1"/>
        <v>0</v>
      </c>
      <c r="L52" s="60"/>
      <c r="M52" s="6"/>
      <c r="N52" s="59"/>
      <c r="O52" s="3"/>
      <c r="P52" s="3"/>
      <c r="Q52" s="3"/>
      <c r="R52" s="3"/>
      <c r="S52" s="3"/>
      <c r="T52" s="3"/>
      <c r="U52" s="61"/>
      <c r="V52" s="3"/>
      <c r="W52" s="3"/>
      <c r="X52" s="3"/>
      <c r="Y52" s="3"/>
      <c r="Z52" s="3"/>
      <c r="AA52" s="2"/>
    </row>
    <row r="53" spans="1:27" s="7" customFormat="1" ht="15">
      <c r="A53" s="177" t="s">
        <v>233</v>
      </c>
      <c r="B53" s="188">
        <f>'Open Int.'!E53</f>
        <v>32000</v>
      </c>
      <c r="C53" s="189">
        <f>'Open Int.'!F53</f>
        <v>0</v>
      </c>
      <c r="D53" s="190">
        <f>'Open Int.'!H53</f>
        <v>3000</v>
      </c>
      <c r="E53" s="331">
        <f>'Open Int.'!I53</f>
        <v>0</v>
      </c>
      <c r="F53" s="191">
        <f>IF('Open Int.'!E53=0,0,'Open Int.'!H53/'Open Int.'!E53)</f>
        <v>0.09375</v>
      </c>
      <c r="G53" s="155">
        <v>0.09375</v>
      </c>
      <c r="H53" s="170">
        <f t="shared" si="0"/>
        <v>0</v>
      </c>
      <c r="I53" s="185">
        <f>IF(Volume!D53=0,0,Volume!F53/Volume!D53)</f>
        <v>0</v>
      </c>
      <c r="J53" s="176">
        <v>0</v>
      </c>
      <c r="K53" s="170">
        <f t="shared" si="1"/>
        <v>0</v>
      </c>
      <c r="L53" s="60"/>
      <c r="M53" s="6"/>
      <c r="N53" s="59"/>
      <c r="O53" s="3"/>
      <c r="P53" s="3"/>
      <c r="Q53" s="3"/>
      <c r="R53" s="3"/>
      <c r="S53" s="3"/>
      <c r="T53" s="3"/>
      <c r="U53" s="61"/>
      <c r="V53" s="3"/>
      <c r="W53" s="3"/>
      <c r="X53" s="3"/>
      <c r="Y53" s="3"/>
      <c r="Z53" s="3"/>
      <c r="AA53" s="2"/>
    </row>
    <row r="54" spans="1:27" s="7" customFormat="1" ht="15">
      <c r="A54" s="177" t="s">
        <v>166</v>
      </c>
      <c r="B54" s="188">
        <f>'Open Int.'!E54</f>
        <v>126850</v>
      </c>
      <c r="C54" s="189">
        <f>'Open Int.'!F54</f>
        <v>11800</v>
      </c>
      <c r="D54" s="190">
        <f>'Open Int.'!H54</f>
        <v>5900</v>
      </c>
      <c r="E54" s="331">
        <f>'Open Int.'!I54</f>
        <v>0</v>
      </c>
      <c r="F54" s="191">
        <f>IF('Open Int.'!E54=0,0,'Open Int.'!H54/'Open Int.'!E54)</f>
        <v>0.046511627906976744</v>
      </c>
      <c r="G54" s="155">
        <v>0.05128205128205128</v>
      </c>
      <c r="H54" s="170">
        <f t="shared" si="0"/>
        <v>-0.09302325581395347</v>
      </c>
      <c r="I54" s="185">
        <f>IF(Volume!D54=0,0,Volume!F54/Volume!D54)</f>
        <v>0</v>
      </c>
      <c r="J54" s="176">
        <v>0.0625</v>
      </c>
      <c r="K54" s="170">
        <f t="shared" si="1"/>
        <v>-1</v>
      </c>
      <c r="L54" s="60"/>
      <c r="M54" s="6"/>
      <c r="N54" s="59"/>
      <c r="O54" s="3"/>
      <c r="P54" s="3"/>
      <c r="Q54" s="3"/>
      <c r="R54" s="3"/>
      <c r="S54" s="3"/>
      <c r="T54" s="3"/>
      <c r="U54" s="61"/>
      <c r="V54" s="3"/>
      <c r="W54" s="3"/>
      <c r="X54" s="3"/>
      <c r="Y54" s="3"/>
      <c r="Z54" s="3"/>
      <c r="AA54" s="2"/>
    </row>
    <row r="55" spans="1:27" s="7" customFormat="1" ht="15">
      <c r="A55" s="177" t="s">
        <v>222</v>
      </c>
      <c r="B55" s="188">
        <f>'Open Int.'!E55</f>
        <v>525</v>
      </c>
      <c r="C55" s="189">
        <f>'Open Int.'!F55</f>
        <v>0</v>
      </c>
      <c r="D55" s="190">
        <f>'Open Int.'!H55</f>
        <v>175</v>
      </c>
      <c r="E55" s="331">
        <f>'Open Int.'!I55</f>
        <v>0</v>
      </c>
      <c r="F55" s="191">
        <f>IF('Open Int.'!E55=0,0,'Open Int.'!H55/'Open Int.'!E55)</f>
        <v>0.3333333333333333</v>
      </c>
      <c r="G55" s="155">
        <v>0.3333333333333333</v>
      </c>
      <c r="H55" s="170">
        <f t="shared" si="0"/>
        <v>0</v>
      </c>
      <c r="I55" s="185">
        <f>IF(Volume!D55=0,0,Volume!F55/Volume!D55)</f>
        <v>0</v>
      </c>
      <c r="J55" s="176">
        <v>0</v>
      </c>
      <c r="K55" s="170">
        <f t="shared" si="1"/>
        <v>0</v>
      </c>
      <c r="L55" s="60"/>
      <c r="M55" s="6"/>
      <c r="N55" s="59"/>
      <c r="O55" s="3"/>
      <c r="P55" s="3"/>
      <c r="Q55" s="3"/>
      <c r="R55" s="3"/>
      <c r="S55" s="3"/>
      <c r="T55" s="3"/>
      <c r="U55" s="61"/>
      <c r="V55" s="3"/>
      <c r="W55" s="3"/>
      <c r="X55" s="3"/>
      <c r="Y55" s="3"/>
      <c r="Z55" s="3"/>
      <c r="AA55" s="2"/>
    </row>
    <row r="56" spans="1:27" s="7" customFormat="1" ht="15">
      <c r="A56" s="177" t="s">
        <v>288</v>
      </c>
      <c r="B56" s="188">
        <f>'Open Int.'!E56</f>
        <v>348000</v>
      </c>
      <c r="C56" s="189">
        <f>'Open Int.'!F56</f>
        <v>18000</v>
      </c>
      <c r="D56" s="190">
        <f>'Open Int.'!H56</f>
        <v>6000</v>
      </c>
      <c r="E56" s="331">
        <f>'Open Int.'!I56</f>
        <v>3000</v>
      </c>
      <c r="F56" s="191">
        <f>IF('Open Int.'!E56=0,0,'Open Int.'!H56/'Open Int.'!E56)</f>
        <v>0.017241379310344827</v>
      </c>
      <c r="G56" s="155">
        <v>0.00909090909090909</v>
      </c>
      <c r="H56" s="170">
        <f t="shared" si="0"/>
        <v>0.896551724137931</v>
      </c>
      <c r="I56" s="185">
        <f>IF(Volume!D56=0,0,Volume!F56/Volume!D56)</f>
        <v>0.07407407407407407</v>
      </c>
      <c r="J56" s="176">
        <v>0</v>
      </c>
      <c r="K56" s="170">
        <f t="shared" si="1"/>
        <v>0</v>
      </c>
      <c r="L56" s="60"/>
      <c r="M56" s="6"/>
      <c r="N56" s="59"/>
      <c r="O56" s="3"/>
      <c r="P56" s="3"/>
      <c r="Q56" s="3"/>
      <c r="R56" s="3"/>
      <c r="S56" s="3"/>
      <c r="T56" s="3"/>
      <c r="U56" s="61"/>
      <c r="V56" s="3"/>
      <c r="W56" s="3"/>
      <c r="X56" s="3"/>
      <c r="Y56" s="3"/>
      <c r="Z56" s="3"/>
      <c r="AA56" s="2"/>
    </row>
    <row r="57" spans="1:27" s="7" customFormat="1" ht="15">
      <c r="A57" s="177" t="s">
        <v>289</v>
      </c>
      <c r="B57" s="188">
        <f>'Open Int.'!E57</f>
        <v>8400</v>
      </c>
      <c r="C57" s="189">
        <f>'Open Int.'!F57</f>
        <v>0</v>
      </c>
      <c r="D57" s="190">
        <f>'Open Int.'!H57</f>
        <v>0</v>
      </c>
      <c r="E57" s="331">
        <f>'Open Int.'!I57</f>
        <v>0</v>
      </c>
      <c r="F57" s="191">
        <f>IF('Open Int.'!E57=0,0,'Open Int.'!H57/'Open Int.'!E57)</f>
        <v>0</v>
      </c>
      <c r="G57" s="155">
        <v>0</v>
      </c>
      <c r="H57" s="170">
        <f t="shared" si="0"/>
        <v>0</v>
      </c>
      <c r="I57" s="185">
        <f>IF(Volume!D57=0,0,Volume!F57/Volume!D57)</f>
        <v>0</v>
      </c>
      <c r="J57" s="176">
        <v>0</v>
      </c>
      <c r="K57" s="170">
        <f t="shared" si="1"/>
        <v>0</v>
      </c>
      <c r="L57" s="60"/>
      <c r="M57" s="6"/>
      <c r="N57" s="59"/>
      <c r="O57" s="3"/>
      <c r="P57" s="3"/>
      <c r="Q57" s="3"/>
      <c r="R57" s="3"/>
      <c r="S57" s="3"/>
      <c r="T57" s="3"/>
      <c r="U57" s="61"/>
      <c r="V57" s="3"/>
      <c r="W57" s="3"/>
      <c r="X57" s="3"/>
      <c r="Y57" s="3"/>
      <c r="Z57" s="3"/>
      <c r="AA57" s="2"/>
    </row>
    <row r="58" spans="1:27" s="7" customFormat="1" ht="15">
      <c r="A58" s="177" t="s">
        <v>195</v>
      </c>
      <c r="B58" s="188">
        <f>'Open Int.'!E58</f>
        <v>1224828</v>
      </c>
      <c r="C58" s="189">
        <f>'Open Int.'!F58</f>
        <v>35054</v>
      </c>
      <c r="D58" s="190">
        <f>'Open Int.'!H58</f>
        <v>410338</v>
      </c>
      <c r="E58" s="331">
        <f>'Open Int.'!I58</f>
        <v>2062</v>
      </c>
      <c r="F58" s="191">
        <f>IF('Open Int.'!E58=0,0,'Open Int.'!H58/'Open Int.'!E58)</f>
        <v>0.335016835016835</v>
      </c>
      <c r="G58" s="155">
        <v>0.3431542461005199</v>
      </c>
      <c r="H58" s="170">
        <f t="shared" si="0"/>
        <v>-0.02371356664285962</v>
      </c>
      <c r="I58" s="185">
        <f>IF(Volume!D58=0,0,Volume!F58/Volume!D58)</f>
        <v>0.2328767123287671</v>
      </c>
      <c r="J58" s="176">
        <v>0.3465346534653465</v>
      </c>
      <c r="K58" s="170">
        <f t="shared" si="1"/>
        <v>-0.3279843444227006</v>
      </c>
      <c r="L58" s="60"/>
      <c r="M58" s="6"/>
      <c r="N58" s="59"/>
      <c r="O58" s="3"/>
      <c r="P58" s="3"/>
      <c r="Q58" s="3"/>
      <c r="R58" s="3"/>
      <c r="S58" s="3"/>
      <c r="T58" s="3"/>
      <c r="U58" s="61"/>
      <c r="V58" s="3"/>
      <c r="W58" s="3"/>
      <c r="X58" s="3"/>
      <c r="Y58" s="3"/>
      <c r="Z58" s="3"/>
      <c r="AA58" s="2"/>
    </row>
    <row r="59" spans="1:27" s="7" customFormat="1" ht="15">
      <c r="A59" s="177" t="s">
        <v>290</v>
      </c>
      <c r="B59" s="188">
        <f>'Open Int.'!E59</f>
        <v>270200</v>
      </c>
      <c r="C59" s="189">
        <f>'Open Int.'!F59</f>
        <v>42000</v>
      </c>
      <c r="D59" s="190">
        <f>'Open Int.'!H59</f>
        <v>42000</v>
      </c>
      <c r="E59" s="331">
        <f>'Open Int.'!I59</f>
        <v>2800</v>
      </c>
      <c r="F59" s="191">
        <f>IF('Open Int.'!E59=0,0,'Open Int.'!H59/'Open Int.'!E59)</f>
        <v>0.15544041450777202</v>
      </c>
      <c r="G59" s="155">
        <v>0.17177914110429449</v>
      </c>
      <c r="H59" s="170">
        <f t="shared" si="0"/>
        <v>-0.09511472982975579</v>
      </c>
      <c r="I59" s="185">
        <f>IF(Volume!D59=0,0,Volume!F59/Volume!D59)</f>
        <v>0.07692307692307693</v>
      </c>
      <c r="J59" s="176">
        <v>0.11428571428571428</v>
      </c>
      <c r="K59" s="170">
        <f t="shared" si="1"/>
        <v>-0.32692307692307687</v>
      </c>
      <c r="L59" s="60"/>
      <c r="M59" s="6"/>
      <c r="N59" s="59"/>
      <c r="O59" s="3"/>
      <c r="P59" s="3"/>
      <c r="Q59" s="3"/>
      <c r="R59" s="3"/>
      <c r="S59" s="3"/>
      <c r="T59" s="3"/>
      <c r="U59" s="61"/>
      <c r="V59" s="3"/>
      <c r="W59" s="3"/>
      <c r="X59" s="3"/>
      <c r="Y59" s="3"/>
      <c r="Z59" s="3"/>
      <c r="AA59" s="2"/>
    </row>
    <row r="60" spans="1:27" s="7" customFormat="1" ht="15">
      <c r="A60" s="177" t="s">
        <v>197</v>
      </c>
      <c r="B60" s="188">
        <f>'Open Int.'!E60</f>
        <v>14950</v>
      </c>
      <c r="C60" s="189">
        <f>'Open Int.'!F60</f>
        <v>1950</v>
      </c>
      <c r="D60" s="190">
        <f>'Open Int.'!H60</f>
        <v>0</v>
      </c>
      <c r="E60" s="331">
        <f>'Open Int.'!I60</f>
        <v>0</v>
      </c>
      <c r="F60" s="191">
        <f>IF('Open Int.'!E60=0,0,'Open Int.'!H60/'Open Int.'!E60)</f>
        <v>0</v>
      </c>
      <c r="G60" s="155">
        <v>0</v>
      </c>
      <c r="H60" s="170">
        <f t="shared" si="0"/>
        <v>0</v>
      </c>
      <c r="I60" s="185">
        <f>IF(Volume!D60=0,0,Volume!F60/Volume!D60)</f>
        <v>0</v>
      </c>
      <c r="J60" s="176">
        <v>0</v>
      </c>
      <c r="K60" s="170">
        <f t="shared" si="1"/>
        <v>0</v>
      </c>
      <c r="L60" s="60"/>
      <c r="M60" s="6"/>
      <c r="N60" s="59"/>
      <c r="O60" s="3"/>
      <c r="P60" s="3"/>
      <c r="Q60" s="3"/>
      <c r="R60" s="3"/>
      <c r="S60" s="3"/>
      <c r="T60" s="3"/>
      <c r="U60" s="61"/>
      <c r="V60" s="3"/>
      <c r="W60" s="3"/>
      <c r="X60" s="3"/>
      <c r="Y60" s="3"/>
      <c r="Z60" s="3"/>
      <c r="AA60" s="2"/>
    </row>
    <row r="61" spans="1:27" s="7" customFormat="1" ht="15">
      <c r="A61" s="177" t="s">
        <v>4</v>
      </c>
      <c r="B61" s="188">
        <f>'Open Int.'!E61</f>
        <v>750</v>
      </c>
      <c r="C61" s="189">
        <f>'Open Int.'!F61</f>
        <v>0</v>
      </c>
      <c r="D61" s="190">
        <f>'Open Int.'!H61</f>
        <v>450</v>
      </c>
      <c r="E61" s="331">
        <f>'Open Int.'!I61</f>
        <v>0</v>
      </c>
      <c r="F61" s="191">
        <f>IF('Open Int.'!E61=0,0,'Open Int.'!H61/'Open Int.'!E61)</f>
        <v>0.6</v>
      </c>
      <c r="G61" s="155">
        <v>0.6</v>
      </c>
      <c r="H61" s="170">
        <f t="shared" si="0"/>
        <v>0</v>
      </c>
      <c r="I61" s="185">
        <f>IF(Volume!D61=0,0,Volume!F61/Volume!D61)</f>
        <v>0</v>
      </c>
      <c r="J61" s="176">
        <v>0</v>
      </c>
      <c r="K61" s="170">
        <f t="shared" si="1"/>
        <v>0</v>
      </c>
      <c r="L61" s="60"/>
      <c r="M61" s="6"/>
      <c r="N61" s="59"/>
      <c r="O61" s="3"/>
      <c r="P61" s="3"/>
      <c r="Q61" s="3"/>
      <c r="R61" s="3"/>
      <c r="S61" s="3"/>
      <c r="T61" s="3"/>
      <c r="U61" s="61"/>
      <c r="V61" s="3"/>
      <c r="W61" s="3"/>
      <c r="X61" s="3"/>
      <c r="Y61" s="3"/>
      <c r="Z61" s="3"/>
      <c r="AA61" s="2"/>
    </row>
    <row r="62" spans="1:27" s="7" customFormat="1" ht="15">
      <c r="A62" s="177" t="s">
        <v>79</v>
      </c>
      <c r="B62" s="188">
        <f>'Open Int.'!E62</f>
        <v>800</v>
      </c>
      <c r="C62" s="189">
        <f>'Open Int.'!F62</f>
        <v>0</v>
      </c>
      <c r="D62" s="190">
        <f>'Open Int.'!H62</f>
        <v>200</v>
      </c>
      <c r="E62" s="331">
        <f>'Open Int.'!I62</f>
        <v>200</v>
      </c>
      <c r="F62" s="191">
        <f>IF('Open Int.'!E62=0,0,'Open Int.'!H62/'Open Int.'!E62)</f>
        <v>0.25</v>
      </c>
      <c r="G62" s="155">
        <v>0</v>
      </c>
      <c r="H62" s="170">
        <f t="shared" si="0"/>
        <v>0</v>
      </c>
      <c r="I62" s="185">
        <f>IF(Volume!D62=0,0,Volume!F62/Volume!D62)</f>
        <v>0</v>
      </c>
      <c r="J62" s="176">
        <v>0</v>
      </c>
      <c r="K62" s="170">
        <f t="shared" si="1"/>
        <v>0</v>
      </c>
      <c r="L62" s="60"/>
      <c r="M62" s="6"/>
      <c r="N62" s="59"/>
      <c r="O62" s="3"/>
      <c r="P62" s="3"/>
      <c r="Q62" s="3"/>
      <c r="R62" s="3"/>
      <c r="S62" s="3"/>
      <c r="T62" s="3"/>
      <c r="U62" s="61"/>
      <c r="V62" s="3"/>
      <c r="W62" s="3"/>
      <c r="X62" s="3"/>
      <c r="Y62" s="3"/>
      <c r="Z62" s="3"/>
      <c r="AA62" s="2"/>
    </row>
    <row r="63" spans="1:27" s="7" customFormat="1" ht="15">
      <c r="A63" s="177" t="s">
        <v>196</v>
      </c>
      <c r="B63" s="188">
        <f>'Open Int.'!E63</f>
        <v>400</v>
      </c>
      <c r="C63" s="189">
        <f>'Open Int.'!F63</f>
        <v>0</v>
      </c>
      <c r="D63" s="190">
        <f>'Open Int.'!H63</f>
        <v>800</v>
      </c>
      <c r="E63" s="331">
        <f>'Open Int.'!I63</f>
        <v>400</v>
      </c>
      <c r="F63" s="191">
        <f>IF('Open Int.'!E63=0,0,'Open Int.'!H63/'Open Int.'!E63)</f>
        <v>2</v>
      </c>
      <c r="G63" s="155">
        <v>1</v>
      </c>
      <c r="H63" s="170">
        <f t="shared" si="0"/>
        <v>1</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5</v>
      </c>
      <c r="B64" s="188">
        <f>'Open Int.'!E64</f>
        <v>2515315</v>
      </c>
      <c r="C64" s="189">
        <f>'Open Int.'!F64</f>
        <v>470525</v>
      </c>
      <c r="D64" s="190">
        <f>'Open Int.'!H64</f>
        <v>440220</v>
      </c>
      <c r="E64" s="331">
        <f>'Open Int.'!I64</f>
        <v>87725</v>
      </c>
      <c r="F64" s="191">
        <f>IF('Open Int.'!E64=0,0,'Open Int.'!H64/'Open Int.'!E64)</f>
        <v>0.17501585288522511</v>
      </c>
      <c r="G64" s="155">
        <v>0.17238689547581904</v>
      </c>
      <c r="H64" s="170">
        <f t="shared" si="0"/>
        <v>0.0152503321215321</v>
      </c>
      <c r="I64" s="185">
        <f>IF(Volume!D64=0,0,Volume!F64/Volume!D64)</f>
        <v>0.12685827552031714</v>
      </c>
      <c r="J64" s="176">
        <v>0.09783913565426171</v>
      </c>
      <c r="K64" s="170">
        <f t="shared" si="1"/>
        <v>0.2966005338456954</v>
      </c>
      <c r="L64" s="60"/>
      <c r="M64" s="6"/>
      <c r="N64" s="59"/>
      <c r="O64" s="3"/>
      <c r="P64" s="3"/>
      <c r="Q64" s="3"/>
      <c r="R64" s="3"/>
      <c r="S64" s="3"/>
      <c r="T64" s="3"/>
      <c r="U64" s="61"/>
      <c r="V64" s="3"/>
      <c r="W64" s="3"/>
      <c r="X64" s="3"/>
      <c r="Y64" s="3"/>
      <c r="Z64" s="3"/>
      <c r="AA64" s="2"/>
    </row>
    <row r="65" spans="1:27" s="7" customFormat="1" ht="15">
      <c r="A65" s="177" t="s">
        <v>198</v>
      </c>
      <c r="B65" s="188">
        <f>'Open Int.'!E65</f>
        <v>1004000</v>
      </c>
      <c r="C65" s="189">
        <f>'Open Int.'!F65</f>
        <v>23000</v>
      </c>
      <c r="D65" s="190">
        <f>'Open Int.'!H65</f>
        <v>186000</v>
      </c>
      <c r="E65" s="331">
        <f>'Open Int.'!I65</f>
        <v>9000</v>
      </c>
      <c r="F65" s="191">
        <f>IF('Open Int.'!E65=0,0,'Open Int.'!H65/'Open Int.'!E65)</f>
        <v>0.1852589641434263</v>
      </c>
      <c r="G65" s="155">
        <v>0.18042813455657492</v>
      </c>
      <c r="H65" s="170">
        <f t="shared" si="0"/>
        <v>0.02677425889661698</v>
      </c>
      <c r="I65" s="185">
        <f>IF(Volume!D65=0,0,Volume!F65/Volume!D65)</f>
        <v>0.12413793103448276</v>
      </c>
      <c r="J65" s="176">
        <v>0.19337016574585636</v>
      </c>
      <c r="K65" s="170">
        <f t="shared" si="1"/>
        <v>-0.35802955665024633</v>
      </c>
      <c r="L65" s="60"/>
      <c r="M65" s="6"/>
      <c r="N65" s="59"/>
      <c r="O65" s="3"/>
      <c r="P65" s="3"/>
      <c r="Q65" s="3"/>
      <c r="R65" s="3"/>
      <c r="S65" s="3"/>
      <c r="T65" s="3"/>
      <c r="U65" s="61"/>
      <c r="V65" s="3"/>
      <c r="W65" s="3"/>
      <c r="X65" s="3"/>
      <c r="Y65" s="3"/>
      <c r="Z65" s="3"/>
      <c r="AA65" s="2"/>
    </row>
    <row r="66" spans="1:27" s="7" customFormat="1" ht="15">
      <c r="A66" s="177" t="s">
        <v>199</v>
      </c>
      <c r="B66" s="188">
        <f>'Open Int.'!E66</f>
        <v>57200</v>
      </c>
      <c r="C66" s="189">
        <f>'Open Int.'!F66</f>
        <v>10400</v>
      </c>
      <c r="D66" s="190">
        <f>'Open Int.'!H66</f>
        <v>11700</v>
      </c>
      <c r="E66" s="331">
        <f>'Open Int.'!I66</f>
        <v>1300</v>
      </c>
      <c r="F66" s="191">
        <f>IF('Open Int.'!E66=0,0,'Open Int.'!H66/'Open Int.'!E66)</f>
        <v>0.20454545454545456</v>
      </c>
      <c r="G66" s="155">
        <v>0.2222222222222222</v>
      </c>
      <c r="H66" s="170">
        <f t="shared" si="0"/>
        <v>-0.07954545454545443</v>
      </c>
      <c r="I66" s="185">
        <f>IF(Volume!D66=0,0,Volume!F66/Volume!D66)</f>
        <v>0.09090909090909091</v>
      </c>
      <c r="J66" s="176">
        <v>0.2857142857142857</v>
      </c>
      <c r="K66" s="170">
        <f t="shared" si="1"/>
        <v>-0.6818181818181818</v>
      </c>
      <c r="L66" s="60"/>
      <c r="M66" s="6"/>
      <c r="N66" s="59"/>
      <c r="O66" s="3"/>
      <c r="P66" s="3"/>
      <c r="Q66" s="3"/>
      <c r="R66" s="3"/>
      <c r="S66" s="3"/>
      <c r="T66" s="3"/>
      <c r="U66" s="61"/>
      <c r="V66" s="3"/>
      <c r="W66" s="3"/>
      <c r="X66" s="3"/>
      <c r="Y66" s="3"/>
      <c r="Z66" s="3"/>
      <c r="AA66" s="2"/>
    </row>
    <row r="67" spans="1:27" s="7" customFormat="1" ht="15">
      <c r="A67" s="177" t="s">
        <v>43</v>
      </c>
      <c r="B67" s="188">
        <f>'Open Int.'!E67</f>
        <v>750</v>
      </c>
      <c r="C67" s="189">
        <f>'Open Int.'!F67</f>
        <v>150</v>
      </c>
      <c r="D67" s="190">
        <f>'Open Int.'!H67</f>
        <v>0</v>
      </c>
      <c r="E67" s="331">
        <f>'Open Int.'!I67</f>
        <v>0</v>
      </c>
      <c r="F67" s="191">
        <f>IF('Open Int.'!E67=0,0,'Open Int.'!H67/'Open Int.'!E67)</f>
        <v>0</v>
      </c>
      <c r="G67" s="155">
        <v>0</v>
      </c>
      <c r="H67" s="170">
        <f t="shared" si="0"/>
        <v>0</v>
      </c>
      <c r="I67" s="185">
        <f>IF(Volume!D67=0,0,Volume!F67/Volume!D67)</f>
        <v>0</v>
      </c>
      <c r="J67" s="176">
        <v>0</v>
      </c>
      <c r="K67" s="170">
        <f t="shared" si="1"/>
        <v>0</v>
      </c>
      <c r="L67" s="60"/>
      <c r="M67" s="6"/>
      <c r="N67" s="59"/>
      <c r="O67" s="3"/>
      <c r="P67" s="3"/>
      <c r="Q67" s="3"/>
      <c r="R67" s="3"/>
      <c r="S67" s="3"/>
      <c r="T67" s="3"/>
      <c r="U67" s="61"/>
      <c r="V67" s="3"/>
      <c r="W67" s="3"/>
      <c r="X67" s="3"/>
      <c r="Y67" s="3"/>
      <c r="Z67" s="3"/>
      <c r="AA67" s="2"/>
    </row>
    <row r="68" spans="1:27" s="7" customFormat="1" ht="15">
      <c r="A68" s="177" t="s">
        <v>200</v>
      </c>
      <c r="B68" s="188">
        <f>'Open Int.'!E68</f>
        <v>196000</v>
      </c>
      <c r="C68" s="189">
        <f>'Open Int.'!F68</f>
        <v>6300</v>
      </c>
      <c r="D68" s="190">
        <f>'Open Int.'!H68</f>
        <v>52500</v>
      </c>
      <c r="E68" s="331">
        <f>'Open Int.'!I68</f>
        <v>1400</v>
      </c>
      <c r="F68" s="191">
        <f>IF('Open Int.'!E68=0,0,'Open Int.'!H68/'Open Int.'!E68)</f>
        <v>0.26785714285714285</v>
      </c>
      <c r="G68" s="155">
        <v>0.2693726937269373</v>
      </c>
      <c r="H68" s="170">
        <f aca="true" t="shared" si="2" ref="H68:H131">IF(G68=0,0,(F68-G68)/G68)</f>
        <v>-0.005626223091976602</v>
      </c>
      <c r="I68" s="185">
        <f>IF(Volume!D68=0,0,Volume!F68/Volume!D68)</f>
        <v>0.16806722689075632</v>
      </c>
      <c r="J68" s="176">
        <v>0.10695187165775401</v>
      </c>
      <c r="K68" s="170">
        <f aca="true" t="shared" si="3" ref="K68:K131">IF(J68=0,0,(I68-J68)/J68)</f>
        <v>0.5714285714285716</v>
      </c>
      <c r="L68" s="60"/>
      <c r="M68" s="6"/>
      <c r="N68" s="59"/>
      <c r="O68" s="3"/>
      <c r="P68" s="3"/>
      <c r="Q68" s="3"/>
      <c r="R68" s="3"/>
      <c r="S68" s="3"/>
      <c r="T68" s="3"/>
      <c r="U68" s="61"/>
      <c r="V68" s="3"/>
      <c r="W68" s="3"/>
      <c r="X68" s="3"/>
      <c r="Y68" s="3"/>
      <c r="Z68" s="3"/>
      <c r="AA68" s="2"/>
    </row>
    <row r="69" spans="1:27" s="7" customFormat="1" ht="15">
      <c r="A69" s="177" t="s">
        <v>141</v>
      </c>
      <c r="B69" s="188">
        <f>'Open Int.'!E69</f>
        <v>3564000</v>
      </c>
      <c r="C69" s="189">
        <f>'Open Int.'!F69</f>
        <v>415200</v>
      </c>
      <c r="D69" s="190">
        <f>'Open Int.'!H69</f>
        <v>859200</v>
      </c>
      <c r="E69" s="331">
        <f>'Open Int.'!I69</f>
        <v>213600</v>
      </c>
      <c r="F69" s="191">
        <f>IF('Open Int.'!E69=0,0,'Open Int.'!H69/'Open Int.'!E69)</f>
        <v>0.24107744107744108</v>
      </c>
      <c r="G69" s="155">
        <v>0.20503048780487804</v>
      </c>
      <c r="H69" s="170">
        <f t="shared" si="2"/>
        <v>0.17581264941859748</v>
      </c>
      <c r="I69" s="185">
        <f>IF(Volume!D69=0,0,Volume!F69/Volume!D69)</f>
        <v>0.23674475955610358</v>
      </c>
      <c r="J69" s="176">
        <v>0.17580340264650285</v>
      </c>
      <c r="K69" s="170">
        <f t="shared" si="3"/>
        <v>0.346644922636331</v>
      </c>
      <c r="L69" s="60"/>
      <c r="M69" s="6"/>
      <c r="N69" s="59"/>
      <c r="O69" s="3"/>
      <c r="P69" s="3"/>
      <c r="Q69" s="3"/>
      <c r="R69" s="3"/>
      <c r="S69" s="3"/>
      <c r="T69" s="3"/>
      <c r="U69" s="61"/>
      <c r="V69" s="3"/>
      <c r="W69" s="3"/>
      <c r="X69" s="3"/>
      <c r="Y69" s="3"/>
      <c r="Z69" s="3"/>
      <c r="AA69" s="2"/>
    </row>
    <row r="70" spans="1:27" s="7" customFormat="1" ht="15">
      <c r="A70" s="177" t="s">
        <v>399</v>
      </c>
      <c r="B70" s="188">
        <f>'Open Int.'!E70</f>
        <v>2435400</v>
      </c>
      <c r="C70" s="189">
        <f>'Open Int.'!F70</f>
        <v>89100</v>
      </c>
      <c r="D70" s="190">
        <f>'Open Int.'!H70</f>
        <v>326700</v>
      </c>
      <c r="E70" s="331">
        <f>'Open Int.'!I70</f>
        <v>45900</v>
      </c>
      <c r="F70" s="191">
        <f>IF('Open Int.'!E70=0,0,'Open Int.'!H70/'Open Int.'!E70)</f>
        <v>0.13414634146341464</v>
      </c>
      <c r="G70" s="155">
        <v>0.11967779056386652</v>
      </c>
      <c r="H70" s="170">
        <f t="shared" si="2"/>
        <v>0.12089587242026271</v>
      </c>
      <c r="I70" s="185">
        <f>IF(Volume!D70=0,0,Volume!F70/Volume!D70)</f>
        <v>0.0851063829787234</v>
      </c>
      <c r="J70" s="176">
        <v>0.05241935483870968</v>
      </c>
      <c r="K70" s="170">
        <f t="shared" si="3"/>
        <v>0.6235679214402617</v>
      </c>
      <c r="L70" s="60"/>
      <c r="M70" s="6"/>
      <c r="N70" s="59"/>
      <c r="O70" s="3"/>
      <c r="P70" s="3"/>
      <c r="Q70" s="3"/>
      <c r="R70" s="3"/>
      <c r="S70" s="3"/>
      <c r="T70" s="3"/>
      <c r="U70" s="61"/>
      <c r="V70" s="3"/>
      <c r="W70" s="3"/>
      <c r="X70" s="3"/>
      <c r="Y70" s="3"/>
      <c r="Z70" s="3"/>
      <c r="AA70" s="2"/>
    </row>
    <row r="71" spans="1:27" s="7" customFormat="1" ht="15">
      <c r="A71" s="177" t="s">
        <v>184</v>
      </c>
      <c r="B71" s="188">
        <f>'Open Int.'!E71</f>
        <v>1861450</v>
      </c>
      <c r="C71" s="189">
        <f>'Open Int.'!F71</f>
        <v>200600</v>
      </c>
      <c r="D71" s="190">
        <f>'Open Int.'!H71</f>
        <v>826000</v>
      </c>
      <c r="E71" s="331">
        <f>'Open Int.'!I71</f>
        <v>129800</v>
      </c>
      <c r="F71" s="191">
        <f>IF('Open Int.'!E71=0,0,'Open Int.'!H71/'Open Int.'!E71)</f>
        <v>0.4437400950871632</v>
      </c>
      <c r="G71" s="155">
        <v>0.4191829484902309</v>
      </c>
      <c r="H71" s="170">
        <f t="shared" si="2"/>
        <v>0.05858336243251225</v>
      </c>
      <c r="I71" s="185">
        <f>IF(Volume!D71=0,0,Volume!F71/Volume!D71)</f>
        <v>0.2528409090909091</v>
      </c>
      <c r="J71" s="176">
        <v>0.2600896860986547</v>
      </c>
      <c r="K71" s="170">
        <f t="shared" si="3"/>
        <v>-0.027870297805642437</v>
      </c>
      <c r="L71" s="60"/>
      <c r="M71" s="6"/>
      <c r="N71" s="59"/>
      <c r="O71" s="3"/>
      <c r="P71" s="3"/>
      <c r="Q71" s="3"/>
      <c r="R71" s="3"/>
      <c r="S71" s="3"/>
      <c r="T71" s="3"/>
      <c r="U71" s="61"/>
      <c r="V71" s="3"/>
      <c r="W71" s="3"/>
      <c r="X71" s="3"/>
      <c r="Y71" s="3"/>
      <c r="Z71" s="3"/>
      <c r="AA71" s="2"/>
    </row>
    <row r="72" spans="1:27" s="7" customFormat="1" ht="15">
      <c r="A72" s="177" t="s">
        <v>175</v>
      </c>
      <c r="B72" s="188">
        <f>'Open Int.'!E72</f>
        <v>22420125</v>
      </c>
      <c r="C72" s="189">
        <f>'Open Int.'!F72</f>
        <v>-15750</v>
      </c>
      <c r="D72" s="190">
        <f>'Open Int.'!H72</f>
        <v>7583625</v>
      </c>
      <c r="E72" s="331">
        <f>'Open Int.'!I72</f>
        <v>748125</v>
      </c>
      <c r="F72" s="191">
        <f>IF('Open Int.'!E72=0,0,'Open Int.'!H72/'Open Int.'!E72)</f>
        <v>0.3382507903055848</v>
      </c>
      <c r="G72" s="155">
        <v>0.3046683046683047</v>
      </c>
      <c r="H72" s="170">
        <f t="shared" si="2"/>
        <v>0.11022638430945972</v>
      </c>
      <c r="I72" s="185">
        <f>IF(Volume!D72=0,0,Volume!F72/Volume!D72)</f>
        <v>0.21800433839479394</v>
      </c>
      <c r="J72" s="176">
        <v>0.19067357512953367</v>
      </c>
      <c r="K72" s="170">
        <f t="shared" si="3"/>
        <v>0.14333797038573998</v>
      </c>
      <c r="L72" s="60"/>
      <c r="M72" s="6"/>
      <c r="N72" s="59"/>
      <c r="O72" s="3"/>
      <c r="P72" s="3"/>
      <c r="Q72" s="3"/>
      <c r="R72" s="3"/>
      <c r="S72" s="3"/>
      <c r="T72" s="3"/>
      <c r="U72" s="61"/>
      <c r="V72" s="3"/>
      <c r="W72" s="3"/>
      <c r="X72" s="3"/>
      <c r="Y72" s="3"/>
      <c r="Z72" s="3"/>
      <c r="AA72" s="2"/>
    </row>
    <row r="73" spans="1:27" s="7" customFormat="1" ht="15">
      <c r="A73" s="177" t="s">
        <v>142</v>
      </c>
      <c r="B73" s="188">
        <f>'Open Int.'!E73</f>
        <v>63000</v>
      </c>
      <c r="C73" s="189">
        <f>'Open Int.'!F73</f>
        <v>1750</v>
      </c>
      <c r="D73" s="190">
        <f>'Open Int.'!H73</f>
        <v>1750</v>
      </c>
      <c r="E73" s="331">
        <f>'Open Int.'!I73</f>
        <v>0</v>
      </c>
      <c r="F73" s="191">
        <f>IF('Open Int.'!E73=0,0,'Open Int.'!H73/'Open Int.'!E73)</f>
        <v>0.027777777777777776</v>
      </c>
      <c r="G73" s="155">
        <v>0.02857142857142857</v>
      </c>
      <c r="H73" s="170">
        <f t="shared" si="2"/>
        <v>-0.0277777777777778</v>
      </c>
      <c r="I73" s="185">
        <f>IF(Volume!D73=0,0,Volume!F73/Volume!D73)</f>
        <v>0</v>
      </c>
      <c r="J73" s="176">
        <v>0</v>
      </c>
      <c r="K73" s="170">
        <f t="shared" si="3"/>
        <v>0</v>
      </c>
      <c r="L73" s="60"/>
      <c r="M73" s="6"/>
      <c r="N73" s="59"/>
      <c r="O73" s="3"/>
      <c r="P73" s="3"/>
      <c r="Q73" s="3"/>
      <c r="R73" s="3"/>
      <c r="S73" s="3"/>
      <c r="T73" s="3"/>
      <c r="U73" s="61"/>
      <c r="V73" s="3"/>
      <c r="W73" s="3"/>
      <c r="X73" s="3"/>
      <c r="Y73" s="3"/>
      <c r="Z73" s="3"/>
      <c r="AA73" s="2"/>
    </row>
    <row r="74" spans="1:27" s="7" customFormat="1" ht="15">
      <c r="A74" s="177" t="s">
        <v>176</v>
      </c>
      <c r="B74" s="188">
        <f>'Open Int.'!E74</f>
        <v>1180300</v>
      </c>
      <c r="C74" s="189">
        <f>'Open Int.'!F74</f>
        <v>59450</v>
      </c>
      <c r="D74" s="190">
        <f>'Open Int.'!H74</f>
        <v>317550</v>
      </c>
      <c r="E74" s="331">
        <f>'Open Int.'!I74</f>
        <v>5800</v>
      </c>
      <c r="F74" s="191">
        <f>IF('Open Int.'!E74=0,0,'Open Int.'!H74/'Open Int.'!E74)</f>
        <v>0.269041769041769</v>
      </c>
      <c r="G74" s="155">
        <v>0.278137128072445</v>
      </c>
      <c r="H74" s="170">
        <f t="shared" si="2"/>
        <v>-0.03270098851494204</v>
      </c>
      <c r="I74" s="185">
        <f>IF(Volume!D74=0,0,Volume!F74/Volume!D74)</f>
        <v>0.13138686131386862</v>
      </c>
      <c r="J74" s="176">
        <v>0.27358490566037735</v>
      </c>
      <c r="K74" s="170">
        <f t="shared" si="3"/>
        <v>-0.5197583689906871</v>
      </c>
      <c r="L74" s="60"/>
      <c r="M74" s="6"/>
      <c r="N74" s="59"/>
      <c r="O74" s="3"/>
      <c r="P74" s="3"/>
      <c r="Q74" s="3"/>
      <c r="R74" s="3"/>
      <c r="S74" s="3"/>
      <c r="T74" s="3"/>
      <c r="U74" s="61"/>
      <c r="V74" s="3"/>
      <c r="W74" s="3"/>
      <c r="X74" s="3"/>
      <c r="Y74" s="3"/>
      <c r="Z74" s="3"/>
      <c r="AA74" s="2"/>
    </row>
    <row r="75" spans="1:27" s="7" customFormat="1" ht="15">
      <c r="A75" s="177" t="s">
        <v>398</v>
      </c>
      <c r="B75" s="188">
        <f>'Open Int.'!E75</f>
        <v>0</v>
      </c>
      <c r="C75" s="189">
        <f>'Open Int.'!F75</f>
        <v>0</v>
      </c>
      <c r="D75" s="190">
        <f>'Open Int.'!H75</f>
        <v>0</v>
      </c>
      <c r="E75" s="331">
        <f>'Open Int.'!I75</f>
        <v>0</v>
      </c>
      <c r="F75" s="191">
        <f>IF('Open Int.'!E75=0,0,'Open Int.'!H75/'Open Int.'!E75)</f>
        <v>0</v>
      </c>
      <c r="G75" s="155">
        <v>0</v>
      </c>
      <c r="H75" s="170">
        <f t="shared" si="2"/>
        <v>0</v>
      </c>
      <c r="I75" s="185">
        <f>IF(Volume!D75=0,0,Volume!F75/Volume!D75)</f>
        <v>0</v>
      </c>
      <c r="J75" s="176">
        <v>0</v>
      </c>
      <c r="K75" s="170">
        <f t="shared" si="3"/>
        <v>0</v>
      </c>
      <c r="L75" s="60"/>
      <c r="M75" s="6"/>
      <c r="N75" s="59"/>
      <c r="O75" s="3"/>
      <c r="P75" s="3"/>
      <c r="Q75" s="3"/>
      <c r="R75" s="3"/>
      <c r="S75" s="3"/>
      <c r="T75" s="3"/>
      <c r="U75" s="61"/>
      <c r="V75" s="3"/>
      <c r="W75" s="3"/>
      <c r="X75" s="3"/>
      <c r="Y75" s="3"/>
      <c r="Z75" s="3"/>
      <c r="AA75" s="2"/>
    </row>
    <row r="76" spans="1:27" s="7" customFormat="1" ht="15">
      <c r="A76" s="177" t="s">
        <v>167</v>
      </c>
      <c r="B76" s="188">
        <f>'Open Int.'!E76</f>
        <v>492800</v>
      </c>
      <c r="C76" s="189">
        <f>'Open Int.'!F76</f>
        <v>77000</v>
      </c>
      <c r="D76" s="190">
        <f>'Open Int.'!H76</f>
        <v>11550</v>
      </c>
      <c r="E76" s="331">
        <f>'Open Int.'!I76</f>
        <v>0</v>
      </c>
      <c r="F76" s="191">
        <f>IF('Open Int.'!E76=0,0,'Open Int.'!H76/'Open Int.'!E76)</f>
        <v>0.0234375</v>
      </c>
      <c r="G76" s="155">
        <v>0.027777777777777776</v>
      </c>
      <c r="H76" s="170">
        <f t="shared" si="2"/>
        <v>-0.15624999999999994</v>
      </c>
      <c r="I76" s="185">
        <f>IF(Volume!D76=0,0,Volume!F76/Volume!D76)</f>
        <v>0</v>
      </c>
      <c r="J76" s="176">
        <v>0</v>
      </c>
      <c r="K76" s="170">
        <f t="shared" si="3"/>
        <v>0</v>
      </c>
      <c r="L76" s="60"/>
      <c r="M76" s="6"/>
      <c r="N76" s="59"/>
      <c r="O76" s="3"/>
      <c r="P76" s="3"/>
      <c r="Q76" s="3"/>
      <c r="R76" s="3"/>
      <c r="S76" s="3"/>
      <c r="T76" s="3"/>
      <c r="U76" s="61"/>
      <c r="V76" s="3"/>
      <c r="W76" s="3"/>
      <c r="X76" s="3"/>
      <c r="Y76" s="3"/>
      <c r="Z76" s="3"/>
      <c r="AA76" s="2"/>
    </row>
    <row r="77" spans="1:27" s="7" customFormat="1" ht="15">
      <c r="A77" s="177" t="s">
        <v>201</v>
      </c>
      <c r="B77" s="188">
        <f>'Open Int.'!E77</f>
        <v>1154700</v>
      </c>
      <c r="C77" s="189">
        <f>'Open Int.'!F77</f>
        <v>449800</v>
      </c>
      <c r="D77" s="190">
        <f>'Open Int.'!H77</f>
        <v>664800</v>
      </c>
      <c r="E77" s="331">
        <f>'Open Int.'!I77</f>
        <v>368400</v>
      </c>
      <c r="F77" s="191">
        <f>IF('Open Int.'!E77=0,0,'Open Int.'!H77/'Open Int.'!E77)</f>
        <v>0.5757339568719148</v>
      </c>
      <c r="G77" s="155">
        <v>0.42048517520215634</v>
      </c>
      <c r="H77" s="170">
        <f t="shared" si="2"/>
        <v>0.36921344871461775</v>
      </c>
      <c r="I77" s="185">
        <f>IF(Volume!D77=0,0,Volume!F77/Volume!D77)</f>
        <v>0.5788386030171523</v>
      </c>
      <c r="J77" s="176">
        <v>0.4918032786885246</v>
      </c>
      <c r="K77" s="170">
        <f t="shared" si="3"/>
        <v>0.17697182613487633</v>
      </c>
      <c r="L77" s="60"/>
      <c r="M77" s="6"/>
      <c r="N77" s="59"/>
      <c r="O77" s="3"/>
      <c r="P77" s="3"/>
      <c r="Q77" s="3"/>
      <c r="R77" s="3"/>
      <c r="S77" s="3"/>
      <c r="T77" s="3"/>
      <c r="U77" s="61"/>
      <c r="V77" s="3"/>
      <c r="W77" s="3"/>
      <c r="X77" s="3"/>
      <c r="Y77" s="3"/>
      <c r="Z77" s="3"/>
      <c r="AA77" s="2"/>
    </row>
    <row r="78" spans="1:27" s="7" customFormat="1" ht="15">
      <c r="A78" s="177" t="s">
        <v>143</v>
      </c>
      <c r="B78" s="188">
        <f>'Open Int.'!E78</f>
        <v>0</v>
      </c>
      <c r="C78" s="189">
        <f>'Open Int.'!F78</f>
        <v>0</v>
      </c>
      <c r="D78" s="190">
        <f>'Open Int.'!H78</f>
        <v>0</v>
      </c>
      <c r="E78" s="331">
        <f>'Open Int.'!I78</f>
        <v>0</v>
      </c>
      <c r="F78" s="191">
        <f>IF('Open Int.'!E78=0,0,'Open Int.'!H78/'Open Int.'!E78)</f>
        <v>0</v>
      </c>
      <c r="G78" s="155">
        <v>0</v>
      </c>
      <c r="H78" s="170">
        <f t="shared" si="2"/>
        <v>0</v>
      </c>
      <c r="I78" s="185">
        <f>IF(Volume!D78=0,0,Volume!F78/Volume!D78)</f>
        <v>0</v>
      </c>
      <c r="J78" s="176">
        <v>0</v>
      </c>
      <c r="K78" s="170">
        <f t="shared" si="3"/>
        <v>0</v>
      </c>
      <c r="L78" s="60"/>
      <c r="M78" s="6"/>
      <c r="N78" s="59"/>
      <c r="O78" s="3"/>
      <c r="P78" s="3"/>
      <c r="Q78" s="3"/>
      <c r="R78" s="3"/>
      <c r="S78" s="3"/>
      <c r="T78" s="3"/>
      <c r="U78" s="61"/>
      <c r="V78" s="3"/>
      <c r="W78" s="3"/>
      <c r="X78" s="3"/>
      <c r="Y78" s="3"/>
      <c r="Z78" s="3"/>
      <c r="AA78" s="2"/>
    </row>
    <row r="79" spans="1:27" s="7" customFormat="1" ht="15">
      <c r="A79" s="177" t="s">
        <v>90</v>
      </c>
      <c r="B79" s="188">
        <f>'Open Int.'!E79</f>
        <v>600</v>
      </c>
      <c r="C79" s="189">
        <f>'Open Int.'!F79</f>
        <v>0</v>
      </c>
      <c r="D79" s="190">
        <f>'Open Int.'!H79</f>
        <v>0</v>
      </c>
      <c r="E79" s="331">
        <f>'Open Int.'!I79</f>
        <v>0</v>
      </c>
      <c r="F79" s="191">
        <f>IF('Open Int.'!E79=0,0,'Open Int.'!H79/'Open Int.'!E79)</f>
        <v>0</v>
      </c>
      <c r="G79" s="155">
        <v>0</v>
      </c>
      <c r="H79" s="170">
        <f t="shared" si="2"/>
        <v>0</v>
      </c>
      <c r="I79" s="185">
        <f>IF(Volume!D79=0,0,Volume!F79/Volume!D79)</f>
        <v>0</v>
      </c>
      <c r="J79" s="176">
        <v>0</v>
      </c>
      <c r="K79" s="170">
        <f t="shared" si="3"/>
        <v>0</v>
      </c>
      <c r="L79" s="60"/>
      <c r="M79" s="6"/>
      <c r="N79" s="59"/>
      <c r="O79" s="3"/>
      <c r="P79" s="3"/>
      <c r="Q79" s="3"/>
      <c r="R79" s="3"/>
      <c r="S79" s="3"/>
      <c r="T79" s="3"/>
      <c r="U79" s="61"/>
      <c r="V79" s="3"/>
      <c r="W79" s="3"/>
      <c r="X79" s="3"/>
      <c r="Y79" s="3"/>
      <c r="Z79" s="3"/>
      <c r="AA79" s="2"/>
    </row>
    <row r="80" spans="1:27" s="7" customFormat="1" ht="15">
      <c r="A80" s="177" t="s">
        <v>35</v>
      </c>
      <c r="B80" s="188">
        <f>'Open Int.'!E80</f>
        <v>110000</v>
      </c>
      <c r="C80" s="189">
        <f>'Open Int.'!F80</f>
        <v>1100</v>
      </c>
      <c r="D80" s="190">
        <f>'Open Int.'!H80</f>
        <v>0</v>
      </c>
      <c r="E80" s="331">
        <f>'Open Int.'!I80</f>
        <v>0</v>
      </c>
      <c r="F80" s="191">
        <f>IF('Open Int.'!E80=0,0,'Open Int.'!H80/'Open Int.'!E80)</f>
        <v>0</v>
      </c>
      <c r="G80" s="155">
        <v>0</v>
      </c>
      <c r="H80" s="170">
        <f t="shared" si="2"/>
        <v>0</v>
      </c>
      <c r="I80" s="185">
        <f>IF(Volume!D80=0,0,Volume!F80/Volume!D80)</f>
        <v>0</v>
      </c>
      <c r="J80" s="176">
        <v>0</v>
      </c>
      <c r="K80" s="170">
        <f t="shared" si="3"/>
        <v>0</v>
      </c>
      <c r="L80" s="60"/>
      <c r="M80" s="6"/>
      <c r="N80" s="59"/>
      <c r="O80" s="3"/>
      <c r="P80" s="3"/>
      <c r="Q80" s="3"/>
      <c r="R80" s="3"/>
      <c r="S80" s="3"/>
      <c r="T80" s="3"/>
      <c r="U80" s="61"/>
      <c r="V80" s="3"/>
      <c r="W80" s="3"/>
      <c r="X80" s="3"/>
      <c r="Y80" s="3"/>
      <c r="Z80" s="3"/>
      <c r="AA80" s="2"/>
    </row>
    <row r="81" spans="1:27" s="7" customFormat="1" ht="15">
      <c r="A81" s="177" t="s">
        <v>6</v>
      </c>
      <c r="B81" s="188">
        <f>'Open Int.'!E81</f>
        <v>1459125</v>
      </c>
      <c r="C81" s="189">
        <f>'Open Int.'!F81</f>
        <v>210375</v>
      </c>
      <c r="D81" s="190">
        <f>'Open Int.'!H81</f>
        <v>353250</v>
      </c>
      <c r="E81" s="331">
        <f>'Open Int.'!I81</f>
        <v>-14625</v>
      </c>
      <c r="F81" s="191">
        <f>IF('Open Int.'!E81=0,0,'Open Int.'!H81/'Open Int.'!E81)</f>
        <v>0.24209714726291442</v>
      </c>
      <c r="G81" s="155">
        <v>0.2945945945945946</v>
      </c>
      <c r="H81" s="170">
        <f t="shared" si="2"/>
        <v>-0.17820234415340971</v>
      </c>
      <c r="I81" s="185">
        <f>IF(Volume!D81=0,0,Volume!F81/Volume!D81)</f>
        <v>0.13915857605177995</v>
      </c>
      <c r="J81" s="176">
        <v>0.19718309859154928</v>
      </c>
      <c r="K81" s="170">
        <f t="shared" si="3"/>
        <v>-0.2942672214516874</v>
      </c>
      <c r="L81" s="60"/>
      <c r="M81" s="6"/>
      <c r="N81" s="59"/>
      <c r="O81" s="3"/>
      <c r="P81" s="3"/>
      <c r="Q81" s="3"/>
      <c r="R81" s="3"/>
      <c r="S81" s="3"/>
      <c r="T81" s="3"/>
      <c r="U81" s="61"/>
      <c r="V81" s="3"/>
      <c r="W81" s="3"/>
      <c r="X81" s="3"/>
      <c r="Y81" s="3"/>
      <c r="Z81" s="3"/>
      <c r="AA81" s="2"/>
    </row>
    <row r="82" spans="1:27" s="7" customFormat="1" ht="15">
      <c r="A82" s="177" t="s">
        <v>177</v>
      </c>
      <c r="B82" s="188">
        <f>'Open Int.'!E82</f>
        <v>190000</v>
      </c>
      <c r="C82" s="189">
        <f>'Open Int.'!F82</f>
        <v>10000</v>
      </c>
      <c r="D82" s="190">
        <f>'Open Int.'!H82</f>
        <v>18500</v>
      </c>
      <c r="E82" s="331">
        <f>'Open Int.'!I82</f>
        <v>500</v>
      </c>
      <c r="F82" s="191">
        <f>IF('Open Int.'!E82=0,0,'Open Int.'!H82/'Open Int.'!E82)</f>
        <v>0.09736842105263158</v>
      </c>
      <c r="G82" s="155">
        <v>0.1</v>
      </c>
      <c r="H82" s="170">
        <f t="shared" si="2"/>
        <v>-0.026315789473684292</v>
      </c>
      <c r="I82" s="185">
        <f>IF(Volume!D82=0,0,Volume!F82/Volume!D82)</f>
        <v>0.020618556701030927</v>
      </c>
      <c r="J82" s="176">
        <v>0.05063291139240506</v>
      </c>
      <c r="K82" s="170">
        <f t="shared" si="3"/>
        <v>-0.5927835051546392</v>
      </c>
      <c r="L82" s="60"/>
      <c r="M82" s="6"/>
      <c r="N82" s="59"/>
      <c r="O82" s="3"/>
      <c r="P82" s="3"/>
      <c r="Q82" s="3"/>
      <c r="R82" s="3"/>
      <c r="S82" s="3"/>
      <c r="T82" s="3"/>
      <c r="U82" s="61"/>
      <c r="V82" s="3"/>
      <c r="W82" s="3"/>
      <c r="X82" s="3"/>
      <c r="Y82" s="3"/>
      <c r="Z82" s="3"/>
      <c r="AA82" s="2"/>
    </row>
    <row r="83" spans="1:27" s="7" customFormat="1" ht="15">
      <c r="A83" s="177" t="s">
        <v>168</v>
      </c>
      <c r="B83" s="188">
        <f>'Open Int.'!E83</f>
        <v>0</v>
      </c>
      <c r="C83" s="189">
        <f>'Open Int.'!F83</f>
        <v>0</v>
      </c>
      <c r="D83" s="190">
        <f>'Open Int.'!H83</f>
        <v>0</v>
      </c>
      <c r="E83" s="331">
        <f>'Open Int.'!I83</f>
        <v>0</v>
      </c>
      <c r="F83" s="191">
        <f>IF('Open Int.'!E83=0,0,'Open Int.'!H83/'Open Int.'!E83)</f>
        <v>0</v>
      </c>
      <c r="G83" s="155">
        <v>0</v>
      </c>
      <c r="H83" s="170">
        <f t="shared" si="2"/>
        <v>0</v>
      </c>
      <c r="I83" s="185">
        <f>IF(Volume!D83=0,0,Volume!F83/Volume!D83)</f>
        <v>0</v>
      </c>
      <c r="J83" s="176">
        <v>0</v>
      </c>
      <c r="K83" s="170">
        <f t="shared" si="3"/>
        <v>0</v>
      </c>
      <c r="L83" s="60"/>
      <c r="M83" s="6"/>
      <c r="N83" s="59"/>
      <c r="O83" s="3"/>
      <c r="P83" s="3"/>
      <c r="Q83" s="3"/>
      <c r="R83" s="3"/>
      <c r="S83" s="3"/>
      <c r="T83" s="3"/>
      <c r="U83" s="61"/>
      <c r="V83" s="3"/>
      <c r="W83" s="3"/>
      <c r="X83" s="3"/>
      <c r="Y83" s="3"/>
      <c r="Z83" s="3"/>
      <c r="AA83" s="2"/>
    </row>
    <row r="84" spans="1:27" s="7" customFormat="1" ht="15">
      <c r="A84" s="177" t="s">
        <v>132</v>
      </c>
      <c r="B84" s="188">
        <f>'Open Int.'!E84</f>
        <v>44800</v>
      </c>
      <c r="C84" s="189">
        <f>'Open Int.'!F84</f>
        <v>24000</v>
      </c>
      <c r="D84" s="190">
        <f>'Open Int.'!H84</f>
        <v>2800</v>
      </c>
      <c r="E84" s="331">
        <f>'Open Int.'!I84</f>
        <v>2000</v>
      </c>
      <c r="F84" s="191">
        <f>IF('Open Int.'!E84=0,0,'Open Int.'!H84/'Open Int.'!E84)</f>
        <v>0.0625</v>
      </c>
      <c r="G84" s="155">
        <v>0.038461538461538464</v>
      </c>
      <c r="H84" s="170">
        <f t="shared" si="2"/>
        <v>0.6249999999999999</v>
      </c>
      <c r="I84" s="185">
        <f>IF(Volume!D84=0,0,Volume!F84/Volume!D84)</f>
        <v>0.03289473684210526</v>
      </c>
      <c r="J84" s="176">
        <v>0.044444444444444446</v>
      </c>
      <c r="K84" s="170">
        <f t="shared" si="3"/>
        <v>-0.25986842105263164</v>
      </c>
      <c r="L84" s="60"/>
      <c r="M84" s="6"/>
      <c r="N84" s="59"/>
      <c r="O84" s="3"/>
      <c r="P84" s="3"/>
      <c r="Q84" s="3"/>
      <c r="R84" s="3"/>
      <c r="S84" s="3"/>
      <c r="T84" s="3"/>
      <c r="U84" s="61"/>
      <c r="V84" s="3"/>
      <c r="W84" s="3"/>
      <c r="X84" s="3"/>
      <c r="Y84" s="3"/>
      <c r="Z84" s="3"/>
      <c r="AA84" s="2"/>
    </row>
    <row r="85" spans="1:27" s="7" customFormat="1" ht="15">
      <c r="A85" s="177" t="s">
        <v>144</v>
      </c>
      <c r="B85" s="188">
        <f>'Open Int.'!E85</f>
        <v>125</v>
      </c>
      <c r="C85" s="189">
        <f>'Open Int.'!F85</f>
        <v>0</v>
      </c>
      <c r="D85" s="190">
        <f>'Open Int.'!H85</f>
        <v>0</v>
      </c>
      <c r="E85" s="331">
        <f>'Open Int.'!I85</f>
        <v>0</v>
      </c>
      <c r="F85" s="191">
        <f>IF('Open Int.'!E85=0,0,'Open Int.'!H85/'Open Int.'!E85)</f>
        <v>0</v>
      </c>
      <c r="G85" s="155">
        <v>0</v>
      </c>
      <c r="H85" s="170">
        <f t="shared" si="2"/>
        <v>0</v>
      </c>
      <c r="I85" s="185">
        <f>IF(Volume!D85=0,0,Volume!F85/Volume!D85)</f>
        <v>0</v>
      </c>
      <c r="J85" s="176">
        <v>0</v>
      </c>
      <c r="K85" s="170">
        <f t="shared" si="3"/>
        <v>0</v>
      </c>
      <c r="L85" s="60"/>
      <c r="M85" s="6"/>
      <c r="N85" s="59"/>
      <c r="O85" s="3"/>
      <c r="P85" s="3"/>
      <c r="Q85" s="3"/>
      <c r="R85" s="3"/>
      <c r="S85" s="3"/>
      <c r="T85" s="3"/>
      <c r="U85" s="61"/>
      <c r="V85" s="3"/>
      <c r="W85" s="3"/>
      <c r="X85" s="3"/>
      <c r="Y85" s="3"/>
      <c r="Z85" s="3"/>
      <c r="AA85" s="2"/>
    </row>
    <row r="86" spans="1:27" s="7" customFormat="1" ht="15">
      <c r="A86" s="177" t="s">
        <v>291</v>
      </c>
      <c r="B86" s="188">
        <f>'Open Int.'!E86</f>
        <v>2700</v>
      </c>
      <c r="C86" s="189">
        <f>'Open Int.'!F86</f>
        <v>300</v>
      </c>
      <c r="D86" s="190">
        <f>'Open Int.'!H86</f>
        <v>0</v>
      </c>
      <c r="E86" s="331">
        <f>'Open Int.'!I86</f>
        <v>0</v>
      </c>
      <c r="F86" s="191">
        <f>IF('Open Int.'!E86=0,0,'Open Int.'!H86/'Open Int.'!E86)</f>
        <v>0</v>
      </c>
      <c r="G86" s="155">
        <v>0</v>
      </c>
      <c r="H86" s="170">
        <f t="shared" si="2"/>
        <v>0</v>
      </c>
      <c r="I86" s="185">
        <f>IF(Volume!D86=0,0,Volume!F86/Volume!D86)</f>
        <v>0</v>
      </c>
      <c r="J86" s="176">
        <v>0</v>
      </c>
      <c r="K86" s="170">
        <f t="shared" si="3"/>
        <v>0</v>
      </c>
      <c r="L86" s="60"/>
      <c r="M86" s="6"/>
      <c r="N86" s="59"/>
      <c r="O86" s="3"/>
      <c r="P86" s="3"/>
      <c r="Q86" s="3"/>
      <c r="R86" s="3"/>
      <c r="S86" s="3"/>
      <c r="T86" s="3"/>
      <c r="U86" s="61"/>
      <c r="V86" s="3"/>
      <c r="W86" s="3"/>
      <c r="X86" s="3"/>
      <c r="Y86" s="3"/>
      <c r="Z86" s="3"/>
      <c r="AA86" s="2"/>
    </row>
    <row r="87" spans="1:27" s="7" customFormat="1" ht="15">
      <c r="A87" s="177" t="s">
        <v>133</v>
      </c>
      <c r="B87" s="188">
        <f>'Open Int.'!E87</f>
        <v>1787500</v>
      </c>
      <c r="C87" s="189">
        <f>'Open Int.'!F87</f>
        <v>112500</v>
      </c>
      <c r="D87" s="190">
        <f>'Open Int.'!H87</f>
        <v>200000</v>
      </c>
      <c r="E87" s="331">
        <f>'Open Int.'!I87</f>
        <v>12500</v>
      </c>
      <c r="F87" s="191">
        <f>IF('Open Int.'!E87=0,0,'Open Int.'!H87/'Open Int.'!E87)</f>
        <v>0.11188811188811189</v>
      </c>
      <c r="G87" s="155">
        <v>0.11194029850746269</v>
      </c>
      <c r="H87" s="170">
        <f t="shared" si="2"/>
        <v>-0.0004662004662005022</v>
      </c>
      <c r="I87" s="185">
        <f>IF(Volume!D87=0,0,Volume!F87/Volume!D87)</f>
        <v>0.06976744186046512</v>
      </c>
      <c r="J87" s="176">
        <v>0.10218978102189781</v>
      </c>
      <c r="K87" s="170">
        <f t="shared" si="3"/>
        <v>-0.31727574750830567</v>
      </c>
      <c r="L87" s="60"/>
      <c r="M87" s="6"/>
      <c r="N87" s="59"/>
      <c r="O87" s="3"/>
      <c r="P87" s="3"/>
      <c r="Q87" s="3"/>
      <c r="R87" s="3"/>
      <c r="S87" s="3"/>
      <c r="T87" s="3"/>
      <c r="U87" s="61"/>
      <c r="V87" s="3"/>
      <c r="W87" s="3"/>
      <c r="X87" s="3"/>
      <c r="Y87" s="3"/>
      <c r="Z87" s="3"/>
      <c r="AA87" s="2"/>
    </row>
    <row r="88" spans="1:27" s="7" customFormat="1" ht="15">
      <c r="A88" s="177" t="s">
        <v>169</v>
      </c>
      <c r="B88" s="188">
        <f>'Open Int.'!E88</f>
        <v>10000</v>
      </c>
      <c r="C88" s="189">
        <f>'Open Int.'!F88</f>
        <v>0</v>
      </c>
      <c r="D88" s="190">
        <f>'Open Int.'!H88</f>
        <v>0</v>
      </c>
      <c r="E88" s="331">
        <f>'Open Int.'!I88</f>
        <v>0</v>
      </c>
      <c r="F88" s="191">
        <f>IF('Open Int.'!E88=0,0,'Open Int.'!H88/'Open Int.'!E88)</f>
        <v>0</v>
      </c>
      <c r="G88" s="155">
        <v>0</v>
      </c>
      <c r="H88" s="170">
        <f t="shared" si="2"/>
        <v>0</v>
      </c>
      <c r="I88" s="185">
        <f>IF(Volume!D88=0,0,Volume!F88/Volume!D88)</f>
        <v>0</v>
      </c>
      <c r="J88" s="176">
        <v>0</v>
      </c>
      <c r="K88" s="170">
        <f t="shared" si="3"/>
        <v>0</v>
      </c>
      <c r="L88" s="60"/>
      <c r="M88" s="6"/>
      <c r="N88" s="59"/>
      <c r="O88" s="3"/>
      <c r="P88" s="3"/>
      <c r="Q88" s="3"/>
      <c r="R88" s="3"/>
      <c r="S88" s="3"/>
      <c r="T88" s="3"/>
      <c r="U88" s="61"/>
      <c r="V88" s="3"/>
      <c r="W88" s="3"/>
      <c r="X88" s="3"/>
      <c r="Y88" s="3"/>
      <c r="Z88" s="3"/>
      <c r="AA88" s="2"/>
    </row>
    <row r="89" spans="1:27" s="7" customFormat="1" ht="15">
      <c r="A89" s="177" t="s">
        <v>292</v>
      </c>
      <c r="B89" s="188">
        <f>'Open Int.'!E89</f>
        <v>14850</v>
      </c>
      <c r="C89" s="189">
        <f>'Open Int.'!F89</f>
        <v>0</v>
      </c>
      <c r="D89" s="190">
        <f>'Open Int.'!H89</f>
        <v>1100</v>
      </c>
      <c r="E89" s="331">
        <f>'Open Int.'!I89</f>
        <v>550</v>
      </c>
      <c r="F89" s="191">
        <f>IF('Open Int.'!E89=0,0,'Open Int.'!H89/'Open Int.'!E89)</f>
        <v>0.07407407407407407</v>
      </c>
      <c r="G89" s="155">
        <v>0.037037037037037035</v>
      </c>
      <c r="H89" s="170">
        <f t="shared" si="2"/>
        <v>1</v>
      </c>
      <c r="I89" s="185">
        <f>IF(Volume!D89=0,0,Volume!F89/Volume!D89)</f>
        <v>1</v>
      </c>
      <c r="J89" s="176">
        <v>0</v>
      </c>
      <c r="K89" s="170">
        <f t="shared" si="3"/>
        <v>0</v>
      </c>
      <c r="L89" s="60"/>
      <c r="M89" s="6"/>
      <c r="N89" s="59"/>
      <c r="O89" s="3"/>
      <c r="P89" s="3"/>
      <c r="Q89" s="3"/>
      <c r="R89" s="3"/>
      <c r="S89" s="3"/>
      <c r="T89" s="3"/>
      <c r="U89" s="61"/>
      <c r="V89" s="3"/>
      <c r="W89" s="3"/>
      <c r="X89" s="3"/>
      <c r="Y89" s="3"/>
      <c r="Z89" s="3"/>
      <c r="AA89" s="2"/>
    </row>
    <row r="90" spans="1:27" s="7" customFormat="1" ht="15">
      <c r="A90" s="177" t="s">
        <v>293</v>
      </c>
      <c r="B90" s="188">
        <f>'Open Int.'!E90</f>
        <v>4400</v>
      </c>
      <c r="C90" s="189">
        <f>'Open Int.'!F90</f>
        <v>0</v>
      </c>
      <c r="D90" s="190">
        <f>'Open Int.'!H90</f>
        <v>0</v>
      </c>
      <c r="E90" s="331">
        <f>'Open Int.'!I90</f>
        <v>0</v>
      </c>
      <c r="F90" s="191">
        <f>IF('Open Int.'!E90=0,0,'Open Int.'!H90/'Open Int.'!E90)</f>
        <v>0</v>
      </c>
      <c r="G90" s="155">
        <v>0</v>
      </c>
      <c r="H90" s="170">
        <f t="shared" si="2"/>
        <v>0</v>
      </c>
      <c r="I90" s="185">
        <f>IF(Volume!D90=0,0,Volume!F90/Volume!D90)</f>
        <v>0</v>
      </c>
      <c r="J90" s="176">
        <v>0</v>
      </c>
      <c r="K90" s="170">
        <f t="shared" si="3"/>
        <v>0</v>
      </c>
      <c r="L90" s="60"/>
      <c r="M90" s="6"/>
      <c r="N90" s="59"/>
      <c r="O90" s="3"/>
      <c r="P90" s="3"/>
      <c r="Q90" s="3"/>
      <c r="R90" s="3"/>
      <c r="S90" s="3"/>
      <c r="T90" s="3"/>
      <c r="U90" s="61"/>
      <c r="V90" s="3"/>
      <c r="W90" s="3"/>
      <c r="X90" s="3"/>
      <c r="Y90" s="3"/>
      <c r="Z90" s="3"/>
      <c r="AA90" s="2"/>
    </row>
    <row r="91" spans="1:27" s="7" customFormat="1" ht="15">
      <c r="A91" s="177" t="s">
        <v>178</v>
      </c>
      <c r="B91" s="188">
        <f>'Open Int.'!E91</f>
        <v>13750</v>
      </c>
      <c r="C91" s="189">
        <f>'Open Int.'!F91</f>
        <v>0</v>
      </c>
      <c r="D91" s="190">
        <f>'Open Int.'!H91</f>
        <v>0</v>
      </c>
      <c r="E91" s="331">
        <f>'Open Int.'!I91</f>
        <v>0</v>
      </c>
      <c r="F91" s="191">
        <f>IF('Open Int.'!E91=0,0,'Open Int.'!H91/'Open Int.'!E91)</f>
        <v>0</v>
      </c>
      <c r="G91" s="155">
        <v>0</v>
      </c>
      <c r="H91" s="170">
        <f t="shared" si="2"/>
        <v>0</v>
      </c>
      <c r="I91" s="185">
        <f>IF(Volume!D91=0,0,Volume!F91/Volume!D91)</f>
        <v>0</v>
      </c>
      <c r="J91" s="176">
        <v>0</v>
      </c>
      <c r="K91" s="170">
        <f t="shared" si="3"/>
        <v>0</v>
      </c>
      <c r="L91" s="60"/>
      <c r="M91" s="6"/>
      <c r="N91" s="59"/>
      <c r="O91" s="3"/>
      <c r="P91" s="3"/>
      <c r="Q91" s="3"/>
      <c r="R91" s="3"/>
      <c r="S91" s="3"/>
      <c r="T91" s="3"/>
      <c r="U91" s="61"/>
      <c r="V91" s="3"/>
      <c r="W91" s="3"/>
      <c r="X91" s="3"/>
      <c r="Y91" s="3"/>
      <c r="Z91" s="3"/>
      <c r="AA91" s="2"/>
    </row>
    <row r="92" spans="1:29" s="58" customFormat="1" ht="15">
      <c r="A92" s="177" t="s">
        <v>145</v>
      </c>
      <c r="B92" s="188">
        <f>'Open Int.'!E92</f>
        <v>28900</v>
      </c>
      <c r="C92" s="189">
        <f>'Open Int.'!F92</f>
        <v>1700</v>
      </c>
      <c r="D92" s="190">
        <f>'Open Int.'!H92</f>
        <v>5100</v>
      </c>
      <c r="E92" s="331">
        <f>'Open Int.'!I92</f>
        <v>0</v>
      </c>
      <c r="F92" s="191">
        <f>IF('Open Int.'!E92=0,0,'Open Int.'!H92/'Open Int.'!E92)</f>
        <v>0.17647058823529413</v>
      </c>
      <c r="G92" s="155">
        <v>0.1875</v>
      </c>
      <c r="H92" s="170">
        <f t="shared" si="2"/>
        <v>-0.05882352941176464</v>
      </c>
      <c r="I92" s="185">
        <f>IF(Volume!D92=0,0,Volume!F92/Volume!D92)</f>
        <v>0</v>
      </c>
      <c r="J92" s="176">
        <v>0</v>
      </c>
      <c r="K92" s="170">
        <f t="shared" si="3"/>
        <v>0</v>
      </c>
      <c r="L92" s="60"/>
      <c r="M92" s="6"/>
      <c r="N92" s="59"/>
      <c r="O92" s="3"/>
      <c r="P92" s="3"/>
      <c r="Q92" s="3"/>
      <c r="R92" s="3"/>
      <c r="S92" s="3"/>
      <c r="T92" s="3"/>
      <c r="U92" s="61"/>
      <c r="V92" s="3"/>
      <c r="W92" s="3"/>
      <c r="X92" s="3"/>
      <c r="Y92" s="3"/>
      <c r="Z92" s="3"/>
      <c r="AA92" s="2"/>
      <c r="AB92" s="78"/>
      <c r="AC92" s="77"/>
    </row>
    <row r="93" spans="1:27" s="7" customFormat="1" ht="15">
      <c r="A93" s="177" t="s">
        <v>272</v>
      </c>
      <c r="B93" s="188">
        <f>'Open Int.'!E93</f>
        <v>50150</v>
      </c>
      <c r="C93" s="189">
        <f>'Open Int.'!F93</f>
        <v>7650</v>
      </c>
      <c r="D93" s="190">
        <f>'Open Int.'!H93</f>
        <v>5950</v>
      </c>
      <c r="E93" s="331">
        <f>'Open Int.'!I93</f>
        <v>2550</v>
      </c>
      <c r="F93" s="191">
        <f>IF('Open Int.'!E93=0,0,'Open Int.'!H93/'Open Int.'!E93)</f>
        <v>0.11864406779661017</v>
      </c>
      <c r="G93" s="155">
        <v>0.08</v>
      </c>
      <c r="H93" s="170">
        <f t="shared" si="2"/>
        <v>0.4830508474576271</v>
      </c>
      <c r="I93" s="185">
        <f>IF(Volume!D93=0,0,Volume!F93/Volume!D93)</f>
        <v>0.2222222222222222</v>
      </c>
      <c r="J93" s="176">
        <v>0</v>
      </c>
      <c r="K93" s="170">
        <f t="shared" si="3"/>
        <v>0</v>
      </c>
      <c r="L93" s="60"/>
      <c r="M93" s="6"/>
      <c r="N93" s="59"/>
      <c r="O93" s="3"/>
      <c r="P93" s="3"/>
      <c r="Q93" s="3"/>
      <c r="R93" s="3"/>
      <c r="S93" s="3"/>
      <c r="T93" s="3"/>
      <c r="U93" s="61"/>
      <c r="V93" s="3"/>
      <c r="W93" s="3"/>
      <c r="X93" s="3"/>
      <c r="Y93" s="3"/>
      <c r="Z93" s="3"/>
      <c r="AA93" s="2"/>
    </row>
    <row r="94" spans="1:27" s="7" customFormat="1" ht="15">
      <c r="A94" s="177" t="s">
        <v>210</v>
      </c>
      <c r="B94" s="188">
        <f>'Open Int.'!E94</f>
        <v>18800</v>
      </c>
      <c r="C94" s="189">
        <f>'Open Int.'!F94</f>
        <v>800</v>
      </c>
      <c r="D94" s="190">
        <f>'Open Int.'!H94</f>
        <v>2400</v>
      </c>
      <c r="E94" s="331">
        <f>'Open Int.'!I94</f>
        <v>0</v>
      </c>
      <c r="F94" s="191">
        <f>IF('Open Int.'!E94=0,0,'Open Int.'!H94/'Open Int.'!E94)</f>
        <v>0.1276595744680851</v>
      </c>
      <c r="G94" s="155">
        <v>0.13333333333333333</v>
      </c>
      <c r="H94" s="170">
        <f t="shared" si="2"/>
        <v>-0.042553191489361764</v>
      </c>
      <c r="I94" s="185">
        <f>IF(Volume!D94=0,0,Volume!F94/Volume!D94)</f>
        <v>0</v>
      </c>
      <c r="J94" s="176">
        <v>0.3333333333333333</v>
      </c>
      <c r="K94" s="170">
        <f t="shared" si="3"/>
        <v>-1</v>
      </c>
      <c r="L94" s="60"/>
      <c r="M94" s="6"/>
      <c r="N94" s="59"/>
      <c r="O94" s="3"/>
      <c r="P94" s="3"/>
      <c r="Q94" s="3"/>
      <c r="R94" s="3"/>
      <c r="S94" s="3"/>
      <c r="T94" s="3"/>
      <c r="U94" s="61"/>
      <c r="V94" s="3"/>
      <c r="W94" s="3"/>
      <c r="X94" s="3"/>
      <c r="Y94" s="3"/>
      <c r="Z94" s="3"/>
      <c r="AA94" s="2"/>
    </row>
    <row r="95" spans="1:27" s="7" customFormat="1" ht="15">
      <c r="A95" s="177" t="s">
        <v>294</v>
      </c>
      <c r="B95" s="188">
        <f>'Open Int.'!E95</f>
        <v>350</v>
      </c>
      <c r="C95" s="189">
        <f>'Open Int.'!F95</f>
        <v>0</v>
      </c>
      <c r="D95" s="190">
        <f>'Open Int.'!H95</f>
        <v>0</v>
      </c>
      <c r="E95" s="331">
        <f>'Open Int.'!I95</f>
        <v>0</v>
      </c>
      <c r="F95" s="191">
        <f>IF('Open Int.'!E95=0,0,'Open Int.'!H95/'Open Int.'!E95)</f>
        <v>0</v>
      </c>
      <c r="G95" s="155">
        <v>0</v>
      </c>
      <c r="H95" s="170">
        <f t="shared" si="2"/>
        <v>0</v>
      </c>
      <c r="I95" s="185">
        <f>IF(Volume!D95=0,0,Volume!F95/Volume!D95)</f>
        <v>0</v>
      </c>
      <c r="J95" s="176">
        <v>0</v>
      </c>
      <c r="K95" s="170">
        <f t="shared" si="3"/>
        <v>0</v>
      </c>
      <c r="L95" s="60"/>
      <c r="M95" s="6"/>
      <c r="N95" s="59"/>
      <c r="O95" s="3"/>
      <c r="P95" s="3"/>
      <c r="Q95" s="3"/>
      <c r="R95" s="3"/>
      <c r="S95" s="3"/>
      <c r="T95" s="3"/>
      <c r="U95" s="61"/>
      <c r="V95" s="3"/>
      <c r="W95" s="3"/>
      <c r="X95" s="3"/>
      <c r="Y95" s="3"/>
      <c r="Z95" s="3"/>
      <c r="AA95" s="2"/>
    </row>
    <row r="96" spans="1:27" s="7" customFormat="1" ht="15">
      <c r="A96" s="177" t="s">
        <v>7</v>
      </c>
      <c r="B96" s="188">
        <f>'Open Int.'!E96</f>
        <v>78750</v>
      </c>
      <c r="C96" s="189">
        <f>'Open Int.'!F96</f>
        <v>10000</v>
      </c>
      <c r="D96" s="190">
        <f>'Open Int.'!H96</f>
        <v>14375</v>
      </c>
      <c r="E96" s="331">
        <f>'Open Int.'!I96</f>
        <v>0</v>
      </c>
      <c r="F96" s="191">
        <f>IF('Open Int.'!E96=0,0,'Open Int.'!H96/'Open Int.'!E96)</f>
        <v>0.18253968253968253</v>
      </c>
      <c r="G96" s="155">
        <v>0.20909090909090908</v>
      </c>
      <c r="H96" s="170">
        <f t="shared" si="2"/>
        <v>-0.12698412698412698</v>
      </c>
      <c r="I96" s="185">
        <f>IF(Volume!D96=0,0,Volume!F96/Volume!D96)</f>
        <v>0</v>
      </c>
      <c r="J96" s="176">
        <v>0.25</v>
      </c>
      <c r="K96" s="170">
        <f t="shared" si="3"/>
        <v>-1</v>
      </c>
      <c r="L96" s="60"/>
      <c r="M96" s="6"/>
      <c r="N96" s="59"/>
      <c r="O96" s="3"/>
      <c r="P96" s="3"/>
      <c r="Q96" s="3"/>
      <c r="R96" s="3"/>
      <c r="S96" s="3"/>
      <c r="T96" s="3"/>
      <c r="U96" s="61"/>
      <c r="V96" s="3"/>
      <c r="W96" s="3"/>
      <c r="X96" s="3"/>
      <c r="Y96" s="3"/>
      <c r="Z96" s="3"/>
      <c r="AA96" s="2"/>
    </row>
    <row r="97" spans="1:27" s="7" customFormat="1" ht="15">
      <c r="A97" s="177" t="s">
        <v>170</v>
      </c>
      <c r="B97" s="188">
        <f>'Open Int.'!E97</f>
        <v>0</v>
      </c>
      <c r="C97" s="189">
        <f>'Open Int.'!F97</f>
        <v>0</v>
      </c>
      <c r="D97" s="190">
        <f>'Open Int.'!H97</f>
        <v>0</v>
      </c>
      <c r="E97" s="331">
        <f>'Open Int.'!I97</f>
        <v>0</v>
      </c>
      <c r="F97" s="191">
        <f>IF('Open Int.'!E97=0,0,'Open Int.'!H97/'Open Int.'!E97)</f>
        <v>0</v>
      </c>
      <c r="G97" s="155">
        <v>0</v>
      </c>
      <c r="H97" s="170">
        <f t="shared" si="2"/>
        <v>0</v>
      </c>
      <c r="I97" s="185">
        <f>IF(Volume!D97=0,0,Volume!F97/Volume!D97)</f>
        <v>0</v>
      </c>
      <c r="J97" s="176">
        <v>0</v>
      </c>
      <c r="K97" s="170">
        <f t="shared" si="3"/>
        <v>0</v>
      </c>
      <c r="L97" s="60"/>
      <c r="M97" s="6"/>
      <c r="N97" s="59"/>
      <c r="O97" s="3"/>
      <c r="P97" s="3"/>
      <c r="Q97" s="3"/>
      <c r="R97" s="3"/>
      <c r="S97" s="3"/>
      <c r="T97" s="3"/>
      <c r="U97" s="61"/>
      <c r="V97" s="3"/>
      <c r="W97" s="3"/>
      <c r="X97" s="3"/>
      <c r="Y97" s="3"/>
      <c r="Z97" s="3"/>
      <c r="AA97" s="2"/>
    </row>
    <row r="98" spans="1:29" s="58" customFormat="1" ht="15">
      <c r="A98" s="177" t="s">
        <v>223</v>
      </c>
      <c r="B98" s="188">
        <f>'Open Int.'!E98</f>
        <v>78000</v>
      </c>
      <c r="C98" s="189">
        <f>'Open Int.'!F98</f>
        <v>8400</v>
      </c>
      <c r="D98" s="190">
        <f>'Open Int.'!H98</f>
        <v>22000</v>
      </c>
      <c r="E98" s="331">
        <f>'Open Int.'!I98</f>
        <v>1200</v>
      </c>
      <c r="F98" s="191">
        <f>IF('Open Int.'!E98=0,0,'Open Int.'!H98/'Open Int.'!E98)</f>
        <v>0.28205128205128205</v>
      </c>
      <c r="G98" s="155">
        <v>0.2988505747126437</v>
      </c>
      <c r="H98" s="170">
        <f t="shared" si="2"/>
        <v>-0.056213017751479376</v>
      </c>
      <c r="I98" s="185">
        <f>IF(Volume!D98=0,0,Volume!F98/Volume!D98)</f>
        <v>0.10344827586206896</v>
      </c>
      <c r="J98" s="176">
        <v>0.21428571428571427</v>
      </c>
      <c r="K98" s="170">
        <f t="shared" si="3"/>
        <v>-0.5172413793103449</v>
      </c>
      <c r="L98" s="60"/>
      <c r="M98" s="6"/>
      <c r="N98" s="59"/>
      <c r="O98" s="3"/>
      <c r="P98" s="3"/>
      <c r="Q98" s="3"/>
      <c r="R98" s="3"/>
      <c r="S98" s="3"/>
      <c r="T98" s="3"/>
      <c r="U98" s="61"/>
      <c r="V98" s="3"/>
      <c r="W98" s="3"/>
      <c r="X98" s="3"/>
      <c r="Y98" s="3"/>
      <c r="Z98" s="3"/>
      <c r="AA98" s="2"/>
      <c r="AB98" s="78"/>
      <c r="AC98" s="77"/>
    </row>
    <row r="99" spans="1:27" s="7" customFormat="1" ht="15">
      <c r="A99" s="177" t="s">
        <v>207</v>
      </c>
      <c r="B99" s="188">
        <f>'Open Int.'!E99</f>
        <v>85000</v>
      </c>
      <c r="C99" s="189">
        <f>'Open Int.'!F99</f>
        <v>8750</v>
      </c>
      <c r="D99" s="190">
        <f>'Open Int.'!H99</f>
        <v>6250</v>
      </c>
      <c r="E99" s="331">
        <f>'Open Int.'!I99</f>
        <v>0</v>
      </c>
      <c r="F99" s="191">
        <f>IF('Open Int.'!E99=0,0,'Open Int.'!H99/'Open Int.'!E99)</f>
        <v>0.07352941176470588</v>
      </c>
      <c r="G99" s="155">
        <v>0.08196721311475409</v>
      </c>
      <c r="H99" s="170">
        <f t="shared" si="2"/>
        <v>-0.10294117647058813</v>
      </c>
      <c r="I99" s="185">
        <f>IF(Volume!D99=0,0,Volume!F99/Volume!D99)</f>
        <v>0</v>
      </c>
      <c r="J99" s="176">
        <v>0</v>
      </c>
      <c r="K99" s="170">
        <f t="shared" si="3"/>
        <v>0</v>
      </c>
      <c r="L99" s="60"/>
      <c r="M99" s="6"/>
      <c r="N99" s="59"/>
      <c r="O99" s="3"/>
      <c r="P99" s="3"/>
      <c r="Q99" s="3"/>
      <c r="R99" s="3"/>
      <c r="S99" s="3"/>
      <c r="T99" s="3"/>
      <c r="U99" s="61"/>
      <c r="V99" s="3"/>
      <c r="W99" s="3"/>
      <c r="X99" s="3"/>
      <c r="Y99" s="3"/>
      <c r="Z99" s="3"/>
      <c r="AA99" s="2"/>
    </row>
    <row r="100" spans="1:27" s="7" customFormat="1" ht="15">
      <c r="A100" s="177" t="s">
        <v>295</v>
      </c>
      <c r="B100" s="188">
        <f>'Open Int.'!E100</f>
        <v>750</v>
      </c>
      <c r="C100" s="189">
        <f>'Open Int.'!F100</f>
        <v>0</v>
      </c>
      <c r="D100" s="190">
        <f>'Open Int.'!H100</f>
        <v>0</v>
      </c>
      <c r="E100" s="331">
        <f>'Open Int.'!I100</f>
        <v>0</v>
      </c>
      <c r="F100" s="191">
        <f>IF('Open Int.'!E100=0,0,'Open Int.'!H100/'Open Int.'!E100)</f>
        <v>0</v>
      </c>
      <c r="G100" s="155">
        <v>0</v>
      </c>
      <c r="H100" s="170">
        <f t="shared" si="2"/>
        <v>0</v>
      </c>
      <c r="I100" s="185">
        <f>IF(Volume!D100=0,0,Volume!F100/Volume!D100)</f>
        <v>0</v>
      </c>
      <c r="J100" s="176">
        <v>0</v>
      </c>
      <c r="K100" s="170">
        <f t="shared" si="3"/>
        <v>0</v>
      </c>
      <c r="L100" s="60"/>
      <c r="M100" s="6"/>
      <c r="N100" s="59"/>
      <c r="O100" s="3"/>
      <c r="P100" s="3"/>
      <c r="Q100" s="3"/>
      <c r="R100" s="3"/>
      <c r="S100" s="3"/>
      <c r="T100" s="3"/>
      <c r="U100" s="61"/>
      <c r="V100" s="3"/>
      <c r="W100" s="3"/>
      <c r="X100" s="3"/>
      <c r="Y100" s="3"/>
      <c r="Z100" s="3"/>
      <c r="AA100" s="2"/>
    </row>
    <row r="101" spans="1:27" s="7" customFormat="1" ht="15">
      <c r="A101" s="177" t="s">
        <v>277</v>
      </c>
      <c r="B101" s="188">
        <f>'Open Int.'!E101</f>
        <v>13600</v>
      </c>
      <c r="C101" s="189">
        <f>'Open Int.'!F101</f>
        <v>7200</v>
      </c>
      <c r="D101" s="190">
        <f>'Open Int.'!H101</f>
        <v>800</v>
      </c>
      <c r="E101" s="331">
        <f>'Open Int.'!I101</f>
        <v>800</v>
      </c>
      <c r="F101" s="191">
        <f>IF('Open Int.'!E101=0,0,'Open Int.'!H101/'Open Int.'!E101)</f>
        <v>0.058823529411764705</v>
      </c>
      <c r="G101" s="155">
        <v>0</v>
      </c>
      <c r="H101" s="170">
        <f t="shared" si="2"/>
        <v>0</v>
      </c>
      <c r="I101" s="185">
        <f>IF(Volume!D101=0,0,Volume!F101/Volume!D101)</f>
        <v>0.06666666666666667</v>
      </c>
      <c r="J101" s="176">
        <v>0</v>
      </c>
      <c r="K101" s="170">
        <f t="shared" si="3"/>
        <v>0</v>
      </c>
      <c r="L101" s="60"/>
      <c r="M101" s="6"/>
      <c r="N101" s="59"/>
      <c r="O101" s="3"/>
      <c r="P101" s="3"/>
      <c r="Q101" s="3"/>
      <c r="R101" s="3"/>
      <c r="S101" s="3"/>
      <c r="T101" s="3"/>
      <c r="U101" s="61"/>
      <c r="V101" s="3"/>
      <c r="W101" s="3"/>
      <c r="X101" s="3"/>
      <c r="Y101" s="3"/>
      <c r="Z101" s="3"/>
      <c r="AA101" s="2"/>
    </row>
    <row r="102" spans="1:29" s="58" customFormat="1" ht="15">
      <c r="A102" s="177" t="s">
        <v>146</v>
      </c>
      <c r="B102" s="188">
        <f>'Open Int.'!E102</f>
        <v>293700</v>
      </c>
      <c r="C102" s="189">
        <f>'Open Int.'!F102</f>
        <v>0</v>
      </c>
      <c r="D102" s="190">
        <f>'Open Int.'!H102</f>
        <v>35600</v>
      </c>
      <c r="E102" s="331">
        <f>'Open Int.'!I102</f>
        <v>0</v>
      </c>
      <c r="F102" s="191">
        <f>IF('Open Int.'!E102=0,0,'Open Int.'!H102/'Open Int.'!E102)</f>
        <v>0.12121212121212122</v>
      </c>
      <c r="G102" s="155">
        <v>0.12121212121212122</v>
      </c>
      <c r="H102" s="170">
        <f t="shared" si="2"/>
        <v>0</v>
      </c>
      <c r="I102" s="185">
        <f>IF(Volume!D102=0,0,Volume!F102/Volume!D102)</f>
        <v>0</v>
      </c>
      <c r="J102" s="176">
        <v>0.15</v>
      </c>
      <c r="K102" s="170">
        <f t="shared" si="3"/>
        <v>-1</v>
      </c>
      <c r="L102" s="60"/>
      <c r="M102" s="6"/>
      <c r="N102" s="59"/>
      <c r="O102" s="3"/>
      <c r="P102" s="3"/>
      <c r="Q102" s="3"/>
      <c r="R102" s="3"/>
      <c r="S102" s="3"/>
      <c r="T102" s="3"/>
      <c r="U102" s="61"/>
      <c r="V102" s="3"/>
      <c r="W102" s="3"/>
      <c r="X102" s="3"/>
      <c r="Y102" s="3"/>
      <c r="Z102" s="3"/>
      <c r="AA102" s="2"/>
      <c r="AB102" s="78"/>
      <c r="AC102" s="77"/>
    </row>
    <row r="103" spans="1:29" s="58" customFormat="1" ht="15">
      <c r="A103" s="177" t="s">
        <v>8</v>
      </c>
      <c r="B103" s="188">
        <f>'Open Int.'!E103</f>
        <v>1457600</v>
      </c>
      <c r="C103" s="189">
        <f>'Open Int.'!F103</f>
        <v>256000</v>
      </c>
      <c r="D103" s="190">
        <f>'Open Int.'!H103</f>
        <v>268800</v>
      </c>
      <c r="E103" s="331">
        <f>'Open Int.'!I103</f>
        <v>14400</v>
      </c>
      <c r="F103" s="191">
        <f>IF('Open Int.'!E103=0,0,'Open Int.'!H103/'Open Int.'!E103)</f>
        <v>0.18441273326015367</v>
      </c>
      <c r="G103" s="155">
        <v>0.21171770972037285</v>
      </c>
      <c r="H103" s="170">
        <f t="shared" si="2"/>
        <v>-0.12896878818631824</v>
      </c>
      <c r="I103" s="185">
        <f>IF(Volume!D103=0,0,Volume!F103/Volume!D103)</f>
        <v>0.12147505422993492</v>
      </c>
      <c r="J103" s="176">
        <v>0.12072072072072072</v>
      </c>
      <c r="K103" s="170">
        <f t="shared" si="3"/>
        <v>0.00624858354647579</v>
      </c>
      <c r="L103" s="60"/>
      <c r="M103" s="6"/>
      <c r="N103" s="59"/>
      <c r="O103" s="3"/>
      <c r="P103" s="3"/>
      <c r="Q103" s="3"/>
      <c r="R103" s="3"/>
      <c r="S103" s="3"/>
      <c r="T103" s="3"/>
      <c r="U103" s="61"/>
      <c r="V103" s="3"/>
      <c r="W103" s="3"/>
      <c r="X103" s="3"/>
      <c r="Y103" s="3"/>
      <c r="Z103" s="3"/>
      <c r="AA103" s="2"/>
      <c r="AB103" s="78"/>
      <c r="AC103" s="77"/>
    </row>
    <row r="104" spans="1:27" s="7" customFormat="1" ht="15">
      <c r="A104" s="177" t="s">
        <v>296</v>
      </c>
      <c r="B104" s="188">
        <f>'Open Int.'!E104</f>
        <v>13000</v>
      </c>
      <c r="C104" s="189">
        <f>'Open Int.'!F104</f>
        <v>2000</v>
      </c>
      <c r="D104" s="190">
        <f>'Open Int.'!H104</f>
        <v>1000</v>
      </c>
      <c r="E104" s="331">
        <f>'Open Int.'!I104</f>
        <v>0</v>
      </c>
      <c r="F104" s="191">
        <f>IF('Open Int.'!E104=0,0,'Open Int.'!H104/'Open Int.'!E104)</f>
        <v>0.07692307692307693</v>
      </c>
      <c r="G104" s="155">
        <v>0.09090909090909091</v>
      </c>
      <c r="H104" s="170">
        <f t="shared" si="2"/>
        <v>-0.15384615384615383</v>
      </c>
      <c r="I104" s="185">
        <f>IF(Volume!D104=0,0,Volume!F104/Volume!D104)</f>
        <v>0</v>
      </c>
      <c r="J104" s="176">
        <v>0.16666666666666666</v>
      </c>
      <c r="K104" s="170">
        <f t="shared" si="3"/>
        <v>-1</v>
      </c>
      <c r="L104" s="60"/>
      <c r="M104" s="6"/>
      <c r="N104" s="59"/>
      <c r="O104" s="3"/>
      <c r="P104" s="3"/>
      <c r="Q104" s="3"/>
      <c r="R104" s="3"/>
      <c r="S104" s="3"/>
      <c r="T104" s="3"/>
      <c r="U104" s="61"/>
      <c r="V104" s="3"/>
      <c r="W104" s="3"/>
      <c r="X104" s="3"/>
      <c r="Y104" s="3"/>
      <c r="Z104" s="3"/>
      <c r="AA104" s="2"/>
    </row>
    <row r="105" spans="1:27" s="7" customFormat="1" ht="15">
      <c r="A105" s="177" t="s">
        <v>179</v>
      </c>
      <c r="B105" s="188">
        <f>'Open Int.'!E105</f>
        <v>5082000</v>
      </c>
      <c r="C105" s="189">
        <f>'Open Int.'!F105</f>
        <v>196000</v>
      </c>
      <c r="D105" s="190">
        <f>'Open Int.'!H105</f>
        <v>854000</v>
      </c>
      <c r="E105" s="331">
        <f>'Open Int.'!I105</f>
        <v>0</v>
      </c>
      <c r="F105" s="191">
        <f>IF('Open Int.'!E105=0,0,'Open Int.'!H105/'Open Int.'!E105)</f>
        <v>0.16804407713498623</v>
      </c>
      <c r="G105" s="155">
        <v>0.17478510028653296</v>
      </c>
      <c r="H105" s="170">
        <f t="shared" si="2"/>
        <v>-0.038567493112947694</v>
      </c>
      <c r="I105" s="185">
        <f>IF(Volume!D105=0,0,Volume!F105/Volume!D105)</f>
        <v>0.175</v>
      </c>
      <c r="J105" s="176">
        <v>0.0898876404494382</v>
      </c>
      <c r="K105" s="170">
        <f t="shared" si="3"/>
        <v>0.9468749999999999</v>
      </c>
      <c r="L105" s="60"/>
      <c r="M105" s="6"/>
      <c r="N105" s="59"/>
      <c r="O105" s="3"/>
      <c r="P105" s="3"/>
      <c r="Q105" s="3"/>
      <c r="R105" s="3"/>
      <c r="S105" s="3"/>
      <c r="T105" s="3"/>
      <c r="U105" s="61"/>
      <c r="V105" s="3"/>
      <c r="W105" s="3"/>
      <c r="X105" s="3"/>
      <c r="Y105" s="3"/>
      <c r="Z105" s="3"/>
      <c r="AA105" s="2"/>
    </row>
    <row r="106" spans="1:27" s="7" customFormat="1" ht="15">
      <c r="A106" s="177" t="s">
        <v>202</v>
      </c>
      <c r="B106" s="188">
        <f>'Open Int.'!E106</f>
        <v>56350</v>
      </c>
      <c r="C106" s="189">
        <f>'Open Int.'!F106</f>
        <v>16100</v>
      </c>
      <c r="D106" s="190">
        <f>'Open Int.'!H106</f>
        <v>14950</v>
      </c>
      <c r="E106" s="331">
        <f>'Open Int.'!I106</f>
        <v>4600</v>
      </c>
      <c r="F106" s="191">
        <f>IF('Open Int.'!E106=0,0,'Open Int.'!H106/'Open Int.'!E106)</f>
        <v>0.2653061224489796</v>
      </c>
      <c r="G106" s="155">
        <v>0.2571428571428571</v>
      </c>
      <c r="H106" s="170">
        <f t="shared" si="2"/>
        <v>0.03174603174603191</v>
      </c>
      <c r="I106" s="185">
        <f>IF(Volume!D106=0,0,Volume!F106/Volume!D106)</f>
        <v>0.125</v>
      </c>
      <c r="J106" s="176">
        <v>0.05357142857142857</v>
      </c>
      <c r="K106" s="170">
        <f t="shared" si="3"/>
        <v>1.3333333333333333</v>
      </c>
      <c r="L106" s="60"/>
      <c r="M106" s="6"/>
      <c r="N106" s="59"/>
      <c r="O106" s="3"/>
      <c r="P106" s="3"/>
      <c r="Q106" s="3"/>
      <c r="R106" s="3"/>
      <c r="S106" s="3"/>
      <c r="T106" s="3"/>
      <c r="U106" s="61"/>
      <c r="V106" s="3"/>
      <c r="W106" s="3"/>
      <c r="X106" s="3"/>
      <c r="Y106" s="3"/>
      <c r="Z106" s="3"/>
      <c r="AA106" s="2"/>
    </row>
    <row r="107" spans="1:29" s="58" customFormat="1" ht="15">
      <c r="A107" s="177" t="s">
        <v>171</v>
      </c>
      <c r="B107" s="188">
        <f>'Open Int.'!E107</f>
        <v>7700</v>
      </c>
      <c r="C107" s="189">
        <f>'Open Int.'!F107</f>
        <v>0</v>
      </c>
      <c r="D107" s="190">
        <f>'Open Int.'!H107</f>
        <v>3300</v>
      </c>
      <c r="E107" s="331">
        <f>'Open Int.'!I107</f>
        <v>0</v>
      </c>
      <c r="F107" s="191">
        <f>IF('Open Int.'!E107=0,0,'Open Int.'!H107/'Open Int.'!E107)</f>
        <v>0.42857142857142855</v>
      </c>
      <c r="G107" s="155">
        <v>0.42857142857142855</v>
      </c>
      <c r="H107" s="170">
        <f t="shared" si="2"/>
        <v>0</v>
      </c>
      <c r="I107" s="185">
        <f>IF(Volume!D107=0,0,Volume!F107/Volume!D107)</f>
        <v>0</v>
      </c>
      <c r="J107" s="176">
        <v>0</v>
      </c>
      <c r="K107" s="170">
        <f t="shared" si="3"/>
        <v>0</v>
      </c>
      <c r="L107" s="60"/>
      <c r="M107" s="6"/>
      <c r="N107" s="59"/>
      <c r="O107" s="3"/>
      <c r="P107" s="3"/>
      <c r="Q107" s="3"/>
      <c r="R107" s="3"/>
      <c r="S107" s="3"/>
      <c r="T107" s="3"/>
      <c r="U107" s="61"/>
      <c r="V107" s="3"/>
      <c r="W107" s="3"/>
      <c r="X107" s="3"/>
      <c r="Y107" s="3"/>
      <c r="Z107" s="3"/>
      <c r="AA107" s="2"/>
      <c r="AB107" s="78"/>
      <c r="AC107" s="77"/>
    </row>
    <row r="108" spans="1:29" s="58" customFormat="1" ht="15">
      <c r="A108" s="177" t="s">
        <v>147</v>
      </c>
      <c r="B108" s="188">
        <f>'Open Int.'!E108</f>
        <v>141600</v>
      </c>
      <c r="C108" s="189">
        <f>'Open Int.'!F108</f>
        <v>0</v>
      </c>
      <c r="D108" s="190">
        <f>'Open Int.'!H108</f>
        <v>5900</v>
      </c>
      <c r="E108" s="331">
        <f>'Open Int.'!I108</f>
        <v>0</v>
      </c>
      <c r="F108" s="191">
        <f>IF('Open Int.'!E108=0,0,'Open Int.'!H108/'Open Int.'!E108)</f>
        <v>0.041666666666666664</v>
      </c>
      <c r="G108" s="155">
        <v>0.041666666666666664</v>
      </c>
      <c r="H108" s="170">
        <f t="shared" si="2"/>
        <v>0</v>
      </c>
      <c r="I108" s="185">
        <f>IF(Volume!D108=0,0,Volume!F108/Volume!D108)</f>
        <v>0</v>
      </c>
      <c r="J108" s="176">
        <v>0</v>
      </c>
      <c r="K108" s="170">
        <f t="shared" si="3"/>
        <v>0</v>
      </c>
      <c r="L108" s="60"/>
      <c r="M108" s="6"/>
      <c r="N108" s="59"/>
      <c r="O108" s="3"/>
      <c r="P108" s="3"/>
      <c r="Q108" s="3"/>
      <c r="R108" s="3"/>
      <c r="S108" s="3"/>
      <c r="T108" s="3"/>
      <c r="U108" s="61"/>
      <c r="V108" s="3"/>
      <c r="W108" s="3"/>
      <c r="X108" s="3"/>
      <c r="Y108" s="3"/>
      <c r="Z108" s="3"/>
      <c r="AA108" s="2"/>
      <c r="AB108" s="78"/>
      <c r="AC108" s="77"/>
    </row>
    <row r="109" spans="1:29" s="58" customFormat="1" ht="15">
      <c r="A109" s="177" t="s">
        <v>148</v>
      </c>
      <c r="B109" s="188">
        <f>'Open Int.'!E109</f>
        <v>8360</v>
      </c>
      <c r="C109" s="189">
        <f>'Open Int.'!F109</f>
        <v>0</v>
      </c>
      <c r="D109" s="190">
        <f>'Open Int.'!H109</f>
        <v>0</v>
      </c>
      <c r="E109" s="331">
        <f>'Open Int.'!I109</f>
        <v>0</v>
      </c>
      <c r="F109" s="191">
        <f>IF('Open Int.'!E109=0,0,'Open Int.'!H109/'Open Int.'!E109)</f>
        <v>0</v>
      </c>
      <c r="G109" s="155">
        <v>0</v>
      </c>
      <c r="H109" s="170">
        <f t="shared" si="2"/>
        <v>0</v>
      </c>
      <c r="I109" s="185">
        <f>IF(Volume!D109=0,0,Volume!F109/Volume!D109)</f>
        <v>0</v>
      </c>
      <c r="J109" s="176">
        <v>0</v>
      </c>
      <c r="K109" s="170">
        <f t="shared" si="3"/>
        <v>0</v>
      </c>
      <c r="L109" s="60"/>
      <c r="M109" s="6"/>
      <c r="N109" s="59"/>
      <c r="O109" s="3"/>
      <c r="P109" s="3"/>
      <c r="Q109" s="3"/>
      <c r="R109" s="3"/>
      <c r="S109" s="3"/>
      <c r="T109" s="3"/>
      <c r="U109" s="61"/>
      <c r="V109" s="3"/>
      <c r="W109" s="3"/>
      <c r="X109" s="3"/>
      <c r="Y109" s="3"/>
      <c r="Z109" s="3"/>
      <c r="AA109" s="2"/>
      <c r="AB109" s="78"/>
      <c r="AC109" s="77"/>
    </row>
    <row r="110" spans="1:29" s="58" customFormat="1" ht="15">
      <c r="A110" s="177" t="s">
        <v>122</v>
      </c>
      <c r="B110" s="188">
        <f>'Open Int.'!E110</f>
        <v>2232750</v>
      </c>
      <c r="C110" s="189">
        <f>'Open Int.'!F110</f>
        <v>40625</v>
      </c>
      <c r="D110" s="190">
        <f>'Open Int.'!H110</f>
        <v>1384500</v>
      </c>
      <c r="E110" s="331">
        <f>'Open Int.'!I110</f>
        <v>37375</v>
      </c>
      <c r="F110" s="191">
        <f>IF('Open Int.'!E110=0,0,'Open Int.'!H110/'Open Int.'!E110)</f>
        <v>0.6200873362445415</v>
      </c>
      <c r="G110" s="155">
        <v>0.614529280948851</v>
      </c>
      <c r="H110" s="170">
        <f t="shared" si="2"/>
        <v>0.009044410849079048</v>
      </c>
      <c r="I110" s="185">
        <f>IF(Volume!D110=0,0,Volume!F110/Volume!D110)</f>
        <v>0.40181268882175225</v>
      </c>
      <c r="J110" s="176">
        <v>0.35443037974683544</v>
      </c>
      <c r="K110" s="170">
        <f t="shared" si="3"/>
        <v>0.13368580060422955</v>
      </c>
      <c r="L110" s="60"/>
      <c r="M110" s="6"/>
      <c r="N110" s="59"/>
      <c r="O110" s="3"/>
      <c r="P110" s="3"/>
      <c r="Q110" s="3"/>
      <c r="R110" s="3"/>
      <c r="S110" s="3"/>
      <c r="T110" s="3"/>
      <c r="U110" s="61"/>
      <c r="V110" s="3"/>
      <c r="W110" s="3"/>
      <c r="X110" s="3"/>
      <c r="Y110" s="3"/>
      <c r="Z110" s="3"/>
      <c r="AA110" s="2"/>
      <c r="AB110" s="78"/>
      <c r="AC110" s="77"/>
    </row>
    <row r="111" spans="1:29" s="58" customFormat="1" ht="15">
      <c r="A111" s="177" t="s">
        <v>36</v>
      </c>
      <c r="B111" s="188">
        <f>'Open Int.'!E111</f>
        <v>89550</v>
      </c>
      <c r="C111" s="189">
        <f>'Open Int.'!F111</f>
        <v>-37800</v>
      </c>
      <c r="D111" s="190">
        <f>'Open Int.'!H111</f>
        <v>4275</v>
      </c>
      <c r="E111" s="331">
        <f>'Open Int.'!I111</f>
        <v>225</v>
      </c>
      <c r="F111" s="191">
        <f>IF('Open Int.'!E111=0,0,'Open Int.'!H111/'Open Int.'!E111)</f>
        <v>0.04773869346733668</v>
      </c>
      <c r="G111" s="155">
        <v>0.03180212014134275</v>
      </c>
      <c r="H111" s="170">
        <f t="shared" si="2"/>
        <v>0.5011166945840314</v>
      </c>
      <c r="I111" s="185">
        <f>IF(Volume!D111=0,0,Volume!F111/Volume!D111)</f>
        <v>0.018518518518518517</v>
      </c>
      <c r="J111" s="176">
        <v>0.013539651837524178</v>
      </c>
      <c r="K111" s="170">
        <f t="shared" si="3"/>
        <v>0.3677248677248676</v>
      </c>
      <c r="L111" s="60"/>
      <c r="M111" s="6"/>
      <c r="N111" s="59"/>
      <c r="O111" s="3"/>
      <c r="P111" s="3"/>
      <c r="Q111" s="3"/>
      <c r="R111" s="3"/>
      <c r="S111" s="3"/>
      <c r="T111" s="3"/>
      <c r="U111" s="61"/>
      <c r="V111" s="3"/>
      <c r="W111" s="3"/>
      <c r="X111" s="3"/>
      <c r="Y111" s="3"/>
      <c r="Z111" s="3"/>
      <c r="AA111" s="2"/>
      <c r="AB111" s="78"/>
      <c r="AC111" s="77"/>
    </row>
    <row r="112" spans="1:29" s="58" customFormat="1" ht="15">
      <c r="A112" s="177" t="s">
        <v>172</v>
      </c>
      <c r="B112" s="188">
        <f>'Open Int.'!E112</f>
        <v>76650</v>
      </c>
      <c r="C112" s="189">
        <f>'Open Int.'!F112</f>
        <v>15750</v>
      </c>
      <c r="D112" s="190">
        <f>'Open Int.'!H112</f>
        <v>5250</v>
      </c>
      <c r="E112" s="331">
        <f>'Open Int.'!I112</f>
        <v>1050</v>
      </c>
      <c r="F112" s="191">
        <f>IF('Open Int.'!E112=0,0,'Open Int.'!H112/'Open Int.'!E112)</f>
        <v>0.0684931506849315</v>
      </c>
      <c r="G112" s="155">
        <v>0.06896551724137931</v>
      </c>
      <c r="H112" s="170">
        <f t="shared" si="2"/>
        <v>-0.006849315068493192</v>
      </c>
      <c r="I112" s="185">
        <f>IF(Volume!D112=0,0,Volume!F112/Volume!D112)</f>
        <v>0.025</v>
      </c>
      <c r="J112" s="176">
        <v>0</v>
      </c>
      <c r="K112" s="170">
        <f t="shared" si="3"/>
        <v>0</v>
      </c>
      <c r="L112" s="60"/>
      <c r="M112" s="6"/>
      <c r="N112" s="59"/>
      <c r="O112" s="3"/>
      <c r="P112" s="3"/>
      <c r="Q112" s="3"/>
      <c r="R112" s="3"/>
      <c r="S112" s="3"/>
      <c r="T112" s="3"/>
      <c r="U112" s="61"/>
      <c r="V112" s="3"/>
      <c r="W112" s="3"/>
      <c r="X112" s="3"/>
      <c r="Y112" s="3"/>
      <c r="Z112" s="3"/>
      <c r="AA112" s="2"/>
      <c r="AB112" s="78"/>
      <c r="AC112" s="77"/>
    </row>
    <row r="113" spans="1:29" s="58" customFormat="1" ht="15">
      <c r="A113" s="177" t="s">
        <v>80</v>
      </c>
      <c r="B113" s="188">
        <f>'Open Int.'!E113</f>
        <v>10800</v>
      </c>
      <c r="C113" s="189">
        <f>'Open Int.'!F113</f>
        <v>0</v>
      </c>
      <c r="D113" s="190">
        <f>'Open Int.'!H113</f>
        <v>0</v>
      </c>
      <c r="E113" s="331">
        <f>'Open Int.'!I113</f>
        <v>0</v>
      </c>
      <c r="F113" s="191">
        <f>IF('Open Int.'!E113=0,0,'Open Int.'!H113/'Open Int.'!E113)</f>
        <v>0</v>
      </c>
      <c r="G113" s="155">
        <v>0</v>
      </c>
      <c r="H113" s="170">
        <f t="shared" si="2"/>
        <v>0</v>
      </c>
      <c r="I113" s="185">
        <f>IF(Volume!D113=0,0,Volume!F113/Volume!D113)</f>
        <v>0</v>
      </c>
      <c r="J113" s="176">
        <v>0</v>
      </c>
      <c r="K113" s="170">
        <f t="shared" si="3"/>
        <v>0</v>
      </c>
      <c r="L113" s="60"/>
      <c r="M113" s="6"/>
      <c r="N113" s="59"/>
      <c r="O113" s="3"/>
      <c r="P113" s="3"/>
      <c r="Q113" s="3"/>
      <c r="R113" s="3"/>
      <c r="S113" s="3"/>
      <c r="T113" s="3"/>
      <c r="U113" s="61"/>
      <c r="V113" s="3"/>
      <c r="W113" s="3"/>
      <c r="X113" s="3"/>
      <c r="Y113" s="3"/>
      <c r="Z113" s="3"/>
      <c r="AA113" s="2"/>
      <c r="AB113" s="78"/>
      <c r="AC113" s="77"/>
    </row>
    <row r="114" spans="1:29" s="58" customFormat="1" ht="15">
      <c r="A114" s="177" t="s">
        <v>274</v>
      </c>
      <c r="B114" s="188">
        <f>'Open Int.'!E114</f>
        <v>152600</v>
      </c>
      <c r="C114" s="189">
        <f>'Open Int.'!F114</f>
        <v>43400</v>
      </c>
      <c r="D114" s="190">
        <f>'Open Int.'!H114</f>
        <v>27300</v>
      </c>
      <c r="E114" s="331">
        <f>'Open Int.'!I114</f>
        <v>3500</v>
      </c>
      <c r="F114" s="191">
        <f>IF('Open Int.'!E114=0,0,'Open Int.'!H114/'Open Int.'!E114)</f>
        <v>0.17889908256880735</v>
      </c>
      <c r="G114" s="155">
        <v>0.21794871794871795</v>
      </c>
      <c r="H114" s="170">
        <f t="shared" si="2"/>
        <v>-0.179168915272531</v>
      </c>
      <c r="I114" s="185">
        <f>IF(Volume!D114=0,0,Volume!F114/Volume!D114)</f>
        <v>0.02666666666666667</v>
      </c>
      <c r="J114" s="176">
        <v>0.35714285714285715</v>
      </c>
      <c r="K114" s="170">
        <f t="shared" si="3"/>
        <v>-0.9253333333333333</v>
      </c>
      <c r="L114" s="60"/>
      <c r="M114" s="6"/>
      <c r="N114" s="59"/>
      <c r="O114" s="3"/>
      <c r="P114" s="3"/>
      <c r="Q114" s="3"/>
      <c r="R114" s="3"/>
      <c r="S114" s="3"/>
      <c r="T114" s="3"/>
      <c r="U114" s="61"/>
      <c r="V114" s="3"/>
      <c r="W114" s="3"/>
      <c r="X114" s="3"/>
      <c r="Y114" s="3"/>
      <c r="Z114" s="3"/>
      <c r="AA114" s="2"/>
      <c r="AB114" s="78"/>
      <c r="AC114" s="77"/>
    </row>
    <row r="115" spans="1:29" s="58" customFormat="1" ht="15">
      <c r="A115" s="177" t="s">
        <v>224</v>
      </c>
      <c r="B115" s="188">
        <f>'Open Int.'!E115</f>
        <v>650</v>
      </c>
      <c r="C115" s="189">
        <f>'Open Int.'!F115</f>
        <v>0</v>
      </c>
      <c r="D115" s="190">
        <f>'Open Int.'!H115</f>
        <v>0</v>
      </c>
      <c r="E115" s="331">
        <f>'Open Int.'!I115</f>
        <v>0</v>
      </c>
      <c r="F115" s="191">
        <f>IF('Open Int.'!E115=0,0,'Open Int.'!H115/'Open Int.'!E115)</f>
        <v>0</v>
      </c>
      <c r="G115" s="155">
        <v>0</v>
      </c>
      <c r="H115" s="170">
        <f t="shared" si="2"/>
        <v>0</v>
      </c>
      <c r="I115" s="185">
        <f>IF(Volume!D115=0,0,Volume!F115/Volume!D115)</f>
        <v>0</v>
      </c>
      <c r="J115" s="176">
        <v>0</v>
      </c>
      <c r="K115" s="170">
        <f t="shared" si="3"/>
        <v>0</v>
      </c>
      <c r="L115" s="60"/>
      <c r="M115" s="6"/>
      <c r="N115" s="59"/>
      <c r="O115" s="3"/>
      <c r="P115" s="3"/>
      <c r="Q115" s="3"/>
      <c r="R115" s="3"/>
      <c r="S115" s="3"/>
      <c r="T115" s="3"/>
      <c r="U115" s="61"/>
      <c r="V115" s="3"/>
      <c r="W115" s="3"/>
      <c r="X115" s="3"/>
      <c r="Y115" s="3"/>
      <c r="Z115" s="3"/>
      <c r="AA115" s="2"/>
      <c r="AB115" s="78"/>
      <c r="AC115" s="77"/>
    </row>
    <row r="116" spans="1:29" s="58" customFormat="1" ht="15">
      <c r="A116" s="177" t="s">
        <v>394</v>
      </c>
      <c r="B116" s="188">
        <f>'Open Int.'!E116</f>
        <v>487200</v>
      </c>
      <c r="C116" s="189">
        <f>'Open Int.'!F116</f>
        <v>72000</v>
      </c>
      <c r="D116" s="190">
        <f>'Open Int.'!H116</f>
        <v>45600</v>
      </c>
      <c r="E116" s="331">
        <f>'Open Int.'!I116</f>
        <v>4800</v>
      </c>
      <c r="F116" s="191">
        <f>IF('Open Int.'!E116=0,0,'Open Int.'!H116/'Open Int.'!E116)</f>
        <v>0.09359605911330049</v>
      </c>
      <c r="G116" s="155">
        <v>0.09826589595375723</v>
      </c>
      <c r="H116" s="170">
        <f t="shared" si="2"/>
        <v>-0.04752245725876567</v>
      </c>
      <c r="I116" s="185">
        <f>IF(Volume!D116=0,0,Volume!F116/Volume!D116)</f>
        <v>0.058823529411764705</v>
      </c>
      <c r="J116" s="176">
        <v>0.07169811320754717</v>
      </c>
      <c r="K116" s="170">
        <f t="shared" si="3"/>
        <v>-0.17956656346749225</v>
      </c>
      <c r="L116" s="60"/>
      <c r="M116" s="6"/>
      <c r="N116" s="59"/>
      <c r="O116" s="3"/>
      <c r="P116" s="3"/>
      <c r="Q116" s="3"/>
      <c r="R116" s="3"/>
      <c r="S116" s="3"/>
      <c r="T116" s="3"/>
      <c r="U116" s="61"/>
      <c r="V116" s="3"/>
      <c r="W116" s="3"/>
      <c r="X116" s="3"/>
      <c r="Y116" s="3"/>
      <c r="Z116" s="3"/>
      <c r="AA116" s="2"/>
      <c r="AB116" s="78"/>
      <c r="AC116" s="77"/>
    </row>
    <row r="117" spans="1:29" s="58" customFormat="1" ht="15">
      <c r="A117" s="177" t="s">
        <v>81</v>
      </c>
      <c r="B117" s="188">
        <f>'Open Int.'!E117</f>
        <v>6000</v>
      </c>
      <c r="C117" s="189">
        <f>'Open Int.'!F117</f>
        <v>600</v>
      </c>
      <c r="D117" s="190">
        <f>'Open Int.'!H117</f>
        <v>0</v>
      </c>
      <c r="E117" s="331">
        <f>'Open Int.'!I117</f>
        <v>0</v>
      </c>
      <c r="F117" s="191">
        <f>IF('Open Int.'!E117=0,0,'Open Int.'!H117/'Open Int.'!E117)</f>
        <v>0</v>
      </c>
      <c r="G117" s="155">
        <v>0</v>
      </c>
      <c r="H117" s="170">
        <f t="shared" si="2"/>
        <v>0</v>
      </c>
      <c r="I117" s="185">
        <f>IF(Volume!D117=0,0,Volume!F117/Volume!D117)</f>
        <v>0</v>
      </c>
      <c r="J117" s="176">
        <v>0</v>
      </c>
      <c r="K117" s="170">
        <f t="shared" si="3"/>
        <v>0</v>
      </c>
      <c r="L117" s="60"/>
      <c r="M117" s="6"/>
      <c r="N117" s="59"/>
      <c r="O117" s="3"/>
      <c r="P117" s="3"/>
      <c r="Q117" s="3"/>
      <c r="R117" s="3"/>
      <c r="S117" s="3"/>
      <c r="T117" s="3"/>
      <c r="U117" s="61"/>
      <c r="V117" s="3"/>
      <c r="W117" s="3"/>
      <c r="X117" s="3"/>
      <c r="Y117" s="3"/>
      <c r="Z117" s="3"/>
      <c r="AA117" s="2"/>
      <c r="AB117" s="78"/>
      <c r="AC117" s="77"/>
    </row>
    <row r="118" spans="1:29" s="58" customFormat="1" ht="15">
      <c r="A118" s="177" t="s">
        <v>225</v>
      </c>
      <c r="B118" s="188">
        <f>'Open Int.'!E118</f>
        <v>212800</v>
      </c>
      <c r="C118" s="189">
        <f>'Open Int.'!F118</f>
        <v>44800</v>
      </c>
      <c r="D118" s="190">
        <f>'Open Int.'!H118</f>
        <v>26600</v>
      </c>
      <c r="E118" s="331">
        <f>'Open Int.'!I118</f>
        <v>4200</v>
      </c>
      <c r="F118" s="191">
        <f>IF('Open Int.'!E118=0,0,'Open Int.'!H118/'Open Int.'!E118)</f>
        <v>0.125</v>
      </c>
      <c r="G118" s="155">
        <v>0.13333333333333333</v>
      </c>
      <c r="H118" s="170">
        <f t="shared" si="2"/>
        <v>-0.062499999999999986</v>
      </c>
      <c r="I118" s="185">
        <f>IF(Volume!D118=0,0,Volume!F118/Volume!D118)</f>
        <v>0.05714285714285714</v>
      </c>
      <c r="J118" s="176">
        <v>0.06369426751592357</v>
      </c>
      <c r="K118" s="170">
        <f t="shared" si="3"/>
        <v>-0.10285714285714288</v>
      </c>
      <c r="L118" s="60"/>
      <c r="M118" s="6"/>
      <c r="N118" s="59"/>
      <c r="O118" s="3"/>
      <c r="P118" s="3"/>
      <c r="Q118" s="3"/>
      <c r="R118" s="3"/>
      <c r="S118" s="3"/>
      <c r="T118" s="3"/>
      <c r="U118" s="61"/>
      <c r="V118" s="3"/>
      <c r="W118" s="3"/>
      <c r="X118" s="3"/>
      <c r="Y118" s="3"/>
      <c r="Z118" s="3"/>
      <c r="AA118" s="2"/>
      <c r="AB118" s="78"/>
      <c r="AC118" s="77"/>
    </row>
    <row r="119" spans="1:27" s="7" customFormat="1" ht="15">
      <c r="A119" s="177" t="s">
        <v>297</v>
      </c>
      <c r="B119" s="188">
        <f>'Open Int.'!E119</f>
        <v>146300</v>
      </c>
      <c r="C119" s="189">
        <f>'Open Int.'!F119</f>
        <v>7700</v>
      </c>
      <c r="D119" s="190">
        <f>'Open Int.'!H119</f>
        <v>47300</v>
      </c>
      <c r="E119" s="331">
        <f>'Open Int.'!I119</f>
        <v>1100</v>
      </c>
      <c r="F119" s="191">
        <f>IF('Open Int.'!E119=0,0,'Open Int.'!H119/'Open Int.'!E119)</f>
        <v>0.3233082706766917</v>
      </c>
      <c r="G119" s="155">
        <v>0.3333333333333333</v>
      </c>
      <c r="H119" s="170">
        <f t="shared" si="2"/>
        <v>-0.03007518796992481</v>
      </c>
      <c r="I119" s="185">
        <f>IF(Volume!D119=0,0,Volume!F119/Volume!D119)</f>
        <v>0.35294117647058826</v>
      </c>
      <c r="J119" s="176">
        <v>0.09523809523809523</v>
      </c>
      <c r="K119" s="170">
        <f t="shared" si="3"/>
        <v>2.705882352941177</v>
      </c>
      <c r="L119" s="60"/>
      <c r="M119" s="6"/>
      <c r="N119" s="59"/>
      <c r="O119" s="3"/>
      <c r="P119" s="3"/>
      <c r="Q119" s="3"/>
      <c r="R119" s="3"/>
      <c r="S119" s="3"/>
      <c r="T119" s="3"/>
      <c r="U119" s="61"/>
      <c r="V119" s="3"/>
      <c r="W119" s="3"/>
      <c r="X119" s="3"/>
      <c r="Y119" s="3"/>
      <c r="Z119" s="3"/>
      <c r="AA119" s="2"/>
    </row>
    <row r="120" spans="1:27" s="7" customFormat="1" ht="15">
      <c r="A120" s="177" t="s">
        <v>226</v>
      </c>
      <c r="B120" s="188">
        <f>'Open Int.'!E120</f>
        <v>9000</v>
      </c>
      <c r="C120" s="189">
        <f>'Open Int.'!F120</f>
        <v>-3000</v>
      </c>
      <c r="D120" s="190">
        <f>'Open Int.'!H120</f>
        <v>0</v>
      </c>
      <c r="E120" s="331">
        <f>'Open Int.'!I120</f>
        <v>0</v>
      </c>
      <c r="F120" s="191">
        <f>IF('Open Int.'!E120=0,0,'Open Int.'!H120/'Open Int.'!E120)</f>
        <v>0</v>
      </c>
      <c r="G120" s="155">
        <v>0</v>
      </c>
      <c r="H120" s="170">
        <f t="shared" si="2"/>
        <v>0</v>
      </c>
      <c r="I120" s="185">
        <f>IF(Volume!D120=0,0,Volume!F120/Volume!D120)</f>
        <v>0</v>
      </c>
      <c r="J120" s="176">
        <v>0</v>
      </c>
      <c r="K120" s="170">
        <f t="shared" si="3"/>
        <v>0</v>
      </c>
      <c r="L120" s="60"/>
      <c r="M120" s="6"/>
      <c r="N120" s="59"/>
      <c r="O120" s="3"/>
      <c r="P120" s="3"/>
      <c r="Q120" s="3"/>
      <c r="R120" s="3"/>
      <c r="S120" s="3"/>
      <c r="T120" s="3"/>
      <c r="U120" s="61"/>
      <c r="V120" s="3"/>
      <c r="W120" s="3"/>
      <c r="X120" s="3"/>
      <c r="Y120" s="3"/>
      <c r="Z120" s="3"/>
      <c r="AA120" s="2"/>
    </row>
    <row r="121" spans="1:27" s="7" customFormat="1" ht="15">
      <c r="A121" s="177" t="s">
        <v>227</v>
      </c>
      <c r="B121" s="188">
        <f>'Open Int.'!E121</f>
        <v>352000</v>
      </c>
      <c r="C121" s="189">
        <f>'Open Int.'!F121</f>
        <v>61600</v>
      </c>
      <c r="D121" s="190">
        <f>'Open Int.'!H121</f>
        <v>55200</v>
      </c>
      <c r="E121" s="331">
        <f>'Open Int.'!I121</f>
        <v>10400</v>
      </c>
      <c r="F121" s="191">
        <f>IF('Open Int.'!E121=0,0,'Open Int.'!H121/'Open Int.'!E121)</f>
        <v>0.15681818181818183</v>
      </c>
      <c r="G121" s="155">
        <v>0.15426997245179064</v>
      </c>
      <c r="H121" s="170">
        <f t="shared" si="2"/>
        <v>0.016517857142857185</v>
      </c>
      <c r="I121" s="185">
        <f>IF(Volume!D121=0,0,Volume!F121/Volume!D121)</f>
        <v>0.16666666666666666</v>
      </c>
      <c r="J121" s="176">
        <v>0.06666666666666667</v>
      </c>
      <c r="K121" s="170">
        <f t="shared" si="3"/>
        <v>1.5</v>
      </c>
      <c r="L121" s="60"/>
      <c r="M121" s="6"/>
      <c r="N121" s="59"/>
      <c r="O121" s="3"/>
      <c r="P121" s="3"/>
      <c r="Q121" s="3"/>
      <c r="R121" s="3"/>
      <c r="S121" s="3"/>
      <c r="T121" s="3"/>
      <c r="U121" s="61"/>
      <c r="V121" s="3"/>
      <c r="W121" s="3"/>
      <c r="X121" s="3"/>
      <c r="Y121" s="3"/>
      <c r="Z121" s="3"/>
      <c r="AA121" s="2"/>
    </row>
    <row r="122" spans="1:27" s="7" customFormat="1" ht="15">
      <c r="A122" s="177" t="s">
        <v>234</v>
      </c>
      <c r="B122" s="188">
        <f>'Open Int.'!E122</f>
        <v>1335600</v>
      </c>
      <c r="C122" s="189">
        <f>'Open Int.'!F122</f>
        <v>102900</v>
      </c>
      <c r="D122" s="190">
        <f>'Open Int.'!H122</f>
        <v>222600</v>
      </c>
      <c r="E122" s="331">
        <f>'Open Int.'!I122</f>
        <v>4200</v>
      </c>
      <c r="F122" s="191">
        <f>IF('Open Int.'!E122=0,0,'Open Int.'!H122/'Open Int.'!E122)</f>
        <v>0.16666666666666666</v>
      </c>
      <c r="G122" s="155">
        <v>0.17717206132879046</v>
      </c>
      <c r="H122" s="170">
        <f t="shared" si="2"/>
        <v>-0.05929487179487184</v>
      </c>
      <c r="I122" s="185">
        <f>IF(Volume!D122=0,0,Volume!F122/Volume!D122)</f>
        <v>0.09545454545454546</v>
      </c>
      <c r="J122" s="176">
        <v>0.11298482293423272</v>
      </c>
      <c r="K122" s="170">
        <f t="shared" si="3"/>
        <v>-0.15515603799185887</v>
      </c>
      <c r="L122" s="60"/>
      <c r="M122" s="6"/>
      <c r="N122" s="59"/>
      <c r="O122" s="3"/>
      <c r="P122" s="3"/>
      <c r="Q122" s="3"/>
      <c r="R122" s="3"/>
      <c r="S122" s="3"/>
      <c r="T122" s="3"/>
      <c r="U122" s="61"/>
      <c r="V122" s="3"/>
      <c r="W122" s="3"/>
      <c r="X122" s="3"/>
      <c r="Y122" s="3"/>
      <c r="Z122" s="3"/>
      <c r="AA122" s="2"/>
    </row>
    <row r="123" spans="1:27" s="7" customFormat="1" ht="15">
      <c r="A123" s="177" t="s">
        <v>98</v>
      </c>
      <c r="B123" s="188">
        <f>'Open Int.'!E123</f>
        <v>150150</v>
      </c>
      <c r="C123" s="189">
        <f>'Open Int.'!F123</f>
        <v>3300</v>
      </c>
      <c r="D123" s="190">
        <f>'Open Int.'!H123</f>
        <v>0</v>
      </c>
      <c r="E123" s="331">
        <f>'Open Int.'!I123</f>
        <v>0</v>
      </c>
      <c r="F123" s="191">
        <f>IF('Open Int.'!E123=0,0,'Open Int.'!H123/'Open Int.'!E123)</f>
        <v>0</v>
      </c>
      <c r="G123" s="155">
        <v>0</v>
      </c>
      <c r="H123" s="170">
        <f t="shared" si="2"/>
        <v>0</v>
      </c>
      <c r="I123" s="185">
        <f>IF(Volume!D123=0,0,Volume!F123/Volume!D123)</f>
        <v>0</v>
      </c>
      <c r="J123" s="176">
        <v>0</v>
      </c>
      <c r="K123" s="170">
        <f t="shared" si="3"/>
        <v>0</v>
      </c>
      <c r="L123" s="60"/>
      <c r="M123" s="6"/>
      <c r="N123" s="59"/>
      <c r="O123" s="3"/>
      <c r="P123" s="3"/>
      <c r="Q123" s="3"/>
      <c r="R123" s="3"/>
      <c r="S123" s="3"/>
      <c r="T123" s="3"/>
      <c r="U123" s="61"/>
      <c r="V123" s="3"/>
      <c r="W123" s="3"/>
      <c r="X123" s="3"/>
      <c r="Y123" s="3"/>
      <c r="Z123" s="3"/>
      <c r="AA123" s="2"/>
    </row>
    <row r="124" spans="1:27" s="7" customFormat="1" ht="15">
      <c r="A124" s="177" t="s">
        <v>149</v>
      </c>
      <c r="B124" s="188">
        <f>'Open Int.'!E124</f>
        <v>116600</v>
      </c>
      <c r="C124" s="189">
        <f>'Open Int.'!F124</f>
        <v>2200</v>
      </c>
      <c r="D124" s="190">
        <f>'Open Int.'!H124</f>
        <v>33000</v>
      </c>
      <c r="E124" s="331">
        <f>'Open Int.'!I124</f>
        <v>-1100</v>
      </c>
      <c r="F124" s="191">
        <f>IF('Open Int.'!E124=0,0,'Open Int.'!H124/'Open Int.'!E124)</f>
        <v>0.2830188679245283</v>
      </c>
      <c r="G124" s="155">
        <v>0.2980769230769231</v>
      </c>
      <c r="H124" s="170">
        <f t="shared" si="2"/>
        <v>-0.050517346317711515</v>
      </c>
      <c r="I124" s="185">
        <f>IF(Volume!D124=0,0,Volume!F124/Volume!D124)</f>
        <v>0.43137254901960786</v>
      </c>
      <c r="J124" s="176">
        <v>0.24050632911392406</v>
      </c>
      <c r="K124" s="170">
        <f t="shared" si="3"/>
        <v>0.7936016511867906</v>
      </c>
      <c r="L124" s="60"/>
      <c r="M124" s="6"/>
      <c r="N124" s="59"/>
      <c r="O124" s="3"/>
      <c r="P124" s="3"/>
      <c r="Q124" s="3"/>
      <c r="R124" s="3"/>
      <c r="S124" s="3"/>
      <c r="T124" s="3"/>
      <c r="U124" s="61"/>
      <c r="V124" s="3"/>
      <c r="W124" s="3"/>
      <c r="X124" s="3"/>
      <c r="Y124" s="3"/>
      <c r="Z124" s="3"/>
      <c r="AA124" s="2"/>
    </row>
    <row r="125" spans="1:29" s="58" customFormat="1" ht="15">
      <c r="A125" s="177" t="s">
        <v>203</v>
      </c>
      <c r="B125" s="188">
        <f>'Open Int.'!E125</f>
        <v>829050</v>
      </c>
      <c r="C125" s="189">
        <f>'Open Int.'!F125</f>
        <v>16950</v>
      </c>
      <c r="D125" s="190">
        <f>'Open Int.'!H125</f>
        <v>341850</v>
      </c>
      <c r="E125" s="331">
        <f>'Open Int.'!I125</f>
        <v>25650</v>
      </c>
      <c r="F125" s="191">
        <f>IF('Open Int.'!E125=0,0,'Open Int.'!H125/'Open Int.'!E125)</f>
        <v>0.41233942464266327</v>
      </c>
      <c r="G125" s="155">
        <v>0.3893609161433321</v>
      </c>
      <c r="H125" s="170">
        <f t="shared" si="2"/>
        <v>0.0590159606334814</v>
      </c>
      <c r="I125" s="185">
        <f>IF(Volume!D125=0,0,Volume!F125/Volume!D125)</f>
        <v>0.7795484727755644</v>
      </c>
      <c r="J125" s="176">
        <v>0.19947209653092007</v>
      </c>
      <c r="K125" s="170">
        <f t="shared" si="3"/>
        <v>2.9080577500960243</v>
      </c>
      <c r="L125" s="60"/>
      <c r="M125" s="6"/>
      <c r="N125" s="59"/>
      <c r="O125" s="3"/>
      <c r="P125" s="3"/>
      <c r="Q125" s="3"/>
      <c r="R125" s="3"/>
      <c r="S125" s="3"/>
      <c r="T125" s="3"/>
      <c r="U125" s="61"/>
      <c r="V125" s="3"/>
      <c r="W125" s="3"/>
      <c r="X125" s="3"/>
      <c r="Y125" s="3"/>
      <c r="Z125" s="3"/>
      <c r="AA125" s="2"/>
      <c r="AB125" s="78"/>
      <c r="AC125" s="77"/>
    </row>
    <row r="126" spans="1:27" s="7" customFormat="1" ht="15">
      <c r="A126" s="177" t="s">
        <v>298</v>
      </c>
      <c r="B126" s="188">
        <f>'Open Int.'!E126</f>
        <v>4500</v>
      </c>
      <c r="C126" s="189">
        <f>'Open Int.'!F126</f>
        <v>0</v>
      </c>
      <c r="D126" s="190">
        <f>'Open Int.'!H126</f>
        <v>500</v>
      </c>
      <c r="E126" s="331">
        <f>'Open Int.'!I126</f>
        <v>0</v>
      </c>
      <c r="F126" s="191">
        <f>IF('Open Int.'!E126=0,0,'Open Int.'!H126/'Open Int.'!E126)</f>
        <v>0.1111111111111111</v>
      </c>
      <c r="G126" s="155">
        <v>0.1111111111111111</v>
      </c>
      <c r="H126" s="170">
        <f t="shared" si="2"/>
        <v>0</v>
      </c>
      <c r="I126" s="185">
        <f>IF(Volume!D126=0,0,Volume!F126/Volume!D126)</f>
        <v>0</v>
      </c>
      <c r="J126" s="176">
        <v>0</v>
      </c>
      <c r="K126" s="170">
        <f t="shared" si="3"/>
        <v>0</v>
      </c>
      <c r="L126" s="60"/>
      <c r="M126" s="6"/>
      <c r="N126" s="59"/>
      <c r="O126" s="3"/>
      <c r="P126" s="3"/>
      <c r="Q126" s="3"/>
      <c r="R126" s="3"/>
      <c r="S126" s="3"/>
      <c r="T126" s="3"/>
      <c r="U126" s="61"/>
      <c r="V126" s="3"/>
      <c r="W126" s="3"/>
      <c r="X126" s="3"/>
      <c r="Y126" s="3"/>
      <c r="Z126" s="3"/>
      <c r="AA126" s="2"/>
    </row>
    <row r="127" spans="1:29" s="58" customFormat="1" ht="15">
      <c r="A127" s="177" t="s">
        <v>216</v>
      </c>
      <c r="B127" s="188">
        <f>'Open Int.'!E127</f>
        <v>9534100</v>
      </c>
      <c r="C127" s="189">
        <f>'Open Int.'!F127</f>
        <v>234500</v>
      </c>
      <c r="D127" s="190">
        <f>'Open Int.'!H127</f>
        <v>2053550</v>
      </c>
      <c r="E127" s="331">
        <f>'Open Int.'!I127</f>
        <v>227800</v>
      </c>
      <c r="F127" s="191">
        <f>IF('Open Int.'!E127=0,0,'Open Int.'!H127/'Open Int.'!E127)</f>
        <v>0.21539002108222066</v>
      </c>
      <c r="G127" s="155">
        <v>0.1963256484149856</v>
      </c>
      <c r="H127" s="170">
        <f t="shared" si="2"/>
        <v>0.09710586885182486</v>
      </c>
      <c r="I127" s="185">
        <f>IF(Volume!D127=0,0,Volume!F127/Volume!D127)</f>
        <v>0.3163064833005894</v>
      </c>
      <c r="J127" s="176">
        <v>0.12228915662650602</v>
      </c>
      <c r="K127" s="170">
        <f t="shared" si="3"/>
        <v>1.5865456269900415</v>
      </c>
      <c r="L127" s="60"/>
      <c r="M127" s="6"/>
      <c r="N127" s="59"/>
      <c r="O127" s="3"/>
      <c r="P127" s="3"/>
      <c r="Q127" s="3"/>
      <c r="R127" s="3"/>
      <c r="S127" s="3"/>
      <c r="T127" s="3"/>
      <c r="U127" s="61"/>
      <c r="V127" s="3"/>
      <c r="W127" s="3"/>
      <c r="X127" s="3"/>
      <c r="Y127" s="3"/>
      <c r="Z127" s="3"/>
      <c r="AA127" s="2"/>
      <c r="AB127" s="78"/>
      <c r="AC127" s="77"/>
    </row>
    <row r="128" spans="1:29" s="58" customFormat="1" ht="15">
      <c r="A128" s="177" t="s">
        <v>235</v>
      </c>
      <c r="B128" s="188">
        <f>'Open Int.'!E128</f>
        <v>4252500</v>
      </c>
      <c r="C128" s="189">
        <f>'Open Int.'!F128</f>
        <v>121500</v>
      </c>
      <c r="D128" s="190">
        <f>'Open Int.'!H128</f>
        <v>2141100</v>
      </c>
      <c r="E128" s="331">
        <f>'Open Int.'!I128</f>
        <v>108000</v>
      </c>
      <c r="F128" s="191">
        <f>IF('Open Int.'!E128=0,0,'Open Int.'!H128/'Open Int.'!E128)</f>
        <v>0.5034920634920635</v>
      </c>
      <c r="G128" s="155">
        <v>0.492156862745098</v>
      </c>
      <c r="H128" s="170">
        <f t="shared" si="2"/>
        <v>0.023031682792639136</v>
      </c>
      <c r="I128" s="185">
        <f>IF(Volume!D128=0,0,Volume!F128/Volume!D128)</f>
        <v>0.3817292006525285</v>
      </c>
      <c r="J128" s="176">
        <v>0.21470019342359767</v>
      </c>
      <c r="K128" s="170">
        <f t="shared" si="3"/>
        <v>0.777963934570786</v>
      </c>
      <c r="L128" s="60"/>
      <c r="M128" s="6"/>
      <c r="N128" s="59"/>
      <c r="O128" s="3"/>
      <c r="P128" s="3"/>
      <c r="Q128" s="3"/>
      <c r="R128" s="3"/>
      <c r="S128" s="3"/>
      <c r="T128" s="3"/>
      <c r="U128" s="61"/>
      <c r="V128" s="3"/>
      <c r="W128" s="3"/>
      <c r="X128" s="3"/>
      <c r="Y128" s="3"/>
      <c r="Z128" s="3"/>
      <c r="AA128" s="2"/>
      <c r="AB128" s="78"/>
      <c r="AC128" s="77"/>
    </row>
    <row r="129" spans="1:29" s="58" customFormat="1" ht="15">
      <c r="A129" s="177" t="s">
        <v>204</v>
      </c>
      <c r="B129" s="188">
        <f>'Open Int.'!E129</f>
        <v>617400</v>
      </c>
      <c r="C129" s="189">
        <f>'Open Int.'!F129</f>
        <v>77400</v>
      </c>
      <c r="D129" s="190">
        <f>'Open Int.'!H129</f>
        <v>144000</v>
      </c>
      <c r="E129" s="331">
        <f>'Open Int.'!I129</f>
        <v>13200</v>
      </c>
      <c r="F129" s="191">
        <f>IF('Open Int.'!E129=0,0,'Open Int.'!H129/'Open Int.'!E129)</f>
        <v>0.23323615160349853</v>
      </c>
      <c r="G129" s="155">
        <v>0.24222222222222223</v>
      </c>
      <c r="H129" s="170">
        <f t="shared" si="2"/>
        <v>-0.037098456682804246</v>
      </c>
      <c r="I129" s="185">
        <f>IF(Volume!D129=0,0,Volume!F129/Volume!D129)</f>
        <v>0.11778290993071594</v>
      </c>
      <c r="J129" s="176">
        <v>0.19310344827586207</v>
      </c>
      <c r="K129" s="170">
        <f t="shared" si="3"/>
        <v>-0.39005278785879244</v>
      </c>
      <c r="L129" s="60"/>
      <c r="M129" s="6"/>
      <c r="N129" s="59"/>
      <c r="O129" s="3"/>
      <c r="P129" s="3"/>
      <c r="Q129" s="3"/>
      <c r="R129" s="3"/>
      <c r="S129" s="3"/>
      <c r="T129" s="3"/>
      <c r="U129" s="61"/>
      <c r="V129" s="3"/>
      <c r="W129" s="3"/>
      <c r="X129" s="3"/>
      <c r="Y129" s="3"/>
      <c r="Z129" s="3"/>
      <c r="AA129" s="2"/>
      <c r="AB129" s="78"/>
      <c r="AC129" s="77"/>
    </row>
    <row r="130" spans="1:27" s="7" customFormat="1" ht="15">
      <c r="A130" s="177" t="s">
        <v>205</v>
      </c>
      <c r="B130" s="188">
        <f>'Open Int.'!E130</f>
        <v>366750</v>
      </c>
      <c r="C130" s="189">
        <f>'Open Int.'!F130</f>
        <v>14750</v>
      </c>
      <c r="D130" s="190">
        <f>'Open Int.'!H130</f>
        <v>144750</v>
      </c>
      <c r="E130" s="331">
        <f>'Open Int.'!I130</f>
        <v>3750</v>
      </c>
      <c r="F130" s="191">
        <f>IF('Open Int.'!E130=0,0,'Open Int.'!H130/'Open Int.'!E130)</f>
        <v>0.3946830265848671</v>
      </c>
      <c r="G130" s="155">
        <v>0.4005681818181818</v>
      </c>
      <c r="H130" s="170">
        <f t="shared" si="2"/>
        <v>-0.01469201873848784</v>
      </c>
      <c r="I130" s="185">
        <f>IF(Volume!D130=0,0,Volume!F130/Volume!D130)</f>
        <v>0.3281853281853282</v>
      </c>
      <c r="J130" s="176">
        <v>0.26878612716763006</v>
      </c>
      <c r="K130" s="170">
        <f t="shared" si="3"/>
        <v>0.22099057582928552</v>
      </c>
      <c r="L130" s="60"/>
      <c r="M130" s="6"/>
      <c r="N130" s="59"/>
      <c r="O130" s="3"/>
      <c r="P130" s="3"/>
      <c r="Q130" s="3"/>
      <c r="R130" s="3"/>
      <c r="S130" s="3"/>
      <c r="T130" s="3"/>
      <c r="U130" s="61"/>
      <c r="V130" s="3"/>
      <c r="W130" s="3"/>
      <c r="X130" s="3"/>
      <c r="Y130" s="3"/>
      <c r="Z130" s="3"/>
      <c r="AA130" s="2"/>
    </row>
    <row r="131" spans="1:27" s="7" customFormat="1" ht="15">
      <c r="A131" s="177" t="s">
        <v>37</v>
      </c>
      <c r="B131" s="188">
        <f>'Open Int.'!E131</f>
        <v>73600</v>
      </c>
      <c r="C131" s="189">
        <f>'Open Int.'!F131</f>
        <v>11200</v>
      </c>
      <c r="D131" s="190">
        <f>'Open Int.'!H131</f>
        <v>1600</v>
      </c>
      <c r="E131" s="331">
        <f>'Open Int.'!I131</f>
        <v>0</v>
      </c>
      <c r="F131" s="191">
        <f>IF('Open Int.'!E131=0,0,'Open Int.'!H131/'Open Int.'!E131)</f>
        <v>0.021739130434782608</v>
      </c>
      <c r="G131" s="155">
        <v>0.02564102564102564</v>
      </c>
      <c r="H131" s="170">
        <f t="shared" si="2"/>
        <v>-0.15217391304347824</v>
      </c>
      <c r="I131" s="185">
        <f>IF(Volume!D131=0,0,Volume!F131/Volume!D131)</f>
        <v>0</v>
      </c>
      <c r="J131" s="176">
        <v>0</v>
      </c>
      <c r="K131" s="170">
        <f t="shared" si="3"/>
        <v>0</v>
      </c>
      <c r="L131" s="60"/>
      <c r="M131" s="6"/>
      <c r="N131" s="59"/>
      <c r="O131" s="3"/>
      <c r="P131" s="3"/>
      <c r="Q131" s="3"/>
      <c r="R131" s="3"/>
      <c r="S131" s="3"/>
      <c r="T131" s="3"/>
      <c r="U131" s="61"/>
      <c r="V131" s="3"/>
      <c r="W131" s="3"/>
      <c r="X131" s="3"/>
      <c r="Y131" s="3"/>
      <c r="Z131" s="3"/>
      <c r="AA131" s="2"/>
    </row>
    <row r="132" spans="1:29" s="58" customFormat="1" ht="15">
      <c r="A132" s="177" t="s">
        <v>299</v>
      </c>
      <c r="B132" s="188">
        <f>'Open Int.'!E132</f>
        <v>45900</v>
      </c>
      <c r="C132" s="189">
        <f>'Open Int.'!F132</f>
        <v>5400</v>
      </c>
      <c r="D132" s="190">
        <f>'Open Int.'!H132</f>
        <v>1800</v>
      </c>
      <c r="E132" s="331">
        <f>'Open Int.'!I132</f>
        <v>1050</v>
      </c>
      <c r="F132" s="191">
        <f>IF('Open Int.'!E132=0,0,'Open Int.'!H132/'Open Int.'!E132)</f>
        <v>0.0392156862745098</v>
      </c>
      <c r="G132" s="155">
        <v>0.018518518518518517</v>
      </c>
      <c r="H132" s="170">
        <f aca="true" t="shared" si="4" ref="H132:H160">IF(G132=0,0,(F132-G132)/G132)</f>
        <v>1.1176470588235294</v>
      </c>
      <c r="I132" s="185">
        <f>IF(Volume!D132=0,0,Volume!F132/Volume!D132)</f>
        <v>0.053691275167785234</v>
      </c>
      <c r="J132" s="176">
        <v>0</v>
      </c>
      <c r="K132" s="170">
        <f aca="true" t="shared" si="5" ref="K132:K160">IF(J132=0,0,(I132-J132)/J132)</f>
        <v>0</v>
      </c>
      <c r="L132" s="60"/>
      <c r="M132" s="6"/>
      <c r="N132" s="59"/>
      <c r="O132" s="3"/>
      <c r="P132" s="3"/>
      <c r="Q132" s="3"/>
      <c r="R132" s="3"/>
      <c r="S132" s="3"/>
      <c r="T132" s="3"/>
      <c r="U132" s="61"/>
      <c r="V132" s="3"/>
      <c r="W132" s="3"/>
      <c r="X132" s="3"/>
      <c r="Y132" s="3"/>
      <c r="Z132" s="3"/>
      <c r="AA132" s="2"/>
      <c r="AB132" s="78"/>
      <c r="AC132" s="77"/>
    </row>
    <row r="133" spans="1:27" s="7" customFormat="1" ht="15">
      <c r="A133" s="177" t="s">
        <v>228</v>
      </c>
      <c r="B133" s="188">
        <f>'Open Int.'!E133</f>
        <v>9750</v>
      </c>
      <c r="C133" s="189">
        <f>'Open Int.'!F133</f>
        <v>750</v>
      </c>
      <c r="D133" s="190">
        <f>'Open Int.'!H133</f>
        <v>375</v>
      </c>
      <c r="E133" s="331">
        <f>'Open Int.'!I133</f>
        <v>0</v>
      </c>
      <c r="F133" s="191">
        <f>IF('Open Int.'!E133=0,0,'Open Int.'!H133/'Open Int.'!E133)</f>
        <v>0.038461538461538464</v>
      </c>
      <c r="G133" s="155">
        <v>0.041666666666666664</v>
      </c>
      <c r="H133" s="170">
        <f t="shared" si="4"/>
        <v>-0.07692307692307682</v>
      </c>
      <c r="I133" s="185">
        <f>IF(Volume!D133=0,0,Volume!F133/Volume!D133)</f>
        <v>0</v>
      </c>
      <c r="J133" s="176">
        <v>0</v>
      </c>
      <c r="K133" s="170">
        <f t="shared" si="5"/>
        <v>0</v>
      </c>
      <c r="L133" s="60"/>
      <c r="M133" s="6"/>
      <c r="N133" s="59"/>
      <c r="O133" s="3"/>
      <c r="P133" s="3"/>
      <c r="Q133" s="3"/>
      <c r="R133" s="3"/>
      <c r="S133" s="3"/>
      <c r="T133" s="3"/>
      <c r="U133" s="61"/>
      <c r="V133" s="3"/>
      <c r="W133" s="3"/>
      <c r="X133" s="3"/>
      <c r="Y133" s="3"/>
      <c r="Z133" s="3"/>
      <c r="AA133" s="2"/>
    </row>
    <row r="134" spans="1:29" s="58" customFormat="1" ht="15">
      <c r="A134" s="177" t="s">
        <v>276</v>
      </c>
      <c r="B134" s="188">
        <f>'Open Int.'!E134</f>
        <v>3150</v>
      </c>
      <c r="C134" s="189">
        <f>'Open Int.'!F134</f>
        <v>350</v>
      </c>
      <c r="D134" s="190">
        <f>'Open Int.'!H134</f>
        <v>2100</v>
      </c>
      <c r="E134" s="331">
        <f>'Open Int.'!I134</f>
        <v>0</v>
      </c>
      <c r="F134" s="191">
        <f>IF('Open Int.'!E134=0,0,'Open Int.'!H134/'Open Int.'!E134)</f>
        <v>0.6666666666666666</v>
      </c>
      <c r="G134" s="155">
        <v>0.75</v>
      </c>
      <c r="H134" s="170">
        <f t="shared" si="4"/>
        <v>-0.11111111111111116</v>
      </c>
      <c r="I134" s="185">
        <f>IF(Volume!D134=0,0,Volume!F134/Volume!D134)</f>
        <v>0</v>
      </c>
      <c r="J134" s="176">
        <v>0</v>
      </c>
      <c r="K134" s="170">
        <f t="shared" si="5"/>
        <v>0</v>
      </c>
      <c r="L134" s="60"/>
      <c r="M134" s="6"/>
      <c r="N134" s="59"/>
      <c r="O134" s="3"/>
      <c r="P134" s="3"/>
      <c r="Q134" s="3"/>
      <c r="R134" s="3"/>
      <c r="S134" s="3"/>
      <c r="T134" s="3"/>
      <c r="U134" s="61"/>
      <c r="V134" s="3"/>
      <c r="W134" s="3"/>
      <c r="X134" s="3"/>
      <c r="Y134" s="3"/>
      <c r="Z134" s="3"/>
      <c r="AA134" s="2"/>
      <c r="AB134" s="78"/>
      <c r="AC134" s="77"/>
    </row>
    <row r="135" spans="1:27" s="7" customFormat="1" ht="15">
      <c r="A135" s="177" t="s">
        <v>180</v>
      </c>
      <c r="B135" s="188">
        <f>'Open Int.'!E135</f>
        <v>426000</v>
      </c>
      <c r="C135" s="189">
        <f>'Open Int.'!F135</f>
        <v>7500</v>
      </c>
      <c r="D135" s="190">
        <f>'Open Int.'!H135</f>
        <v>87000</v>
      </c>
      <c r="E135" s="331">
        <f>'Open Int.'!I135</f>
        <v>-3000</v>
      </c>
      <c r="F135" s="191">
        <f>IF('Open Int.'!E135=0,0,'Open Int.'!H135/'Open Int.'!E135)</f>
        <v>0.20422535211267606</v>
      </c>
      <c r="G135" s="155">
        <v>0.21505376344086022</v>
      </c>
      <c r="H135" s="170">
        <f t="shared" si="4"/>
        <v>-0.050352112676056326</v>
      </c>
      <c r="I135" s="185">
        <f>IF(Volume!D135=0,0,Volume!F135/Volume!D135)</f>
        <v>0.05555555555555555</v>
      </c>
      <c r="J135" s="176">
        <v>0.12751677852348994</v>
      </c>
      <c r="K135" s="170">
        <f t="shared" si="5"/>
        <v>-0.564327485380117</v>
      </c>
      <c r="L135" s="60"/>
      <c r="M135" s="6"/>
      <c r="N135" s="59"/>
      <c r="O135" s="3"/>
      <c r="P135" s="3"/>
      <c r="Q135" s="3"/>
      <c r="R135" s="3"/>
      <c r="S135" s="3"/>
      <c r="T135" s="3"/>
      <c r="U135" s="61"/>
      <c r="V135" s="3"/>
      <c r="W135" s="3"/>
      <c r="X135" s="3"/>
      <c r="Y135" s="3"/>
      <c r="Z135" s="3"/>
      <c r="AA135" s="2"/>
    </row>
    <row r="136" spans="1:27" s="7" customFormat="1" ht="15">
      <c r="A136" s="177" t="s">
        <v>181</v>
      </c>
      <c r="B136" s="188">
        <f>'Open Int.'!E136</f>
        <v>0</v>
      </c>
      <c r="C136" s="189">
        <f>'Open Int.'!F136</f>
        <v>0</v>
      </c>
      <c r="D136" s="190">
        <f>'Open Int.'!H136</f>
        <v>0</v>
      </c>
      <c r="E136" s="331">
        <f>'Open Int.'!I136</f>
        <v>0</v>
      </c>
      <c r="F136" s="191">
        <f>IF('Open Int.'!E136=0,0,'Open Int.'!H136/'Open Int.'!E136)</f>
        <v>0</v>
      </c>
      <c r="G136" s="155">
        <v>0</v>
      </c>
      <c r="H136" s="170">
        <f t="shared" si="4"/>
        <v>0</v>
      </c>
      <c r="I136" s="185">
        <f>IF(Volume!D136=0,0,Volume!F136/Volume!D136)</f>
        <v>0</v>
      </c>
      <c r="J136" s="176">
        <v>0</v>
      </c>
      <c r="K136" s="170">
        <f t="shared" si="5"/>
        <v>0</v>
      </c>
      <c r="L136" s="60"/>
      <c r="M136" s="6"/>
      <c r="N136" s="59"/>
      <c r="O136" s="3"/>
      <c r="P136" s="3"/>
      <c r="Q136" s="3"/>
      <c r="R136" s="3"/>
      <c r="S136" s="3"/>
      <c r="T136" s="3"/>
      <c r="U136" s="61"/>
      <c r="V136" s="3"/>
      <c r="W136" s="3"/>
      <c r="X136" s="3"/>
      <c r="Y136" s="3"/>
      <c r="Z136" s="3"/>
      <c r="AA136" s="2"/>
    </row>
    <row r="137" spans="1:27" s="7" customFormat="1" ht="15">
      <c r="A137" s="177" t="s">
        <v>150</v>
      </c>
      <c r="B137" s="188">
        <f>'Open Int.'!E137</f>
        <v>110250</v>
      </c>
      <c r="C137" s="189">
        <f>'Open Int.'!F137</f>
        <v>20125</v>
      </c>
      <c r="D137" s="190">
        <f>'Open Int.'!H137</f>
        <v>30625</v>
      </c>
      <c r="E137" s="331">
        <f>'Open Int.'!I137</f>
        <v>7000</v>
      </c>
      <c r="F137" s="191">
        <f>IF('Open Int.'!E137=0,0,'Open Int.'!H137/'Open Int.'!E137)</f>
        <v>0.2777777777777778</v>
      </c>
      <c r="G137" s="155">
        <v>0.2621359223300971</v>
      </c>
      <c r="H137" s="170">
        <f t="shared" si="4"/>
        <v>0.059670781893004184</v>
      </c>
      <c r="I137" s="185">
        <f>IF(Volume!D137=0,0,Volume!F137/Volume!D137)</f>
        <v>0.08823529411764706</v>
      </c>
      <c r="J137" s="176">
        <v>0.07874015748031496</v>
      </c>
      <c r="K137" s="170">
        <f t="shared" si="5"/>
        <v>0.12058823529411773</v>
      </c>
      <c r="L137" s="60"/>
      <c r="M137" s="6"/>
      <c r="N137" s="59"/>
      <c r="O137" s="3"/>
      <c r="P137" s="3"/>
      <c r="Q137" s="3"/>
      <c r="R137" s="3"/>
      <c r="S137" s="3"/>
      <c r="T137" s="3"/>
      <c r="U137" s="61"/>
      <c r="V137" s="3"/>
      <c r="W137" s="3"/>
      <c r="X137" s="3"/>
      <c r="Y137" s="3"/>
      <c r="Z137" s="3"/>
      <c r="AA137" s="2"/>
    </row>
    <row r="138" spans="1:27" s="7" customFormat="1" ht="15">
      <c r="A138" s="177" t="s">
        <v>151</v>
      </c>
      <c r="B138" s="188">
        <f>'Open Int.'!E138</f>
        <v>675</v>
      </c>
      <c r="C138" s="189">
        <f>'Open Int.'!F138</f>
        <v>450</v>
      </c>
      <c r="D138" s="190">
        <f>'Open Int.'!H138</f>
        <v>0</v>
      </c>
      <c r="E138" s="331">
        <f>'Open Int.'!I138</f>
        <v>0</v>
      </c>
      <c r="F138" s="191">
        <f>IF('Open Int.'!E138=0,0,'Open Int.'!H138/'Open Int.'!E138)</f>
        <v>0</v>
      </c>
      <c r="G138" s="155">
        <v>0</v>
      </c>
      <c r="H138" s="170">
        <f t="shared" si="4"/>
        <v>0</v>
      </c>
      <c r="I138" s="185">
        <f>IF(Volume!D138=0,0,Volume!F138/Volume!D138)</f>
        <v>0</v>
      </c>
      <c r="J138" s="176">
        <v>0</v>
      </c>
      <c r="K138" s="170">
        <f t="shared" si="5"/>
        <v>0</v>
      </c>
      <c r="L138" s="60"/>
      <c r="M138" s="6"/>
      <c r="N138" s="59"/>
      <c r="O138" s="3"/>
      <c r="P138" s="3"/>
      <c r="Q138" s="3"/>
      <c r="R138" s="3"/>
      <c r="S138" s="3"/>
      <c r="T138" s="3"/>
      <c r="U138" s="61"/>
      <c r="V138" s="3"/>
      <c r="W138" s="3"/>
      <c r="X138" s="3"/>
      <c r="Y138" s="3"/>
      <c r="Z138" s="3"/>
      <c r="AA138" s="2"/>
    </row>
    <row r="139" spans="1:27" s="7" customFormat="1" ht="15">
      <c r="A139" s="177" t="s">
        <v>214</v>
      </c>
      <c r="B139" s="188">
        <f>'Open Int.'!E139</f>
        <v>125</v>
      </c>
      <c r="C139" s="189">
        <f>'Open Int.'!F139</f>
        <v>0</v>
      </c>
      <c r="D139" s="190">
        <f>'Open Int.'!H139</f>
        <v>0</v>
      </c>
      <c r="E139" s="331">
        <f>'Open Int.'!I139</f>
        <v>0</v>
      </c>
      <c r="F139" s="191">
        <f>IF('Open Int.'!E139=0,0,'Open Int.'!H139/'Open Int.'!E139)</f>
        <v>0</v>
      </c>
      <c r="G139" s="155">
        <v>0</v>
      </c>
      <c r="H139" s="170">
        <f t="shared" si="4"/>
        <v>0</v>
      </c>
      <c r="I139" s="185">
        <f>IF(Volume!D139=0,0,Volume!F139/Volume!D139)</f>
        <v>0</v>
      </c>
      <c r="J139" s="176">
        <v>0</v>
      </c>
      <c r="K139" s="170">
        <f t="shared" si="5"/>
        <v>0</v>
      </c>
      <c r="L139" s="60"/>
      <c r="M139" s="6"/>
      <c r="N139" s="59"/>
      <c r="O139" s="3"/>
      <c r="P139" s="3"/>
      <c r="Q139" s="3"/>
      <c r="R139" s="3"/>
      <c r="S139" s="3"/>
      <c r="T139" s="3"/>
      <c r="U139" s="61"/>
      <c r="V139" s="3"/>
      <c r="W139" s="3"/>
      <c r="X139" s="3"/>
      <c r="Y139" s="3"/>
      <c r="Z139" s="3"/>
      <c r="AA139" s="2"/>
    </row>
    <row r="140" spans="1:29" s="58" customFormat="1" ht="15">
      <c r="A140" s="177" t="s">
        <v>229</v>
      </c>
      <c r="B140" s="188">
        <f>'Open Int.'!E140</f>
        <v>5200</v>
      </c>
      <c r="C140" s="189">
        <f>'Open Int.'!F140</f>
        <v>400</v>
      </c>
      <c r="D140" s="190">
        <f>'Open Int.'!H140</f>
        <v>2600</v>
      </c>
      <c r="E140" s="331">
        <f>'Open Int.'!I140</f>
        <v>600</v>
      </c>
      <c r="F140" s="191">
        <f>IF('Open Int.'!E140=0,0,'Open Int.'!H140/'Open Int.'!E140)</f>
        <v>0.5</v>
      </c>
      <c r="G140" s="155">
        <v>0.4166666666666667</v>
      </c>
      <c r="H140" s="170">
        <f t="shared" si="4"/>
        <v>0.19999999999999996</v>
      </c>
      <c r="I140" s="185">
        <f>IF(Volume!D140=0,0,Volume!F140/Volume!D140)</f>
        <v>0.5</v>
      </c>
      <c r="J140" s="176">
        <v>0.4782608695652174</v>
      </c>
      <c r="K140" s="170">
        <f t="shared" si="5"/>
        <v>0.04545454545454542</v>
      </c>
      <c r="L140" s="60"/>
      <c r="M140" s="6"/>
      <c r="N140" s="59"/>
      <c r="O140" s="3"/>
      <c r="P140" s="3"/>
      <c r="Q140" s="3"/>
      <c r="R140" s="3"/>
      <c r="S140" s="3"/>
      <c r="T140" s="3"/>
      <c r="U140" s="61"/>
      <c r="V140" s="3"/>
      <c r="W140" s="3"/>
      <c r="X140" s="3"/>
      <c r="Y140" s="3"/>
      <c r="Z140" s="3"/>
      <c r="AA140" s="2"/>
      <c r="AB140" s="78"/>
      <c r="AC140" s="77"/>
    </row>
    <row r="141" spans="1:27" s="7" customFormat="1" ht="15">
      <c r="A141" s="177" t="s">
        <v>91</v>
      </c>
      <c r="B141" s="188">
        <f>'Open Int.'!E141</f>
        <v>699200</v>
      </c>
      <c r="C141" s="189">
        <f>'Open Int.'!F141</f>
        <v>26600</v>
      </c>
      <c r="D141" s="190">
        <f>'Open Int.'!H141</f>
        <v>72200</v>
      </c>
      <c r="E141" s="331">
        <f>'Open Int.'!I141</f>
        <v>3800</v>
      </c>
      <c r="F141" s="191">
        <f>IF('Open Int.'!E141=0,0,'Open Int.'!H141/'Open Int.'!E141)</f>
        <v>0.10326086956521739</v>
      </c>
      <c r="G141" s="155">
        <v>0.1016949152542373</v>
      </c>
      <c r="H141" s="170">
        <f t="shared" si="4"/>
        <v>0.015398550724637621</v>
      </c>
      <c r="I141" s="185">
        <f>IF(Volume!D141=0,0,Volume!F141/Volume!D141)</f>
        <v>0.09302325581395349</v>
      </c>
      <c r="J141" s="176">
        <v>0</v>
      </c>
      <c r="K141" s="170">
        <f t="shared" si="5"/>
        <v>0</v>
      </c>
      <c r="L141" s="60"/>
      <c r="M141" s="6"/>
      <c r="N141" s="59"/>
      <c r="O141" s="3"/>
      <c r="P141" s="3"/>
      <c r="Q141" s="3"/>
      <c r="R141" s="3"/>
      <c r="S141" s="3"/>
      <c r="T141" s="3"/>
      <c r="U141" s="61"/>
      <c r="V141" s="3"/>
      <c r="W141" s="3"/>
      <c r="X141" s="3"/>
      <c r="Y141" s="3"/>
      <c r="Z141" s="3"/>
      <c r="AA141" s="2"/>
    </row>
    <row r="142" spans="1:27" s="7" customFormat="1" ht="15">
      <c r="A142" s="177" t="s">
        <v>152</v>
      </c>
      <c r="B142" s="188">
        <f>'Open Int.'!E142</f>
        <v>29700</v>
      </c>
      <c r="C142" s="189">
        <f>'Open Int.'!F142</f>
        <v>0</v>
      </c>
      <c r="D142" s="190">
        <f>'Open Int.'!H142</f>
        <v>5400</v>
      </c>
      <c r="E142" s="331">
        <f>'Open Int.'!I142</f>
        <v>0</v>
      </c>
      <c r="F142" s="191">
        <f>IF('Open Int.'!E142=0,0,'Open Int.'!H142/'Open Int.'!E142)</f>
        <v>0.18181818181818182</v>
      </c>
      <c r="G142" s="155">
        <v>0.18181818181818182</v>
      </c>
      <c r="H142" s="170">
        <f t="shared" si="4"/>
        <v>0</v>
      </c>
      <c r="I142" s="185">
        <f>IF(Volume!D142=0,0,Volume!F142/Volume!D142)</f>
        <v>0</v>
      </c>
      <c r="J142" s="176">
        <v>0</v>
      </c>
      <c r="K142" s="170">
        <f t="shared" si="5"/>
        <v>0</v>
      </c>
      <c r="L142" s="60"/>
      <c r="M142" s="6"/>
      <c r="N142" s="59"/>
      <c r="O142" s="3"/>
      <c r="P142" s="3"/>
      <c r="Q142" s="3"/>
      <c r="R142" s="3"/>
      <c r="S142" s="3"/>
      <c r="T142" s="3"/>
      <c r="U142" s="61"/>
      <c r="V142" s="3"/>
      <c r="W142" s="3"/>
      <c r="X142" s="3"/>
      <c r="Y142" s="3"/>
      <c r="Z142" s="3"/>
      <c r="AA142" s="2"/>
    </row>
    <row r="143" spans="1:29" s="58" customFormat="1" ht="15">
      <c r="A143" s="177" t="s">
        <v>208</v>
      </c>
      <c r="B143" s="188">
        <f>'Open Int.'!E143</f>
        <v>224128</v>
      </c>
      <c r="C143" s="189">
        <f>'Open Int.'!F143</f>
        <v>4944</v>
      </c>
      <c r="D143" s="190">
        <f>'Open Int.'!H143</f>
        <v>40376</v>
      </c>
      <c r="E143" s="331">
        <f>'Open Int.'!I143</f>
        <v>2060</v>
      </c>
      <c r="F143" s="191">
        <f>IF('Open Int.'!E143=0,0,'Open Int.'!H143/'Open Int.'!E143)</f>
        <v>0.1801470588235294</v>
      </c>
      <c r="G143" s="155">
        <v>0.17481203007518797</v>
      </c>
      <c r="H143" s="170">
        <f t="shared" si="4"/>
        <v>0.030518659076533804</v>
      </c>
      <c r="I143" s="185">
        <f>IF(Volume!D143=0,0,Volume!F143/Volume!D143)</f>
        <v>0.24242424242424243</v>
      </c>
      <c r="J143" s="176">
        <v>0.0979020979020979</v>
      </c>
      <c r="K143" s="170">
        <f t="shared" si="5"/>
        <v>1.476190476190476</v>
      </c>
      <c r="L143" s="60"/>
      <c r="M143" s="6"/>
      <c r="N143" s="59"/>
      <c r="O143" s="3"/>
      <c r="P143" s="3"/>
      <c r="Q143" s="3"/>
      <c r="R143" s="3"/>
      <c r="S143" s="3"/>
      <c r="T143" s="3"/>
      <c r="U143" s="61"/>
      <c r="V143" s="3"/>
      <c r="W143" s="3"/>
      <c r="X143" s="3"/>
      <c r="Y143" s="3"/>
      <c r="Z143" s="3"/>
      <c r="AA143" s="2"/>
      <c r="AB143" s="78"/>
      <c r="AC143" s="77"/>
    </row>
    <row r="144" spans="1:27" s="7" customFormat="1" ht="15">
      <c r="A144" s="177" t="s">
        <v>230</v>
      </c>
      <c r="B144" s="188">
        <f>'Open Int.'!E144</f>
        <v>6800</v>
      </c>
      <c r="C144" s="189">
        <f>'Open Int.'!F144</f>
        <v>0</v>
      </c>
      <c r="D144" s="190">
        <f>'Open Int.'!H144</f>
        <v>400</v>
      </c>
      <c r="E144" s="331">
        <f>'Open Int.'!I144</f>
        <v>0</v>
      </c>
      <c r="F144" s="191">
        <f>IF('Open Int.'!E144=0,0,'Open Int.'!H144/'Open Int.'!E144)</f>
        <v>0.058823529411764705</v>
      </c>
      <c r="G144" s="155">
        <v>0.058823529411764705</v>
      </c>
      <c r="H144" s="170">
        <f t="shared" si="4"/>
        <v>0</v>
      </c>
      <c r="I144" s="185">
        <f>IF(Volume!D144=0,0,Volume!F144/Volume!D144)</f>
        <v>0</v>
      </c>
      <c r="J144" s="176">
        <v>0</v>
      </c>
      <c r="K144" s="170">
        <f t="shared" si="5"/>
        <v>0</v>
      </c>
      <c r="L144" s="60"/>
      <c r="M144" s="6"/>
      <c r="N144" s="59"/>
      <c r="O144" s="3"/>
      <c r="P144" s="3"/>
      <c r="Q144" s="3"/>
      <c r="R144" s="3"/>
      <c r="S144" s="3"/>
      <c r="T144" s="3"/>
      <c r="U144" s="61"/>
      <c r="V144" s="3"/>
      <c r="W144" s="3"/>
      <c r="X144" s="3"/>
      <c r="Y144" s="3"/>
      <c r="Z144" s="3"/>
      <c r="AA144" s="2"/>
    </row>
    <row r="145" spans="1:27" s="7" customFormat="1" ht="15">
      <c r="A145" s="177" t="s">
        <v>185</v>
      </c>
      <c r="B145" s="188">
        <f>'Open Int.'!E145</f>
        <v>2319300</v>
      </c>
      <c r="C145" s="189">
        <f>'Open Int.'!F145</f>
        <v>300375</v>
      </c>
      <c r="D145" s="190">
        <f>'Open Int.'!H145</f>
        <v>1390500</v>
      </c>
      <c r="E145" s="331">
        <f>'Open Int.'!I145</f>
        <v>-33075</v>
      </c>
      <c r="F145" s="191">
        <f>IF('Open Int.'!E145=0,0,'Open Int.'!H145/'Open Int.'!E145)</f>
        <v>0.59953434225844</v>
      </c>
      <c r="G145" s="155">
        <v>0.7051153460381143</v>
      </c>
      <c r="H145" s="170">
        <f t="shared" si="4"/>
        <v>-0.14973579056662198</v>
      </c>
      <c r="I145" s="185">
        <f>IF(Volume!D145=0,0,Volume!F145/Volume!D145)</f>
        <v>0.5023721665788087</v>
      </c>
      <c r="J145" s="176">
        <v>0.4621304171729445</v>
      </c>
      <c r="K145" s="170">
        <f t="shared" si="5"/>
        <v>0.08707877237780774</v>
      </c>
      <c r="L145" s="60"/>
      <c r="M145" s="6"/>
      <c r="N145" s="59"/>
      <c r="O145" s="3"/>
      <c r="P145" s="3"/>
      <c r="Q145" s="3"/>
      <c r="R145" s="3"/>
      <c r="S145" s="3"/>
      <c r="T145" s="3"/>
      <c r="U145" s="61"/>
      <c r="V145" s="3"/>
      <c r="W145" s="3"/>
      <c r="X145" s="3"/>
      <c r="Y145" s="3"/>
      <c r="Z145" s="3"/>
      <c r="AA145" s="2"/>
    </row>
    <row r="146" spans="1:29" s="58" customFormat="1" ht="15">
      <c r="A146" s="177" t="s">
        <v>206</v>
      </c>
      <c r="B146" s="188">
        <f>'Open Int.'!E146</f>
        <v>6875</v>
      </c>
      <c r="C146" s="189">
        <f>'Open Int.'!F146</f>
        <v>1100</v>
      </c>
      <c r="D146" s="190">
        <f>'Open Int.'!H146</f>
        <v>0</v>
      </c>
      <c r="E146" s="331">
        <f>'Open Int.'!I146</f>
        <v>0</v>
      </c>
      <c r="F146" s="191">
        <f>IF('Open Int.'!E146=0,0,'Open Int.'!H146/'Open Int.'!E146)</f>
        <v>0</v>
      </c>
      <c r="G146" s="155">
        <v>0</v>
      </c>
      <c r="H146" s="170">
        <f t="shared" si="4"/>
        <v>0</v>
      </c>
      <c r="I146" s="185">
        <f>IF(Volume!D146=0,0,Volume!F146/Volume!D146)</f>
        <v>0</v>
      </c>
      <c r="J146" s="176">
        <v>0</v>
      </c>
      <c r="K146" s="170">
        <f t="shared" si="5"/>
        <v>0</v>
      </c>
      <c r="L146" s="60"/>
      <c r="M146" s="6"/>
      <c r="N146" s="59"/>
      <c r="O146" s="3"/>
      <c r="P146" s="3"/>
      <c r="Q146" s="3"/>
      <c r="R146" s="3"/>
      <c r="S146" s="3"/>
      <c r="T146" s="3"/>
      <c r="U146" s="61"/>
      <c r="V146" s="3"/>
      <c r="W146" s="3"/>
      <c r="X146" s="3"/>
      <c r="Y146" s="3"/>
      <c r="Z146" s="3"/>
      <c r="AA146" s="2"/>
      <c r="AB146" s="78"/>
      <c r="AC146" s="77"/>
    </row>
    <row r="147" spans="1:27" s="7" customFormat="1" ht="15">
      <c r="A147" s="177" t="s">
        <v>118</v>
      </c>
      <c r="B147" s="188">
        <f>'Open Int.'!E147</f>
        <v>163500</v>
      </c>
      <c r="C147" s="189">
        <f>'Open Int.'!F147</f>
        <v>29000</v>
      </c>
      <c r="D147" s="190">
        <f>'Open Int.'!H147</f>
        <v>10500</v>
      </c>
      <c r="E147" s="331">
        <f>'Open Int.'!I147</f>
        <v>1750</v>
      </c>
      <c r="F147" s="191">
        <f>IF('Open Int.'!E147=0,0,'Open Int.'!H147/'Open Int.'!E147)</f>
        <v>0.06422018348623854</v>
      </c>
      <c r="G147" s="155">
        <v>0.06505576208178439</v>
      </c>
      <c r="H147" s="170">
        <f t="shared" si="4"/>
        <v>-0.01284403669724767</v>
      </c>
      <c r="I147" s="185">
        <f>IF(Volume!D147=0,0,Volume!F147/Volume!D147)</f>
        <v>0.07834101382488479</v>
      </c>
      <c r="J147" s="176">
        <v>0.03954802259887006</v>
      </c>
      <c r="K147" s="170">
        <f t="shared" si="5"/>
        <v>0.9809084924292294</v>
      </c>
      <c r="L147" s="60"/>
      <c r="M147" s="6"/>
      <c r="N147" s="59"/>
      <c r="O147" s="3"/>
      <c r="P147" s="3"/>
      <c r="Q147" s="3"/>
      <c r="R147" s="3"/>
      <c r="S147" s="3"/>
      <c r="T147" s="3"/>
      <c r="U147" s="61"/>
      <c r="V147" s="3"/>
      <c r="W147" s="3"/>
      <c r="X147" s="3"/>
      <c r="Y147" s="3"/>
      <c r="Z147" s="3"/>
      <c r="AA147" s="2"/>
    </row>
    <row r="148" spans="1:29" s="58" customFormat="1" ht="15">
      <c r="A148" s="177" t="s">
        <v>231</v>
      </c>
      <c r="B148" s="188">
        <f>'Open Int.'!E148</f>
        <v>2055</v>
      </c>
      <c r="C148" s="189">
        <f>'Open Int.'!F148</f>
        <v>411</v>
      </c>
      <c r="D148" s="190">
        <f>'Open Int.'!H148</f>
        <v>411</v>
      </c>
      <c r="E148" s="331">
        <f>'Open Int.'!I148</f>
        <v>411</v>
      </c>
      <c r="F148" s="191">
        <f>IF('Open Int.'!E148=0,0,'Open Int.'!H148/'Open Int.'!E148)</f>
        <v>0.2</v>
      </c>
      <c r="G148" s="155">
        <v>0</v>
      </c>
      <c r="H148" s="170">
        <f t="shared" si="4"/>
        <v>0</v>
      </c>
      <c r="I148" s="185">
        <f>IF(Volume!D148=0,0,Volume!F148/Volume!D148)</f>
        <v>0.5</v>
      </c>
      <c r="J148" s="176">
        <v>0</v>
      </c>
      <c r="K148" s="170">
        <f t="shared" si="5"/>
        <v>0</v>
      </c>
      <c r="L148" s="60"/>
      <c r="M148" s="6"/>
      <c r="N148" s="59"/>
      <c r="O148" s="3"/>
      <c r="P148" s="3"/>
      <c r="Q148" s="3"/>
      <c r="R148" s="3"/>
      <c r="S148" s="3"/>
      <c r="T148" s="3"/>
      <c r="U148" s="61"/>
      <c r="V148" s="3"/>
      <c r="W148" s="3"/>
      <c r="X148" s="3"/>
      <c r="Y148" s="3"/>
      <c r="Z148" s="3"/>
      <c r="AA148" s="2"/>
      <c r="AB148" s="78"/>
      <c r="AC148" s="77"/>
    </row>
    <row r="149" spans="1:27" s="7" customFormat="1" ht="15">
      <c r="A149" s="177" t="s">
        <v>300</v>
      </c>
      <c r="B149" s="188">
        <f>'Open Int.'!E149</f>
        <v>53900</v>
      </c>
      <c r="C149" s="189">
        <f>'Open Int.'!F149</f>
        <v>0</v>
      </c>
      <c r="D149" s="190">
        <f>'Open Int.'!H149</f>
        <v>7700</v>
      </c>
      <c r="E149" s="331">
        <f>'Open Int.'!I149</f>
        <v>0</v>
      </c>
      <c r="F149" s="191">
        <f>IF('Open Int.'!E149=0,0,'Open Int.'!H149/'Open Int.'!E149)</f>
        <v>0.14285714285714285</v>
      </c>
      <c r="G149" s="155">
        <v>0.14285714285714285</v>
      </c>
      <c r="H149" s="170">
        <f t="shared" si="4"/>
        <v>0</v>
      </c>
      <c r="I149" s="185">
        <f>IF(Volume!D149=0,0,Volume!F149/Volume!D149)</f>
        <v>0</v>
      </c>
      <c r="J149" s="176">
        <v>0</v>
      </c>
      <c r="K149" s="170">
        <f t="shared" si="5"/>
        <v>0</v>
      </c>
      <c r="L149" s="60"/>
      <c r="M149" s="6"/>
      <c r="N149" s="59"/>
      <c r="O149" s="3"/>
      <c r="P149" s="3"/>
      <c r="Q149" s="3"/>
      <c r="R149" s="3"/>
      <c r="S149" s="3"/>
      <c r="T149" s="3"/>
      <c r="U149" s="61"/>
      <c r="V149" s="3"/>
      <c r="W149" s="3"/>
      <c r="X149" s="3"/>
      <c r="Y149" s="3"/>
      <c r="Z149" s="3"/>
      <c r="AA149" s="2"/>
    </row>
    <row r="150" spans="1:27" s="7" customFormat="1" ht="15">
      <c r="A150" s="177" t="s">
        <v>301</v>
      </c>
      <c r="B150" s="188">
        <f>'Open Int.'!E150</f>
        <v>6426750</v>
      </c>
      <c r="C150" s="189">
        <f>'Open Int.'!F150</f>
        <v>553850</v>
      </c>
      <c r="D150" s="190">
        <f>'Open Int.'!H150</f>
        <v>961400</v>
      </c>
      <c r="E150" s="331">
        <f>'Open Int.'!I150</f>
        <v>125400</v>
      </c>
      <c r="F150" s="191">
        <f>IF('Open Int.'!E150=0,0,'Open Int.'!H150/'Open Int.'!E150)</f>
        <v>0.14959349593495935</v>
      </c>
      <c r="G150" s="155">
        <v>0.1423487544483986</v>
      </c>
      <c r="H150" s="170">
        <f t="shared" si="4"/>
        <v>0.050894308943089356</v>
      </c>
      <c r="I150" s="185">
        <f>IF(Volume!D150=0,0,Volume!F150/Volume!D150)</f>
        <v>0.10964912280701754</v>
      </c>
      <c r="J150" s="176">
        <v>0.14049586776859505</v>
      </c>
      <c r="K150" s="170">
        <f t="shared" si="5"/>
        <v>-0.21955624355005166</v>
      </c>
      <c r="L150" s="60"/>
      <c r="M150" s="6"/>
      <c r="N150" s="59"/>
      <c r="O150" s="3"/>
      <c r="P150" s="3"/>
      <c r="Q150" s="3"/>
      <c r="R150" s="3"/>
      <c r="S150" s="3"/>
      <c r="T150" s="3"/>
      <c r="U150" s="61"/>
      <c r="V150" s="3"/>
      <c r="W150" s="3"/>
      <c r="X150" s="3"/>
      <c r="Y150" s="3"/>
      <c r="Z150" s="3"/>
      <c r="AA150" s="2"/>
    </row>
    <row r="151" spans="1:27" s="7" customFormat="1" ht="15">
      <c r="A151" s="177" t="s">
        <v>173</v>
      </c>
      <c r="B151" s="188">
        <f>'Open Int.'!E151</f>
        <v>191750</v>
      </c>
      <c r="C151" s="189">
        <f>'Open Int.'!F151</f>
        <v>23600</v>
      </c>
      <c r="D151" s="190">
        <f>'Open Int.'!H151</f>
        <v>2950</v>
      </c>
      <c r="E151" s="331">
        <f>'Open Int.'!I151</f>
        <v>0</v>
      </c>
      <c r="F151" s="191">
        <f>IF('Open Int.'!E151=0,0,'Open Int.'!H151/'Open Int.'!E151)</f>
        <v>0.015384615384615385</v>
      </c>
      <c r="G151" s="155">
        <v>0.017543859649122806</v>
      </c>
      <c r="H151" s="170">
        <f t="shared" si="4"/>
        <v>-0.12307692307692297</v>
      </c>
      <c r="I151" s="185">
        <f>IF(Volume!D151=0,0,Volume!F151/Volume!D151)</f>
        <v>0</v>
      </c>
      <c r="J151" s="176">
        <v>0</v>
      </c>
      <c r="K151" s="170">
        <f t="shared" si="5"/>
        <v>0</v>
      </c>
      <c r="L151" s="60"/>
      <c r="M151" s="6"/>
      <c r="N151" s="59"/>
      <c r="O151" s="3"/>
      <c r="P151" s="3"/>
      <c r="Q151" s="3"/>
      <c r="R151" s="3"/>
      <c r="S151" s="3"/>
      <c r="T151" s="3"/>
      <c r="U151" s="61"/>
      <c r="V151" s="3"/>
      <c r="W151" s="3"/>
      <c r="X151" s="3"/>
      <c r="Y151" s="3"/>
      <c r="Z151" s="3"/>
      <c r="AA151" s="2"/>
    </row>
    <row r="152" spans="1:29" s="58" customFormat="1" ht="15">
      <c r="A152" s="177" t="s">
        <v>302</v>
      </c>
      <c r="B152" s="188">
        <f>'Open Int.'!E152</f>
        <v>400</v>
      </c>
      <c r="C152" s="189">
        <f>'Open Int.'!F152</f>
        <v>0</v>
      </c>
      <c r="D152" s="190">
        <f>'Open Int.'!H152</f>
        <v>0</v>
      </c>
      <c r="E152" s="331">
        <f>'Open Int.'!I152</f>
        <v>0</v>
      </c>
      <c r="F152" s="191">
        <f>IF('Open Int.'!E152=0,0,'Open Int.'!H152/'Open Int.'!E152)</f>
        <v>0</v>
      </c>
      <c r="G152" s="155">
        <v>0</v>
      </c>
      <c r="H152" s="170">
        <f t="shared" si="4"/>
        <v>0</v>
      </c>
      <c r="I152" s="185">
        <f>IF(Volume!D152=0,0,Volume!F152/Volume!D152)</f>
        <v>0</v>
      </c>
      <c r="J152" s="176">
        <v>0</v>
      </c>
      <c r="K152" s="170">
        <f t="shared" si="5"/>
        <v>0</v>
      </c>
      <c r="L152" s="60"/>
      <c r="M152" s="6"/>
      <c r="N152" s="59"/>
      <c r="O152" s="3"/>
      <c r="P152" s="3"/>
      <c r="Q152" s="3"/>
      <c r="R152" s="3"/>
      <c r="S152" s="3"/>
      <c r="T152" s="3"/>
      <c r="U152" s="61"/>
      <c r="V152" s="3"/>
      <c r="W152" s="3"/>
      <c r="X152" s="3"/>
      <c r="Y152" s="3"/>
      <c r="Z152" s="3"/>
      <c r="AA152" s="2"/>
      <c r="AB152" s="78"/>
      <c r="AC152" s="77"/>
    </row>
    <row r="153" spans="1:29" s="58" customFormat="1" ht="15">
      <c r="A153" s="177" t="s">
        <v>82</v>
      </c>
      <c r="B153" s="188">
        <f>'Open Int.'!E153</f>
        <v>65100</v>
      </c>
      <c r="C153" s="189">
        <f>'Open Int.'!F153</f>
        <v>2100</v>
      </c>
      <c r="D153" s="190">
        <f>'Open Int.'!H153</f>
        <v>2100</v>
      </c>
      <c r="E153" s="331">
        <f>'Open Int.'!I153</f>
        <v>0</v>
      </c>
      <c r="F153" s="191">
        <f>IF('Open Int.'!E153=0,0,'Open Int.'!H153/'Open Int.'!E153)</f>
        <v>0.03225806451612903</v>
      </c>
      <c r="G153" s="155">
        <v>0.03333333333333333</v>
      </c>
      <c r="H153" s="170">
        <f t="shared" si="4"/>
        <v>-0.032258064516129045</v>
      </c>
      <c r="I153" s="185">
        <f>IF(Volume!D153=0,0,Volume!F153/Volume!D153)</f>
        <v>0</v>
      </c>
      <c r="J153" s="176">
        <v>0</v>
      </c>
      <c r="K153" s="170">
        <f t="shared" si="5"/>
        <v>0</v>
      </c>
      <c r="L153" s="60"/>
      <c r="M153" s="6"/>
      <c r="N153" s="59"/>
      <c r="O153" s="3"/>
      <c r="P153" s="3"/>
      <c r="Q153" s="3"/>
      <c r="R153" s="3"/>
      <c r="S153" s="3"/>
      <c r="T153" s="3"/>
      <c r="U153" s="61"/>
      <c r="V153" s="3"/>
      <c r="W153" s="3"/>
      <c r="X153" s="3"/>
      <c r="Y153" s="3"/>
      <c r="Z153" s="3"/>
      <c r="AA153" s="2"/>
      <c r="AB153" s="78"/>
      <c r="AC153" s="77"/>
    </row>
    <row r="154" spans="1:27" s="7" customFormat="1" ht="15">
      <c r="A154" s="177" t="s">
        <v>153</v>
      </c>
      <c r="B154" s="188">
        <f>'Open Int.'!E154</f>
        <v>1800</v>
      </c>
      <c r="C154" s="189">
        <f>'Open Int.'!F154</f>
        <v>450</v>
      </c>
      <c r="D154" s="190">
        <f>'Open Int.'!H154</f>
        <v>0</v>
      </c>
      <c r="E154" s="331">
        <f>'Open Int.'!I154</f>
        <v>0</v>
      </c>
      <c r="F154" s="191">
        <f>IF('Open Int.'!E154=0,0,'Open Int.'!H154/'Open Int.'!E154)</f>
        <v>0</v>
      </c>
      <c r="G154" s="155">
        <v>0</v>
      </c>
      <c r="H154" s="170">
        <f t="shared" si="4"/>
        <v>0</v>
      </c>
      <c r="I154" s="185">
        <f>IF(Volume!D154=0,0,Volume!F154/Volume!D154)</f>
        <v>0</v>
      </c>
      <c r="J154" s="176">
        <v>0</v>
      </c>
      <c r="K154" s="170">
        <f t="shared" si="5"/>
        <v>0</v>
      </c>
      <c r="L154" s="60"/>
      <c r="M154" s="6"/>
      <c r="N154" s="59"/>
      <c r="O154" s="3"/>
      <c r="P154" s="3"/>
      <c r="Q154" s="3"/>
      <c r="R154" s="3"/>
      <c r="S154" s="3"/>
      <c r="T154" s="3"/>
      <c r="U154" s="61"/>
      <c r="V154" s="3"/>
      <c r="W154" s="3"/>
      <c r="X154" s="3"/>
      <c r="Y154" s="3"/>
      <c r="Z154" s="3"/>
      <c r="AA154" s="2"/>
    </row>
    <row r="155" spans="1:29" s="58" customFormat="1" ht="15">
      <c r="A155" s="177" t="s">
        <v>154</v>
      </c>
      <c r="B155" s="188">
        <f>'Open Int.'!E155</f>
        <v>89700</v>
      </c>
      <c r="C155" s="189">
        <f>'Open Int.'!F155</f>
        <v>6900</v>
      </c>
      <c r="D155" s="190">
        <f>'Open Int.'!H155</f>
        <v>48300</v>
      </c>
      <c r="E155" s="331">
        <f>'Open Int.'!I155</f>
        <v>0</v>
      </c>
      <c r="F155" s="191">
        <f>IF('Open Int.'!E155=0,0,'Open Int.'!H155/'Open Int.'!E155)</f>
        <v>0.5384615384615384</v>
      </c>
      <c r="G155" s="155">
        <v>0.5833333333333334</v>
      </c>
      <c r="H155" s="170">
        <f t="shared" si="4"/>
        <v>-0.07692307692307702</v>
      </c>
      <c r="I155" s="185">
        <f>IF(Volume!D155=0,0,Volume!F155/Volume!D155)</f>
        <v>0</v>
      </c>
      <c r="J155" s="176">
        <v>0</v>
      </c>
      <c r="K155" s="170">
        <f t="shared" si="5"/>
        <v>0</v>
      </c>
      <c r="L155" s="60"/>
      <c r="M155" s="6"/>
      <c r="N155" s="59"/>
      <c r="O155" s="3"/>
      <c r="P155" s="3"/>
      <c r="Q155" s="3"/>
      <c r="R155" s="3"/>
      <c r="S155" s="3"/>
      <c r="T155" s="3"/>
      <c r="U155" s="61"/>
      <c r="V155" s="3"/>
      <c r="W155" s="3"/>
      <c r="X155" s="3"/>
      <c r="Y155" s="3"/>
      <c r="Z155" s="3"/>
      <c r="AA155" s="2"/>
      <c r="AB155" s="78"/>
      <c r="AC155" s="77"/>
    </row>
    <row r="156" spans="1:29" s="58" customFormat="1" ht="15">
      <c r="A156" s="177" t="s">
        <v>303</v>
      </c>
      <c r="B156" s="188">
        <f>'Open Int.'!E156</f>
        <v>23400</v>
      </c>
      <c r="C156" s="189">
        <f>'Open Int.'!F156</f>
        <v>0</v>
      </c>
      <c r="D156" s="190">
        <f>'Open Int.'!H156</f>
        <v>0</v>
      </c>
      <c r="E156" s="331">
        <f>'Open Int.'!I156</f>
        <v>0</v>
      </c>
      <c r="F156" s="191">
        <f>IF('Open Int.'!E156=0,0,'Open Int.'!H156/'Open Int.'!E156)</f>
        <v>0</v>
      </c>
      <c r="G156" s="155">
        <v>0</v>
      </c>
      <c r="H156" s="170">
        <f t="shared" si="4"/>
        <v>0</v>
      </c>
      <c r="I156" s="185">
        <f>IF(Volume!D156=0,0,Volume!F156/Volume!D156)</f>
        <v>0</v>
      </c>
      <c r="J156" s="176">
        <v>0</v>
      </c>
      <c r="K156" s="170">
        <f t="shared" si="5"/>
        <v>0</v>
      </c>
      <c r="L156" s="60"/>
      <c r="M156" s="6"/>
      <c r="N156" s="59"/>
      <c r="O156" s="3"/>
      <c r="P156" s="3"/>
      <c r="Q156" s="3"/>
      <c r="R156" s="3"/>
      <c r="S156" s="3"/>
      <c r="T156" s="3"/>
      <c r="U156" s="61"/>
      <c r="V156" s="3"/>
      <c r="W156" s="3"/>
      <c r="X156" s="3"/>
      <c r="Y156" s="3"/>
      <c r="Z156" s="3"/>
      <c r="AA156" s="2"/>
      <c r="AB156" s="78"/>
      <c r="AC156" s="77"/>
    </row>
    <row r="157" spans="1:27" s="7" customFormat="1" ht="15">
      <c r="A157" s="177" t="s">
        <v>155</v>
      </c>
      <c r="B157" s="188">
        <f>'Open Int.'!E157</f>
        <v>17850</v>
      </c>
      <c r="C157" s="189">
        <f>'Open Int.'!F157</f>
        <v>1050</v>
      </c>
      <c r="D157" s="190">
        <f>'Open Int.'!H157</f>
        <v>2625</v>
      </c>
      <c r="E157" s="331">
        <f>'Open Int.'!I157</f>
        <v>525</v>
      </c>
      <c r="F157" s="191">
        <f>IF('Open Int.'!E157=0,0,'Open Int.'!H157/'Open Int.'!E157)</f>
        <v>0.14705882352941177</v>
      </c>
      <c r="G157" s="155">
        <v>0.125</v>
      </c>
      <c r="H157" s="170">
        <f t="shared" si="4"/>
        <v>0.17647058823529416</v>
      </c>
      <c r="I157" s="185">
        <f>IF(Volume!D157=0,0,Volume!F157/Volume!D157)</f>
        <v>0.2</v>
      </c>
      <c r="J157" s="176">
        <v>0</v>
      </c>
      <c r="K157" s="170">
        <f t="shared" si="5"/>
        <v>0</v>
      </c>
      <c r="L157" s="60"/>
      <c r="M157" s="6"/>
      <c r="N157" s="59"/>
      <c r="O157" s="3"/>
      <c r="P157" s="3"/>
      <c r="Q157" s="3"/>
      <c r="R157" s="3"/>
      <c r="S157" s="3"/>
      <c r="T157" s="3"/>
      <c r="U157" s="61"/>
      <c r="V157" s="3"/>
      <c r="W157" s="3"/>
      <c r="X157" s="3"/>
      <c r="Y157" s="3"/>
      <c r="Z157" s="3"/>
      <c r="AA157" s="2"/>
    </row>
    <row r="158" spans="1:29" s="58" customFormat="1" ht="15">
      <c r="A158" s="177" t="s">
        <v>38</v>
      </c>
      <c r="B158" s="188">
        <f>'Open Int.'!E158</f>
        <v>48000</v>
      </c>
      <c r="C158" s="189">
        <f>'Open Int.'!F158</f>
        <v>6600</v>
      </c>
      <c r="D158" s="190">
        <f>'Open Int.'!H158</f>
        <v>8400</v>
      </c>
      <c r="E158" s="331">
        <f>'Open Int.'!I158</f>
        <v>0</v>
      </c>
      <c r="F158" s="191">
        <f>IF('Open Int.'!E158=0,0,'Open Int.'!H158/'Open Int.'!E158)</f>
        <v>0.175</v>
      </c>
      <c r="G158" s="155">
        <v>0.2028985507246377</v>
      </c>
      <c r="H158" s="170">
        <f t="shared" si="4"/>
        <v>-0.13750000000000012</v>
      </c>
      <c r="I158" s="185">
        <f>IF(Volume!D158=0,0,Volume!F158/Volume!D158)</f>
        <v>0.23076923076923078</v>
      </c>
      <c r="J158" s="176">
        <v>0</v>
      </c>
      <c r="K158" s="170">
        <f t="shared" si="5"/>
        <v>0</v>
      </c>
      <c r="L158" s="60"/>
      <c r="M158" s="6"/>
      <c r="N158" s="59"/>
      <c r="O158" s="3"/>
      <c r="P158" s="3"/>
      <c r="Q158" s="3"/>
      <c r="R158" s="3"/>
      <c r="S158" s="3"/>
      <c r="T158" s="3"/>
      <c r="U158" s="61"/>
      <c r="V158" s="3"/>
      <c r="W158" s="3"/>
      <c r="X158" s="3"/>
      <c r="Y158" s="3"/>
      <c r="Z158" s="3"/>
      <c r="AA158" s="2"/>
      <c r="AB158" s="78"/>
      <c r="AC158" s="77"/>
    </row>
    <row r="159" spans="1:29" s="58" customFormat="1" ht="15">
      <c r="A159" s="177" t="s">
        <v>156</v>
      </c>
      <c r="B159" s="188">
        <f>'Open Int.'!E159</f>
        <v>1800</v>
      </c>
      <c r="C159" s="189">
        <f>'Open Int.'!F159</f>
        <v>-600</v>
      </c>
      <c r="D159" s="190">
        <f>'Open Int.'!H159</f>
        <v>0</v>
      </c>
      <c r="E159" s="331">
        <f>'Open Int.'!I159</f>
        <v>0</v>
      </c>
      <c r="F159" s="191">
        <f>IF('Open Int.'!E159=0,0,'Open Int.'!H159/'Open Int.'!E159)</f>
        <v>0</v>
      </c>
      <c r="G159" s="155">
        <v>0</v>
      </c>
      <c r="H159" s="170">
        <f t="shared" si="4"/>
        <v>0</v>
      </c>
      <c r="I159" s="185">
        <f>IF(Volume!D159=0,0,Volume!F159/Volume!D159)</f>
        <v>0</v>
      </c>
      <c r="J159" s="176">
        <v>0</v>
      </c>
      <c r="K159" s="170">
        <f t="shared" si="5"/>
        <v>0</v>
      </c>
      <c r="L159" s="60"/>
      <c r="M159" s="6"/>
      <c r="N159" s="59"/>
      <c r="O159" s="3"/>
      <c r="P159" s="3"/>
      <c r="Q159" s="3"/>
      <c r="R159" s="3"/>
      <c r="S159" s="3"/>
      <c r="T159" s="3"/>
      <c r="U159" s="61"/>
      <c r="V159" s="3"/>
      <c r="W159" s="3"/>
      <c r="X159" s="3"/>
      <c r="Y159" s="3"/>
      <c r="Z159" s="3"/>
      <c r="AA159" s="2"/>
      <c r="AB159" s="78"/>
      <c r="AC159" s="77"/>
    </row>
    <row r="160" spans="1:29" s="58" customFormat="1" ht="15">
      <c r="A160" s="177" t="s">
        <v>396</v>
      </c>
      <c r="B160" s="188">
        <f>'Open Int.'!E160</f>
        <v>11200</v>
      </c>
      <c r="C160" s="189">
        <f>'Open Int.'!F160</f>
        <v>0</v>
      </c>
      <c r="D160" s="190">
        <f>'Open Int.'!H160</f>
        <v>0</v>
      </c>
      <c r="E160" s="331">
        <f>'Open Int.'!I160</f>
        <v>0</v>
      </c>
      <c r="F160" s="191">
        <f>IF('Open Int.'!E160=0,0,'Open Int.'!H160/'Open Int.'!E160)</f>
        <v>0</v>
      </c>
      <c r="G160" s="155">
        <v>0</v>
      </c>
      <c r="H160" s="170">
        <f t="shared" si="4"/>
        <v>0</v>
      </c>
      <c r="I160" s="185">
        <f>IF(Volume!D160=0,0,Volume!F160/Volume!D160)</f>
        <v>0</v>
      </c>
      <c r="J160" s="176">
        <v>0</v>
      </c>
      <c r="K160" s="170">
        <f t="shared" si="5"/>
        <v>0</v>
      </c>
      <c r="L160" s="60"/>
      <c r="M160" s="6"/>
      <c r="N160" s="59"/>
      <c r="O160" s="3"/>
      <c r="P160" s="3"/>
      <c r="Q160" s="3"/>
      <c r="R160" s="3"/>
      <c r="S160" s="3"/>
      <c r="T160" s="3"/>
      <c r="U160" s="61"/>
      <c r="V160" s="3"/>
      <c r="W160" s="3"/>
      <c r="X160" s="3"/>
      <c r="Y160" s="3"/>
      <c r="Z160" s="3"/>
      <c r="AA160" s="2"/>
      <c r="AB160" s="78"/>
      <c r="AC160" s="77"/>
    </row>
    <row r="161" spans="1:28" s="2" customFormat="1" ht="15" customHeight="1" hidden="1">
      <c r="A161" s="72"/>
      <c r="B161" s="140">
        <f>SUM(B4:B160)</f>
        <v>107553636</v>
      </c>
      <c r="C161" s="141">
        <f>SUM(C4:C160)</f>
        <v>5494484</v>
      </c>
      <c r="D161" s="142"/>
      <c r="E161" s="143"/>
      <c r="F161" s="60"/>
      <c r="G161" s="6"/>
      <c r="H161" s="59"/>
      <c r="I161" s="6"/>
      <c r="J161" s="6"/>
      <c r="K161" s="59"/>
      <c r="L161" s="60"/>
      <c r="M161" s="6"/>
      <c r="N161" s="59"/>
      <c r="O161" s="3"/>
      <c r="P161" s="3"/>
      <c r="Q161" s="3"/>
      <c r="R161" s="3"/>
      <c r="S161" s="3"/>
      <c r="T161" s="3"/>
      <c r="U161" s="61"/>
      <c r="V161" s="3"/>
      <c r="W161" s="3"/>
      <c r="X161" s="3"/>
      <c r="Y161" s="3"/>
      <c r="Z161" s="3"/>
      <c r="AB161" s="75"/>
    </row>
    <row r="162" spans="2:28" s="2" customFormat="1" ht="15" customHeight="1">
      <c r="B162" s="5"/>
      <c r="C162" s="5"/>
      <c r="D162" s="143"/>
      <c r="E162" s="143"/>
      <c r="F162" s="60"/>
      <c r="G162" s="6"/>
      <c r="H162" s="59"/>
      <c r="I162" s="6"/>
      <c r="J162" s="6"/>
      <c r="K162" s="59"/>
      <c r="L162" s="60"/>
      <c r="M162" s="6"/>
      <c r="N162" s="59"/>
      <c r="O162" s="3"/>
      <c r="P162" s="3"/>
      <c r="Q162" s="3"/>
      <c r="R162" s="3"/>
      <c r="S162" s="3"/>
      <c r="T162" s="3"/>
      <c r="U162" s="61"/>
      <c r="V162" s="3"/>
      <c r="W162" s="3"/>
      <c r="X162" s="3"/>
      <c r="Y162" s="3"/>
      <c r="Z162" s="3"/>
      <c r="AB162" s="1"/>
    </row>
    <row r="163" spans="1:5" ht="12.75">
      <c r="A163" s="2"/>
      <c r="B163" s="5"/>
      <c r="C163" s="5"/>
      <c r="D163" s="143"/>
      <c r="E163" s="143"/>
    </row>
    <row r="164" spans="1:5" ht="12.75">
      <c r="A164" s="137"/>
      <c r="B164" s="144"/>
      <c r="C164" s="145"/>
      <c r="D164" s="146"/>
      <c r="E164" s="146"/>
    </row>
    <row r="165" spans="1:5" ht="12.75">
      <c r="A165" s="138"/>
      <c r="B165" s="147"/>
      <c r="C165" s="148"/>
      <c r="D165" s="148"/>
      <c r="E165" s="148"/>
    </row>
    <row r="166" spans="1:5" ht="12.75">
      <c r="A166" s="139"/>
      <c r="B166" s="149"/>
      <c r="C166" s="150"/>
      <c r="D166" s="151"/>
      <c r="E166" s="151"/>
    </row>
    <row r="167" spans="1:5" ht="12.75">
      <c r="A167" s="137"/>
      <c r="B167" s="149"/>
      <c r="C167" s="150"/>
      <c r="D167" s="151"/>
      <c r="E167" s="151"/>
    </row>
    <row r="168" spans="1:5" ht="12.75">
      <c r="A168" s="139"/>
      <c r="B168" s="149"/>
      <c r="C168" s="150"/>
      <c r="D168" s="151"/>
      <c r="E168" s="151"/>
    </row>
    <row r="169" spans="1:5" ht="12.75">
      <c r="A169" s="137"/>
      <c r="B169" s="149"/>
      <c r="C169" s="150"/>
      <c r="D169" s="151"/>
      <c r="E169" s="151"/>
    </row>
    <row r="170" spans="1:5" ht="12.75">
      <c r="A170" s="4"/>
      <c r="B170" s="152"/>
      <c r="C170" s="152"/>
      <c r="D170" s="153"/>
      <c r="E170" s="153"/>
    </row>
    <row r="171" spans="1:5" ht="12.75">
      <c r="A171" s="4"/>
      <c r="B171" s="152"/>
      <c r="C171" s="152"/>
      <c r="D171" s="153"/>
      <c r="E171" s="153"/>
    </row>
    <row r="172" spans="1:5" ht="12.75">
      <c r="A172" s="4"/>
      <c r="B172" s="152"/>
      <c r="C172" s="152"/>
      <c r="D172" s="153"/>
      <c r="E172" s="153"/>
    </row>
    <row r="203" ht="12.75">
      <c r="B203"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60"/>
  <sheetViews>
    <sheetView workbookViewId="0" topLeftCell="A1">
      <selection activeCell="J213" sqref="J213"/>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21" t="s">
        <v>126</v>
      </c>
      <c r="B1" s="422"/>
      <c r="C1" s="422"/>
      <c r="D1" s="422"/>
      <c r="E1" s="422"/>
      <c r="F1" s="422"/>
      <c r="G1" s="422"/>
    </row>
    <row r="2" spans="1:7" s="69" customFormat="1" ht="14.25" thickBot="1">
      <c r="A2" s="134" t="s">
        <v>113</v>
      </c>
      <c r="B2" s="33" t="s">
        <v>99</v>
      </c>
      <c r="C2" s="268" t="s">
        <v>123</v>
      </c>
      <c r="D2" s="99" t="s">
        <v>124</v>
      </c>
      <c r="E2" s="130" t="s">
        <v>119</v>
      </c>
      <c r="F2" s="335" t="s">
        <v>190</v>
      </c>
      <c r="G2" s="336" t="s">
        <v>70</v>
      </c>
    </row>
    <row r="3" spans="1:7" s="69" customFormat="1" ht="13.5">
      <c r="A3" s="101" t="s">
        <v>182</v>
      </c>
      <c r="B3" s="270">
        <f>Volume!J4</f>
        <v>5215.15</v>
      </c>
      <c r="C3" s="269">
        <v>5214.95</v>
      </c>
      <c r="D3" s="263">
        <f>C3-B3</f>
        <v>-0.1999999999998181</v>
      </c>
      <c r="E3" s="334">
        <f>D3/B3</f>
        <v>-3.834980777155367E-05</v>
      </c>
      <c r="F3" s="263">
        <v>1.75</v>
      </c>
      <c r="G3" s="160">
        <f aca="true" t="shared" si="0" ref="G3:G67">D3-F3</f>
        <v>-1.949999999999818</v>
      </c>
    </row>
    <row r="4" spans="1:7" s="69" customFormat="1" ht="13.5">
      <c r="A4" s="193" t="s">
        <v>74</v>
      </c>
      <c r="B4" s="272">
        <f>Volume!J5</f>
        <v>5133.35</v>
      </c>
      <c r="C4" s="2">
        <v>5108.2</v>
      </c>
      <c r="D4" s="264">
        <f aca="true" t="shared" si="1" ref="D4:D66">C4-B4</f>
        <v>-25.150000000000546</v>
      </c>
      <c r="E4" s="333">
        <f aca="true" t="shared" si="2" ref="E4:E66">D4/B4</f>
        <v>-0.004899334742419773</v>
      </c>
      <c r="F4" s="264">
        <v>-7.649999999999636</v>
      </c>
      <c r="G4" s="159">
        <f t="shared" si="0"/>
        <v>-17.50000000000091</v>
      </c>
    </row>
    <row r="5" spans="1:7" s="69" customFormat="1" ht="13.5">
      <c r="A5" s="193" t="s">
        <v>9</v>
      </c>
      <c r="B5" s="272">
        <f>Volume!J6</f>
        <v>3829.85</v>
      </c>
      <c r="C5" s="2">
        <v>3797.5</v>
      </c>
      <c r="D5" s="264">
        <f t="shared" si="1"/>
        <v>-32.34999999999991</v>
      </c>
      <c r="E5" s="333">
        <f t="shared" si="2"/>
        <v>-0.008446806010679245</v>
      </c>
      <c r="F5" s="264">
        <v>-31.34999999999991</v>
      </c>
      <c r="G5" s="159">
        <f t="shared" si="0"/>
        <v>-1</v>
      </c>
    </row>
    <row r="6" spans="1:7" s="69" customFormat="1" ht="13.5">
      <c r="A6" s="193" t="s">
        <v>279</v>
      </c>
      <c r="B6" s="272">
        <f>Volume!J7</f>
        <v>2322.15</v>
      </c>
      <c r="C6" s="70">
        <v>2329.95</v>
      </c>
      <c r="D6" s="264">
        <f t="shared" si="1"/>
        <v>7.799999999999727</v>
      </c>
      <c r="E6" s="333">
        <f t="shared" si="2"/>
        <v>0.003358956139784134</v>
      </c>
      <c r="F6" s="264">
        <v>6.299999999999727</v>
      </c>
      <c r="G6" s="159">
        <f t="shared" si="0"/>
        <v>1.5</v>
      </c>
    </row>
    <row r="7" spans="1:10" s="69" customFormat="1" ht="13.5">
      <c r="A7" s="193" t="s">
        <v>134</v>
      </c>
      <c r="B7" s="272">
        <f>Volume!J8</f>
        <v>3652.9</v>
      </c>
      <c r="C7" s="70">
        <v>3626.95</v>
      </c>
      <c r="D7" s="264">
        <f t="shared" si="1"/>
        <v>-25.950000000000273</v>
      </c>
      <c r="E7" s="333">
        <f t="shared" si="2"/>
        <v>-0.007103944810972179</v>
      </c>
      <c r="F7" s="264">
        <v>-21.450000000000273</v>
      </c>
      <c r="G7" s="159">
        <f t="shared" si="0"/>
        <v>-4.5</v>
      </c>
      <c r="H7" s="135"/>
      <c r="I7" s="136"/>
      <c r="J7" s="78"/>
    </row>
    <row r="8" spans="1:7" s="69" customFormat="1" ht="13.5">
      <c r="A8" s="193" t="s">
        <v>0</v>
      </c>
      <c r="B8" s="272">
        <f>Volume!J9</f>
        <v>726.35</v>
      </c>
      <c r="C8" s="70">
        <v>729.9</v>
      </c>
      <c r="D8" s="264">
        <f t="shared" si="1"/>
        <v>3.5499999999999545</v>
      </c>
      <c r="E8" s="333">
        <f t="shared" si="2"/>
        <v>0.00488745095339706</v>
      </c>
      <c r="F8" s="264">
        <v>1.849999999999909</v>
      </c>
      <c r="G8" s="159">
        <f t="shared" si="0"/>
        <v>1.7000000000000455</v>
      </c>
    </row>
    <row r="9" spans="1:8" s="25" customFormat="1" ht="13.5">
      <c r="A9" s="193" t="s">
        <v>135</v>
      </c>
      <c r="B9" s="272">
        <f>Volume!J10</f>
        <v>72.1</v>
      </c>
      <c r="C9" s="70">
        <v>72.4</v>
      </c>
      <c r="D9" s="264">
        <f t="shared" si="1"/>
        <v>0.30000000000001137</v>
      </c>
      <c r="E9" s="333">
        <f t="shared" si="2"/>
        <v>0.004160887656033445</v>
      </c>
      <c r="F9" s="264">
        <v>0.4000000000000057</v>
      </c>
      <c r="G9" s="159">
        <f t="shared" si="0"/>
        <v>-0.09999999999999432</v>
      </c>
      <c r="H9" s="69"/>
    </row>
    <row r="10" spans="1:7" s="69" customFormat="1" ht="13.5">
      <c r="A10" s="193" t="s">
        <v>174</v>
      </c>
      <c r="B10" s="272">
        <f>Volume!J11</f>
        <v>58.85</v>
      </c>
      <c r="C10" s="70">
        <v>59</v>
      </c>
      <c r="D10" s="264">
        <f t="shared" si="1"/>
        <v>0.14999999999999858</v>
      </c>
      <c r="E10" s="333">
        <f t="shared" si="2"/>
        <v>0.0025488530161427115</v>
      </c>
      <c r="F10" s="264">
        <v>0.10000000000000142</v>
      </c>
      <c r="G10" s="159">
        <f t="shared" si="0"/>
        <v>0.04999999999999716</v>
      </c>
    </row>
    <row r="11" spans="1:7" s="69" customFormat="1" ht="13.5">
      <c r="A11" s="193" t="s">
        <v>280</v>
      </c>
      <c r="B11" s="272">
        <f>Volume!J12</f>
        <v>368.7</v>
      </c>
      <c r="C11" s="70">
        <v>366.6</v>
      </c>
      <c r="D11" s="264">
        <f t="shared" si="1"/>
        <v>-2.099999999999966</v>
      </c>
      <c r="E11" s="333">
        <f t="shared" si="2"/>
        <v>-0.005695687550854261</v>
      </c>
      <c r="F11" s="264">
        <v>0.05000000000001137</v>
      </c>
      <c r="G11" s="159">
        <f t="shared" si="0"/>
        <v>-2.1499999999999773</v>
      </c>
    </row>
    <row r="12" spans="1:7" s="69" customFormat="1" ht="13.5">
      <c r="A12" s="193" t="s">
        <v>75</v>
      </c>
      <c r="B12" s="272">
        <f>Volume!J13</f>
        <v>74.5</v>
      </c>
      <c r="C12" s="70">
        <v>74.95</v>
      </c>
      <c r="D12" s="264">
        <f t="shared" si="1"/>
        <v>0.45000000000000284</v>
      </c>
      <c r="E12" s="333">
        <f t="shared" si="2"/>
        <v>0.006040268456375877</v>
      </c>
      <c r="F12" s="264">
        <v>0.45000000000000284</v>
      </c>
      <c r="G12" s="159">
        <f t="shared" si="0"/>
        <v>0</v>
      </c>
    </row>
    <row r="13" spans="1:7" s="69" customFormat="1" ht="13.5">
      <c r="A13" s="193" t="s">
        <v>88</v>
      </c>
      <c r="B13" s="272">
        <f>Volume!J14</f>
        <v>47</v>
      </c>
      <c r="C13" s="70">
        <v>47.3</v>
      </c>
      <c r="D13" s="264">
        <f t="shared" si="1"/>
        <v>0.29999999999999716</v>
      </c>
      <c r="E13" s="333">
        <f t="shared" si="2"/>
        <v>0.006382978723404195</v>
      </c>
      <c r="F13" s="264">
        <v>0.29999999999999716</v>
      </c>
      <c r="G13" s="159">
        <f t="shared" si="0"/>
        <v>0</v>
      </c>
    </row>
    <row r="14" spans="1:7" s="69" customFormat="1" ht="13.5">
      <c r="A14" s="193" t="s">
        <v>136</v>
      </c>
      <c r="B14" s="272">
        <f>Volume!J15</f>
        <v>37.15</v>
      </c>
      <c r="C14" s="70">
        <v>37.2</v>
      </c>
      <c r="D14" s="264">
        <f t="shared" si="1"/>
        <v>0.05000000000000426</v>
      </c>
      <c r="E14" s="333">
        <f t="shared" si="2"/>
        <v>0.00134589502018854</v>
      </c>
      <c r="F14" s="264">
        <v>0.19999999999999574</v>
      </c>
      <c r="G14" s="159">
        <f t="shared" si="0"/>
        <v>-0.14999999999999147</v>
      </c>
    </row>
    <row r="15" spans="1:7" s="69" customFormat="1" ht="13.5">
      <c r="A15" s="193" t="s">
        <v>157</v>
      </c>
      <c r="B15" s="272">
        <f>Volume!J16</f>
        <v>685.05</v>
      </c>
      <c r="C15" s="70">
        <v>683</v>
      </c>
      <c r="D15" s="264">
        <f t="shared" si="1"/>
        <v>-2.0499999999999545</v>
      </c>
      <c r="E15" s="333">
        <f t="shared" si="2"/>
        <v>-0.0029924823005619368</v>
      </c>
      <c r="F15" s="264">
        <v>-0.5500000000000682</v>
      </c>
      <c r="G15" s="159">
        <f t="shared" si="0"/>
        <v>-1.4999999999998863</v>
      </c>
    </row>
    <row r="16" spans="1:7" s="69" customFormat="1" ht="13.5">
      <c r="A16" s="193" t="s">
        <v>193</v>
      </c>
      <c r="B16" s="272">
        <f>Volume!J17</f>
        <v>2348.1</v>
      </c>
      <c r="C16" s="70">
        <v>2353.1</v>
      </c>
      <c r="D16" s="264">
        <f t="shared" si="1"/>
        <v>5</v>
      </c>
      <c r="E16" s="333">
        <f t="shared" si="2"/>
        <v>0.0021293812018227504</v>
      </c>
      <c r="F16" s="264">
        <v>5.900000000000091</v>
      </c>
      <c r="G16" s="159">
        <f t="shared" si="0"/>
        <v>-0.900000000000091</v>
      </c>
    </row>
    <row r="17" spans="1:7" s="69" customFormat="1" ht="13.5">
      <c r="A17" s="193" t="s">
        <v>281</v>
      </c>
      <c r="B17" s="272">
        <f>Volume!J18</f>
        <v>207.5</v>
      </c>
      <c r="C17" s="70">
        <v>207</v>
      </c>
      <c r="D17" s="264">
        <f t="shared" si="1"/>
        <v>-0.5</v>
      </c>
      <c r="E17" s="333">
        <f t="shared" si="2"/>
        <v>-0.0024096385542168677</v>
      </c>
      <c r="F17" s="264">
        <v>-0.4000000000000057</v>
      </c>
      <c r="G17" s="159">
        <f t="shared" si="0"/>
        <v>-0.09999999999999432</v>
      </c>
    </row>
    <row r="18" spans="1:7" s="14" customFormat="1" ht="13.5">
      <c r="A18" s="193" t="s">
        <v>282</v>
      </c>
      <c r="B18" s="272">
        <f>Volume!J19</f>
        <v>72.55</v>
      </c>
      <c r="C18" s="70">
        <v>72.05</v>
      </c>
      <c r="D18" s="264">
        <f t="shared" si="1"/>
        <v>-0.5</v>
      </c>
      <c r="E18" s="333">
        <f t="shared" si="2"/>
        <v>-0.006891798759476223</v>
      </c>
      <c r="F18" s="264">
        <v>-0.5</v>
      </c>
      <c r="G18" s="159">
        <f t="shared" si="0"/>
        <v>0</v>
      </c>
    </row>
    <row r="19" spans="1:7" s="14" customFormat="1" ht="13.5">
      <c r="A19" s="193" t="s">
        <v>76</v>
      </c>
      <c r="B19" s="272">
        <f>Volume!J20</f>
        <v>219.65</v>
      </c>
      <c r="C19" s="70">
        <v>220.2</v>
      </c>
      <c r="D19" s="264">
        <f t="shared" si="1"/>
        <v>0.549999999999983</v>
      </c>
      <c r="E19" s="333">
        <f t="shared" si="2"/>
        <v>0.0025039836102890185</v>
      </c>
      <c r="F19" s="264">
        <v>0.700000000000017</v>
      </c>
      <c r="G19" s="159">
        <f t="shared" si="0"/>
        <v>-0.1500000000000341</v>
      </c>
    </row>
    <row r="20" spans="1:7" s="69" customFormat="1" ht="13.5">
      <c r="A20" s="193" t="s">
        <v>77</v>
      </c>
      <c r="B20" s="272">
        <f>Volume!J21</f>
        <v>172.8</v>
      </c>
      <c r="C20" s="70">
        <v>171.7</v>
      </c>
      <c r="D20" s="264">
        <f t="shared" si="1"/>
        <v>-1.1000000000000227</v>
      </c>
      <c r="E20" s="333">
        <f t="shared" si="2"/>
        <v>-0.006365740740740872</v>
      </c>
      <c r="F20" s="264">
        <v>0.5999999999999943</v>
      </c>
      <c r="G20" s="159">
        <f t="shared" si="0"/>
        <v>-1.700000000000017</v>
      </c>
    </row>
    <row r="21" spans="1:7" s="69" customFormat="1" ht="13.5">
      <c r="A21" s="193" t="s">
        <v>283</v>
      </c>
      <c r="B21" s="272">
        <f>Volume!J22</f>
        <v>149</v>
      </c>
      <c r="C21" s="70">
        <v>149.95</v>
      </c>
      <c r="D21" s="264">
        <f t="shared" si="1"/>
        <v>0.9499999999999886</v>
      </c>
      <c r="E21" s="333">
        <f t="shared" si="2"/>
        <v>0.00637583892617442</v>
      </c>
      <c r="F21" s="264">
        <v>0.8499999999999943</v>
      </c>
      <c r="G21" s="159">
        <f t="shared" si="0"/>
        <v>0.09999999999999432</v>
      </c>
    </row>
    <row r="22" spans="1:7" s="69" customFormat="1" ht="13.5">
      <c r="A22" s="193" t="s">
        <v>34</v>
      </c>
      <c r="B22" s="272">
        <f>Volume!J23</f>
        <v>1644</v>
      </c>
      <c r="C22" s="70">
        <v>1649.25</v>
      </c>
      <c r="D22" s="264">
        <f t="shared" si="1"/>
        <v>5.25</v>
      </c>
      <c r="E22" s="333">
        <f t="shared" si="2"/>
        <v>0.0031934306569343066</v>
      </c>
      <c r="F22" s="264">
        <v>7.599999999999909</v>
      </c>
      <c r="G22" s="159">
        <f t="shared" si="0"/>
        <v>-2.349999999999909</v>
      </c>
    </row>
    <row r="23" spans="1:7" s="69" customFormat="1" ht="13.5">
      <c r="A23" s="193" t="s">
        <v>284</v>
      </c>
      <c r="B23" s="272">
        <f>Volume!J24</f>
        <v>999.15</v>
      </c>
      <c r="C23" s="70">
        <v>1003.05</v>
      </c>
      <c r="D23" s="264">
        <f t="shared" si="1"/>
        <v>3.8999999999999773</v>
      </c>
      <c r="E23" s="333">
        <f t="shared" si="2"/>
        <v>0.0039033178201471025</v>
      </c>
      <c r="F23" s="264">
        <v>5.350000000000023</v>
      </c>
      <c r="G23" s="159">
        <f t="shared" si="0"/>
        <v>-1.4500000000000455</v>
      </c>
    </row>
    <row r="24" spans="1:7" s="69" customFormat="1" ht="13.5">
      <c r="A24" s="193" t="s">
        <v>137</v>
      </c>
      <c r="B24" s="272">
        <f>Volume!J25</f>
        <v>313.6</v>
      </c>
      <c r="C24" s="70">
        <v>314.1</v>
      </c>
      <c r="D24" s="264">
        <f t="shared" si="1"/>
        <v>0.5</v>
      </c>
      <c r="E24" s="333">
        <f t="shared" si="2"/>
        <v>0.0015943877551020406</v>
      </c>
      <c r="F24" s="264">
        <v>0.14999999999997726</v>
      </c>
      <c r="G24" s="159">
        <f t="shared" si="0"/>
        <v>0.35000000000002274</v>
      </c>
    </row>
    <row r="25" spans="1:7" s="69" customFormat="1" ht="13.5">
      <c r="A25" s="193" t="s">
        <v>232</v>
      </c>
      <c r="B25" s="272">
        <f>Volume!J26</f>
        <v>769</v>
      </c>
      <c r="C25" s="70">
        <v>758.05</v>
      </c>
      <c r="D25" s="264">
        <f t="shared" si="1"/>
        <v>-10.950000000000045</v>
      </c>
      <c r="E25" s="333">
        <f t="shared" si="2"/>
        <v>-0.014239271781534519</v>
      </c>
      <c r="F25" s="264">
        <v>-12.45</v>
      </c>
      <c r="G25" s="159">
        <f t="shared" si="0"/>
        <v>1.4999999999999538</v>
      </c>
    </row>
    <row r="26" spans="1:7" s="69" customFormat="1" ht="13.5">
      <c r="A26" s="193" t="s">
        <v>1</v>
      </c>
      <c r="B26" s="272">
        <f>Volume!J27</f>
        <v>2468.8</v>
      </c>
      <c r="C26" s="70">
        <v>2462.15</v>
      </c>
      <c r="D26" s="264">
        <f t="shared" si="1"/>
        <v>-6.650000000000091</v>
      </c>
      <c r="E26" s="333">
        <f t="shared" si="2"/>
        <v>-0.002693616331821164</v>
      </c>
      <c r="F26" s="264">
        <v>-1.699999999999818</v>
      </c>
      <c r="G26" s="159">
        <f t="shared" si="0"/>
        <v>-4.950000000000273</v>
      </c>
    </row>
    <row r="27" spans="1:7" s="69" customFormat="1" ht="13.5">
      <c r="A27" s="193" t="s">
        <v>158</v>
      </c>
      <c r="B27" s="272">
        <f>Volume!J28</f>
        <v>108.85</v>
      </c>
      <c r="C27" s="70">
        <v>110.2</v>
      </c>
      <c r="D27" s="264">
        <f t="shared" si="1"/>
        <v>1.3500000000000085</v>
      </c>
      <c r="E27" s="333">
        <f t="shared" si="2"/>
        <v>0.012402388608176468</v>
      </c>
      <c r="F27" s="264">
        <v>0.7000000000000028</v>
      </c>
      <c r="G27" s="159">
        <f t="shared" si="0"/>
        <v>0.6500000000000057</v>
      </c>
    </row>
    <row r="28" spans="1:7" s="69" customFormat="1" ht="13.5">
      <c r="A28" s="193" t="s">
        <v>285</v>
      </c>
      <c r="B28" s="272">
        <f>Volume!J29</f>
        <v>523.95</v>
      </c>
      <c r="C28" s="70">
        <v>526.1</v>
      </c>
      <c r="D28" s="264">
        <f t="shared" si="1"/>
        <v>2.1499999999999773</v>
      </c>
      <c r="E28" s="333">
        <f t="shared" si="2"/>
        <v>0.004103444985208468</v>
      </c>
      <c r="F28" s="264">
        <v>1.25</v>
      </c>
      <c r="G28" s="159">
        <f t="shared" si="0"/>
        <v>0.8999999999999773</v>
      </c>
    </row>
    <row r="29" spans="1:7" s="69" customFormat="1" ht="13.5">
      <c r="A29" s="193" t="s">
        <v>159</v>
      </c>
      <c r="B29" s="272">
        <f>Volume!J30</f>
        <v>41.5</v>
      </c>
      <c r="C29" s="70">
        <v>41.55</v>
      </c>
      <c r="D29" s="264">
        <f t="shared" si="1"/>
        <v>0.04999999999999716</v>
      </c>
      <c r="E29" s="333">
        <f t="shared" si="2"/>
        <v>0.0012048192771083653</v>
      </c>
      <c r="F29" s="264">
        <v>0.10000000000000142</v>
      </c>
      <c r="G29" s="159">
        <f t="shared" si="0"/>
        <v>-0.05000000000000426</v>
      </c>
    </row>
    <row r="30" spans="1:7" s="69" customFormat="1" ht="13.5">
      <c r="A30" s="193" t="s">
        <v>2</v>
      </c>
      <c r="B30" s="272">
        <f>Volume!J31</f>
        <v>313.55</v>
      </c>
      <c r="C30" s="70">
        <v>312.7</v>
      </c>
      <c r="D30" s="264">
        <f t="shared" si="1"/>
        <v>-0.8500000000000227</v>
      </c>
      <c r="E30" s="333">
        <f t="shared" si="2"/>
        <v>-0.002710891404879677</v>
      </c>
      <c r="F30" s="264">
        <v>-1.150000000000034</v>
      </c>
      <c r="G30" s="159">
        <f t="shared" si="0"/>
        <v>0.30000000000001137</v>
      </c>
    </row>
    <row r="31" spans="1:7" s="69" customFormat="1" ht="13.5">
      <c r="A31" s="193" t="s">
        <v>391</v>
      </c>
      <c r="B31" s="272">
        <f>Volume!J32</f>
        <v>127.7</v>
      </c>
      <c r="C31" s="70">
        <v>128.05</v>
      </c>
      <c r="D31" s="264">
        <f t="shared" si="1"/>
        <v>0.3500000000000085</v>
      </c>
      <c r="E31" s="333">
        <f t="shared" si="2"/>
        <v>0.0027407987470634966</v>
      </c>
      <c r="F31" s="264">
        <v>0.45000000000000284</v>
      </c>
      <c r="G31" s="159">
        <f t="shared" si="0"/>
        <v>-0.09999999999999432</v>
      </c>
    </row>
    <row r="32" spans="1:7" s="69" customFormat="1" ht="13.5">
      <c r="A32" s="193" t="s">
        <v>78</v>
      </c>
      <c r="B32" s="272">
        <f>Volume!J33</f>
        <v>190.6</v>
      </c>
      <c r="C32" s="70">
        <v>191.2</v>
      </c>
      <c r="D32" s="264">
        <f t="shared" si="1"/>
        <v>0.5999999999999943</v>
      </c>
      <c r="E32" s="333">
        <f t="shared" si="2"/>
        <v>0.0031479538300104633</v>
      </c>
      <c r="F32" s="264">
        <v>0.799999999999983</v>
      </c>
      <c r="G32" s="159">
        <f t="shared" si="0"/>
        <v>-0.19999999999998863</v>
      </c>
    </row>
    <row r="33" spans="1:7" s="69" customFormat="1" ht="13.5">
      <c r="A33" s="193" t="s">
        <v>138</v>
      </c>
      <c r="B33" s="272">
        <f>Volume!J34</f>
        <v>529.15</v>
      </c>
      <c r="C33" s="70">
        <v>529.9</v>
      </c>
      <c r="D33" s="264">
        <f t="shared" si="1"/>
        <v>0.75</v>
      </c>
      <c r="E33" s="333">
        <f t="shared" si="2"/>
        <v>0.001417367476140981</v>
      </c>
      <c r="F33" s="264">
        <v>0.2999999999999545</v>
      </c>
      <c r="G33" s="159">
        <f t="shared" si="0"/>
        <v>0.4500000000000455</v>
      </c>
    </row>
    <row r="34" spans="1:7" s="69" customFormat="1" ht="13.5">
      <c r="A34" s="193" t="s">
        <v>160</v>
      </c>
      <c r="B34" s="272">
        <f>Volume!J35</f>
        <v>402.75</v>
      </c>
      <c r="C34" s="70">
        <v>402.9</v>
      </c>
      <c r="D34" s="264">
        <f t="shared" si="1"/>
        <v>0.14999999999997726</v>
      </c>
      <c r="E34" s="333">
        <f t="shared" si="2"/>
        <v>0.00037243947858467354</v>
      </c>
      <c r="F34" s="264">
        <v>1.650000000000034</v>
      </c>
      <c r="G34" s="159">
        <f t="shared" si="0"/>
        <v>-1.5000000000000568</v>
      </c>
    </row>
    <row r="35" spans="1:7" s="69" customFormat="1" ht="13.5">
      <c r="A35" s="193" t="s">
        <v>161</v>
      </c>
      <c r="B35" s="272">
        <f>Volume!J36</f>
        <v>32.1</v>
      </c>
      <c r="C35" s="70">
        <v>32.15</v>
      </c>
      <c r="D35" s="264">
        <f t="shared" si="1"/>
        <v>0.04999999999999716</v>
      </c>
      <c r="E35" s="333">
        <f t="shared" si="2"/>
        <v>0.0015576323987538056</v>
      </c>
      <c r="F35" s="264">
        <v>0.04999999999999716</v>
      </c>
      <c r="G35" s="159">
        <f t="shared" si="0"/>
        <v>0</v>
      </c>
    </row>
    <row r="36" spans="1:7" s="69" customFormat="1" ht="13.5">
      <c r="A36" s="193" t="s">
        <v>393</v>
      </c>
      <c r="B36" s="272">
        <f>Volume!J37</f>
        <v>193.6</v>
      </c>
      <c r="C36" s="70">
        <v>194.35</v>
      </c>
      <c r="D36" s="264">
        <f t="shared" si="1"/>
        <v>0.75</v>
      </c>
      <c r="E36" s="333">
        <f t="shared" si="2"/>
        <v>0.0038739669421487604</v>
      </c>
      <c r="F36" s="264">
        <v>1.4000000000000057</v>
      </c>
      <c r="G36" s="159">
        <f t="shared" si="0"/>
        <v>-0.6500000000000057</v>
      </c>
    </row>
    <row r="37" spans="1:8" s="25" customFormat="1" ht="13.5">
      <c r="A37" s="193" t="s">
        <v>3</v>
      </c>
      <c r="B37" s="272">
        <f>Volume!J38</f>
        <v>232.4</v>
      </c>
      <c r="C37" s="70">
        <v>231.35</v>
      </c>
      <c r="D37" s="264">
        <f t="shared" si="1"/>
        <v>-1.0500000000000114</v>
      </c>
      <c r="E37" s="333">
        <f t="shared" si="2"/>
        <v>-0.004518072289156676</v>
      </c>
      <c r="F37" s="264">
        <v>-1.1999999999999886</v>
      </c>
      <c r="G37" s="159">
        <f t="shared" si="0"/>
        <v>0.14999999999997726</v>
      </c>
      <c r="H37" s="69"/>
    </row>
    <row r="38" spans="1:7" s="69" customFormat="1" ht="13.5">
      <c r="A38" s="193" t="s">
        <v>218</v>
      </c>
      <c r="B38" s="272">
        <f>Volume!J39</f>
        <v>354.7</v>
      </c>
      <c r="C38" s="70">
        <v>353.9</v>
      </c>
      <c r="D38" s="264">
        <f t="shared" si="1"/>
        <v>-0.8000000000000114</v>
      </c>
      <c r="E38" s="333">
        <f t="shared" si="2"/>
        <v>-0.0022554271215111683</v>
      </c>
      <c r="F38" s="264">
        <v>-1.4500000000000455</v>
      </c>
      <c r="G38" s="159">
        <f t="shared" si="0"/>
        <v>0.6500000000000341</v>
      </c>
    </row>
    <row r="39" spans="1:7" s="69" customFormat="1" ht="13.5">
      <c r="A39" s="193" t="s">
        <v>162</v>
      </c>
      <c r="B39" s="272">
        <f>Volume!J40</f>
        <v>270.5</v>
      </c>
      <c r="C39" s="70">
        <v>271.3</v>
      </c>
      <c r="D39" s="264">
        <f t="shared" si="1"/>
        <v>0.8000000000000114</v>
      </c>
      <c r="E39" s="333">
        <f t="shared" si="2"/>
        <v>0.0029574861367837758</v>
      </c>
      <c r="F39" s="264">
        <v>0.6499999999999773</v>
      </c>
      <c r="G39" s="159">
        <f t="shared" si="0"/>
        <v>0.1500000000000341</v>
      </c>
    </row>
    <row r="40" spans="1:7" s="69" customFormat="1" ht="13.5">
      <c r="A40" s="193" t="s">
        <v>286</v>
      </c>
      <c r="B40" s="272">
        <f>Volume!J41</f>
        <v>202.1</v>
      </c>
      <c r="C40" s="70">
        <v>203.2</v>
      </c>
      <c r="D40" s="264">
        <f t="shared" si="1"/>
        <v>1.0999999999999943</v>
      </c>
      <c r="E40" s="333">
        <f t="shared" si="2"/>
        <v>0.005442850074220655</v>
      </c>
      <c r="F40" s="264">
        <v>0.950000000000017</v>
      </c>
      <c r="G40" s="159">
        <f t="shared" si="0"/>
        <v>0.14999999999997726</v>
      </c>
    </row>
    <row r="41" spans="1:7" s="69" customFormat="1" ht="13.5">
      <c r="A41" s="193" t="s">
        <v>183</v>
      </c>
      <c r="B41" s="272">
        <f>Volume!J42</f>
        <v>271.2</v>
      </c>
      <c r="C41" s="70">
        <v>272.2</v>
      </c>
      <c r="D41" s="264">
        <f t="shared" si="1"/>
        <v>1</v>
      </c>
      <c r="E41" s="333">
        <f t="shared" si="2"/>
        <v>0.003687315634218289</v>
      </c>
      <c r="F41" s="264">
        <v>0.9499999999999886</v>
      </c>
      <c r="G41" s="159">
        <f t="shared" si="0"/>
        <v>0.05000000000001137</v>
      </c>
    </row>
    <row r="42" spans="1:7" s="69" customFormat="1" ht="13.5">
      <c r="A42" s="193" t="s">
        <v>219</v>
      </c>
      <c r="B42" s="272">
        <f>Volume!J43</f>
        <v>93.85</v>
      </c>
      <c r="C42" s="70">
        <v>90.75</v>
      </c>
      <c r="D42" s="264">
        <f t="shared" si="1"/>
        <v>-3.0999999999999943</v>
      </c>
      <c r="E42" s="333">
        <f t="shared" si="2"/>
        <v>-0.03303143313798609</v>
      </c>
      <c r="F42" s="264">
        <v>-2.8999999999999915</v>
      </c>
      <c r="G42" s="159">
        <f t="shared" si="0"/>
        <v>-0.20000000000000284</v>
      </c>
    </row>
    <row r="43" spans="1:7" s="69" customFormat="1" ht="13.5">
      <c r="A43" s="193" t="s">
        <v>163</v>
      </c>
      <c r="B43" s="272">
        <f>Volume!J44</f>
        <v>3358.75</v>
      </c>
      <c r="C43" s="70">
        <v>3371.5</v>
      </c>
      <c r="D43" s="264">
        <f t="shared" si="1"/>
        <v>12.75</v>
      </c>
      <c r="E43" s="333">
        <f t="shared" si="2"/>
        <v>0.0037960550800148866</v>
      </c>
      <c r="F43" s="264">
        <v>16.899999999999636</v>
      </c>
      <c r="G43" s="159">
        <f t="shared" si="0"/>
        <v>-4.149999999999636</v>
      </c>
    </row>
    <row r="44" spans="1:7" s="69" customFormat="1" ht="13.5">
      <c r="A44" s="193" t="s">
        <v>194</v>
      </c>
      <c r="B44" s="272">
        <f>Volume!J45</f>
        <v>705.5</v>
      </c>
      <c r="C44" s="70">
        <v>706.2</v>
      </c>
      <c r="D44" s="264">
        <f t="shared" si="1"/>
        <v>0.7000000000000455</v>
      </c>
      <c r="E44" s="333">
        <f t="shared" si="2"/>
        <v>0.0009922041105599512</v>
      </c>
      <c r="F44" s="264">
        <v>2.4500000000000455</v>
      </c>
      <c r="G44" s="159">
        <f t="shared" si="0"/>
        <v>-1.75</v>
      </c>
    </row>
    <row r="45" spans="1:7" s="69" customFormat="1" ht="13.5">
      <c r="A45" s="193" t="s">
        <v>220</v>
      </c>
      <c r="B45" s="272">
        <f>Volume!J46</f>
        <v>120</v>
      </c>
      <c r="C45" s="70">
        <v>120.25</v>
      </c>
      <c r="D45" s="264">
        <f t="shared" si="1"/>
        <v>0.25</v>
      </c>
      <c r="E45" s="333">
        <f t="shared" si="2"/>
        <v>0.0020833333333333333</v>
      </c>
      <c r="F45" s="264">
        <v>0.3499999999999943</v>
      </c>
      <c r="G45" s="159">
        <f t="shared" si="0"/>
        <v>-0.09999999999999432</v>
      </c>
    </row>
    <row r="46" spans="1:7" s="69" customFormat="1" ht="13.5">
      <c r="A46" s="193" t="s">
        <v>164</v>
      </c>
      <c r="B46" s="272">
        <f>Volume!J47</f>
        <v>51.85</v>
      </c>
      <c r="C46" s="70">
        <v>52.2</v>
      </c>
      <c r="D46" s="264">
        <f t="shared" si="1"/>
        <v>0.3500000000000014</v>
      </c>
      <c r="E46" s="333">
        <f t="shared" si="2"/>
        <v>0.0067502410800386005</v>
      </c>
      <c r="F46" s="264">
        <v>0.45000000000000284</v>
      </c>
      <c r="G46" s="159">
        <f t="shared" si="0"/>
        <v>-0.10000000000000142</v>
      </c>
    </row>
    <row r="47" spans="1:7" s="69" customFormat="1" ht="13.5">
      <c r="A47" s="193" t="s">
        <v>165</v>
      </c>
      <c r="B47" s="272">
        <f>Volume!J48</f>
        <v>229.25</v>
      </c>
      <c r="C47" s="70">
        <v>229.25</v>
      </c>
      <c r="D47" s="264">
        <f t="shared" si="1"/>
        <v>0</v>
      </c>
      <c r="E47" s="333">
        <f t="shared" si="2"/>
        <v>0</v>
      </c>
      <c r="F47" s="264">
        <v>0.5500000000000114</v>
      </c>
      <c r="G47" s="159">
        <f t="shared" si="0"/>
        <v>-0.5500000000000114</v>
      </c>
    </row>
    <row r="48" spans="1:7" s="69" customFormat="1" ht="13.5">
      <c r="A48" s="193" t="s">
        <v>89</v>
      </c>
      <c r="B48" s="272">
        <f>Volume!J49</f>
        <v>284.55</v>
      </c>
      <c r="C48" s="70">
        <v>277.35</v>
      </c>
      <c r="D48" s="264">
        <f t="shared" si="1"/>
        <v>-7.199999999999989</v>
      </c>
      <c r="E48" s="333">
        <f t="shared" si="2"/>
        <v>-0.02530311017395884</v>
      </c>
      <c r="F48" s="264">
        <v>-9.550000000000011</v>
      </c>
      <c r="G48" s="159">
        <f t="shared" si="0"/>
        <v>2.3500000000000227</v>
      </c>
    </row>
    <row r="49" spans="1:7" s="69" customFormat="1" ht="13.5">
      <c r="A49" s="193" t="s">
        <v>287</v>
      </c>
      <c r="B49" s="272">
        <f>Volume!J50</f>
        <v>168.75</v>
      </c>
      <c r="C49" s="70">
        <v>169.65</v>
      </c>
      <c r="D49" s="264">
        <f t="shared" si="1"/>
        <v>0.9000000000000057</v>
      </c>
      <c r="E49" s="333">
        <f t="shared" si="2"/>
        <v>0.005333333333333367</v>
      </c>
      <c r="F49" s="264">
        <v>0.5</v>
      </c>
      <c r="G49" s="159">
        <f t="shared" si="0"/>
        <v>0.4000000000000057</v>
      </c>
    </row>
    <row r="50" spans="1:7" s="69" customFormat="1" ht="13.5">
      <c r="A50" s="193" t="s">
        <v>271</v>
      </c>
      <c r="B50" s="272">
        <f>Volume!J51</f>
        <v>228.35</v>
      </c>
      <c r="C50" s="70">
        <v>228.6</v>
      </c>
      <c r="D50" s="264">
        <f t="shared" si="1"/>
        <v>0.25</v>
      </c>
      <c r="E50" s="333">
        <f t="shared" si="2"/>
        <v>0.0010948105977665863</v>
      </c>
      <c r="F50" s="264">
        <v>0.8499999999999943</v>
      </c>
      <c r="G50" s="159">
        <f t="shared" si="0"/>
        <v>-0.5999999999999943</v>
      </c>
    </row>
    <row r="51" spans="1:7" s="69" customFormat="1" ht="13.5">
      <c r="A51" s="193" t="s">
        <v>221</v>
      </c>
      <c r="B51" s="272">
        <f>Volume!J52</f>
        <v>1145.15</v>
      </c>
      <c r="C51" s="70">
        <v>1134.25</v>
      </c>
      <c r="D51" s="264">
        <f t="shared" si="1"/>
        <v>-10.900000000000091</v>
      </c>
      <c r="E51" s="333">
        <f t="shared" si="2"/>
        <v>-0.009518403702571794</v>
      </c>
      <c r="F51" s="264">
        <v>-11.400000000000091</v>
      </c>
      <c r="G51" s="159">
        <f t="shared" si="0"/>
        <v>0.5</v>
      </c>
    </row>
    <row r="52" spans="1:7" s="69" customFormat="1" ht="13.5">
      <c r="A52" s="193" t="s">
        <v>233</v>
      </c>
      <c r="B52" s="272">
        <f>Volume!J53</f>
        <v>362.85</v>
      </c>
      <c r="C52" s="70">
        <v>363.4</v>
      </c>
      <c r="D52" s="264">
        <f t="shared" si="1"/>
        <v>0.5499999999999545</v>
      </c>
      <c r="E52" s="333">
        <f t="shared" si="2"/>
        <v>0.0015157778696429777</v>
      </c>
      <c r="F52" s="264">
        <v>1.8500000000000227</v>
      </c>
      <c r="G52" s="159">
        <f t="shared" si="0"/>
        <v>-1.3000000000000682</v>
      </c>
    </row>
    <row r="53" spans="1:7" s="69" customFormat="1" ht="13.5">
      <c r="A53" s="193" t="s">
        <v>166</v>
      </c>
      <c r="B53" s="272">
        <f>Volume!J54</f>
        <v>91.6</v>
      </c>
      <c r="C53" s="70">
        <v>92.05</v>
      </c>
      <c r="D53" s="264">
        <f t="shared" si="1"/>
        <v>0.45000000000000284</v>
      </c>
      <c r="E53" s="333">
        <f t="shared" si="2"/>
        <v>0.004912663755458547</v>
      </c>
      <c r="F53" s="264">
        <v>0.6499999999999915</v>
      </c>
      <c r="G53" s="159">
        <f t="shared" si="0"/>
        <v>-0.19999999999998863</v>
      </c>
    </row>
    <row r="54" spans="1:7" s="69" customFormat="1" ht="13.5">
      <c r="A54" s="193" t="s">
        <v>222</v>
      </c>
      <c r="B54" s="272">
        <f>Volume!J55</f>
        <v>2254.95</v>
      </c>
      <c r="C54" s="70">
        <v>2225.85</v>
      </c>
      <c r="D54" s="264">
        <f t="shared" si="1"/>
        <v>-29.09999999999991</v>
      </c>
      <c r="E54" s="333">
        <f t="shared" si="2"/>
        <v>-0.012904942459921466</v>
      </c>
      <c r="F54" s="264">
        <v>-20.65000000000009</v>
      </c>
      <c r="G54" s="159">
        <f t="shared" si="0"/>
        <v>-8.449999999999818</v>
      </c>
    </row>
    <row r="55" spans="1:7" s="69" customFormat="1" ht="13.5">
      <c r="A55" s="193" t="s">
        <v>288</v>
      </c>
      <c r="B55" s="272">
        <f>Volume!J56</f>
        <v>139.95</v>
      </c>
      <c r="C55" s="70">
        <v>140.85</v>
      </c>
      <c r="D55" s="264">
        <f t="shared" si="1"/>
        <v>0.9000000000000057</v>
      </c>
      <c r="E55" s="333">
        <f t="shared" si="2"/>
        <v>0.006430868167202614</v>
      </c>
      <c r="F55" s="264">
        <v>0.549999999999983</v>
      </c>
      <c r="G55" s="159">
        <f t="shared" si="0"/>
        <v>0.35000000000002274</v>
      </c>
    </row>
    <row r="56" spans="1:7" s="69" customFormat="1" ht="13.5">
      <c r="A56" s="193" t="s">
        <v>289</v>
      </c>
      <c r="B56" s="272">
        <f>Volume!J57</f>
        <v>120.4</v>
      </c>
      <c r="C56" s="70">
        <v>120.75</v>
      </c>
      <c r="D56" s="264">
        <f t="shared" si="1"/>
        <v>0.3499999999999943</v>
      </c>
      <c r="E56" s="333">
        <f t="shared" si="2"/>
        <v>0.002906976744185999</v>
      </c>
      <c r="F56" s="264">
        <v>0.5</v>
      </c>
      <c r="G56" s="159">
        <f t="shared" si="0"/>
        <v>-0.15000000000000568</v>
      </c>
    </row>
    <row r="57" spans="1:7" s="69" customFormat="1" ht="13.5">
      <c r="A57" s="193" t="s">
        <v>195</v>
      </c>
      <c r="B57" s="272">
        <f>Volume!J58</f>
        <v>107.15</v>
      </c>
      <c r="C57" s="70">
        <v>107.45</v>
      </c>
      <c r="D57" s="264">
        <f t="shared" si="1"/>
        <v>0.29999999999999716</v>
      </c>
      <c r="E57" s="333">
        <f t="shared" si="2"/>
        <v>0.0027998133457769214</v>
      </c>
      <c r="F57" s="264">
        <v>-0.09999999999999432</v>
      </c>
      <c r="G57" s="159">
        <f t="shared" si="0"/>
        <v>0.3999999999999915</v>
      </c>
    </row>
    <row r="58" spans="1:8" s="25" customFormat="1" ht="13.5">
      <c r="A58" s="193" t="s">
        <v>290</v>
      </c>
      <c r="B58" s="272">
        <f>Volume!J59</f>
        <v>95.6</v>
      </c>
      <c r="C58" s="70">
        <v>95.9</v>
      </c>
      <c r="D58" s="264">
        <f t="shared" si="1"/>
        <v>0.30000000000001137</v>
      </c>
      <c r="E58" s="333">
        <f t="shared" si="2"/>
        <v>0.0031380753138076506</v>
      </c>
      <c r="F58" s="264">
        <v>0.9500000000000028</v>
      </c>
      <c r="G58" s="159">
        <f t="shared" si="0"/>
        <v>-0.6499999999999915</v>
      </c>
      <c r="H58" s="69"/>
    </row>
    <row r="59" spans="1:7" s="69" customFormat="1" ht="13.5">
      <c r="A59" s="193" t="s">
        <v>197</v>
      </c>
      <c r="B59" s="272">
        <f>Volume!J60</f>
        <v>287.6</v>
      </c>
      <c r="C59" s="70">
        <v>285.9</v>
      </c>
      <c r="D59" s="264">
        <f t="shared" si="1"/>
        <v>-1.7000000000000455</v>
      </c>
      <c r="E59" s="333">
        <f t="shared" si="2"/>
        <v>-0.005910987482614901</v>
      </c>
      <c r="F59" s="264">
        <v>-1.75</v>
      </c>
      <c r="G59" s="159">
        <f t="shared" si="0"/>
        <v>0.049999999999954525</v>
      </c>
    </row>
    <row r="60" spans="1:8" s="25" customFormat="1" ht="13.5">
      <c r="A60" s="193" t="s">
        <v>4</v>
      </c>
      <c r="B60" s="272">
        <f>Volume!J61</f>
        <v>1539.25</v>
      </c>
      <c r="C60" s="70">
        <v>1533</v>
      </c>
      <c r="D60" s="264">
        <f t="shared" si="1"/>
        <v>-6.25</v>
      </c>
      <c r="E60" s="333">
        <f t="shared" si="2"/>
        <v>-0.004060419035244438</v>
      </c>
      <c r="F60" s="264">
        <v>-1.599999999999909</v>
      </c>
      <c r="G60" s="159">
        <f t="shared" si="0"/>
        <v>-4.650000000000091</v>
      </c>
      <c r="H60" s="69"/>
    </row>
    <row r="61" spans="1:7" s="69" customFormat="1" ht="13.5">
      <c r="A61" s="193" t="s">
        <v>79</v>
      </c>
      <c r="B61" s="272">
        <f>Volume!J62</f>
        <v>958.35</v>
      </c>
      <c r="C61" s="70">
        <v>956.45</v>
      </c>
      <c r="D61" s="264">
        <f t="shared" si="1"/>
        <v>-1.8999999999999773</v>
      </c>
      <c r="E61" s="333">
        <f t="shared" si="2"/>
        <v>-0.001982574216100566</v>
      </c>
      <c r="F61" s="264">
        <v>-4.899999999999977</v>
      </c>
      <c r="G61" s="159">
        <f t="shared" si="0"/>
        <v>3</v>
      </c>
    </row>
    <row r="62" spans="1:7" s="69" customFormat="1" ht="13.5">
      <c r="A62" s="193" t="s">
        <v>196</v>
      </c>
      <c r="B62" s="272">
        <f>Volume!J63</f>
        <v>629.3</v>
      </c>
      <c r="C62" s="70">
        <v>620</v>
      </c>
      <c r="D62" s="264">
        <f t="shared" si="1"/>
        <v>-9.299999999999955</v>
      </c>
      <c r="E62" s="333">
        <f t="shared" si="2"/>
        <v>-0.014778325123152638</v>
      </c>
      <c r="F62" s="264">
        <v>-11.550000000000068</v>
      </c>
      <c r="G62" s="159">
        <f t="shared" si="0"/>
        <v>2.2500000000001137</v>
      </c>
    </row>
    <row r="63" spans="1:7" s="69" customFormat="1" ht="13.5">
      <c r="A63" s="193" t="s">
        <v>5</v>
      </c>
      <c r="B63" s="272">
        <f>Volume!J64</f>
        <v>140.15</v>
      </c>
      <c r="C63" s="70">
        <v>140.2</v>
      </c>
      <c r="D63" s="264">
        <f t="shared" si="1"/>
        <v>0.04999999999998295</v>
      </c>
      <c r="E63" s="333">
        <f t="shared" si="2"/>
        <v>0.00035676061362813373</v>
      </c>
      <c r="F63" s="264">
        <v>0.6999999999999886</v>
      </c>
      <c r="G63" s="159">
        <f t="shared" si="0"/>
        <v>-0.6500000000000057</v>
      </c>
    </row>
    <row r="64" spans="1:7" s="69" customFormat="1" ht="13.5">
      <c r="A64" s="193" t="s">
        <v>198</v>
      </c>
      <c r="B64" s="272">
        <f>Volume!J65</f>
        <v>207.85</v>
      </c>
      <c r="C64" s="70">
        <v>203.75</v>
      </c>
      <c r="D64" s="264">
        <f t="shared" si="1"/>
        <v>-4.099999999999994</v>
      </c>
      <c r="E64" s="333">
        <f t="shared" si="2"/>
        <v>-0.0197257637719509</v>
      </c>
      <c r="F64" s="264">
        <v>-3.3000000000000114</v>
      </c>
      <c r="G64" s="159">
        <f t="shared" si="0"/>
        <v>-0.799999999999983</v>
      </c>
    </row>
    <row r="65" spans="1:7" s="69" customFormat="1" ht="13.5">
      <c r="A65" s="193" t="s">
        <v>199</v>
      </c>
      <c r="B65" s="272">
        <f>Volume!J66</f>
        <v>247.55</v>
      </c>
      <c r="C65" s="70">
        <v>248.55</v>
      </c>
      <c r="D65" s="264">
        <f t="shared" si="1"/>
        <v>1</v>
      </c>
      <c r="E65" s="333">
        <f t="shared" si="2"/>
        <v>0.004039587962027873</v>
      </c>
      <c r="F65" s="264">
        <v>1.0999999999999943</v>
      </c>
      <c r="G65" s="159">
        <f t="shared" si="0"/>
        <v>-0.09999999999999432</v>
      </c>
    </row>
    <row r="66" spans="1:8" s="25" customFormat="1" ht="13.5">
      <c r="A66" s="193" t="s">
        <v>43</v>
      </c>
      <c r="B66" s="272">
        <f>Volume!J67</f>
        <v>2198.35</v>
      </c>
      <c r="C66" s="70">
        <v>2205.55</v>
      </c>
      <c r="D66" s="264">
        <f t="shared" si="1"/>
        <v>7.200000000000273</v>
      </c>
      <c r="E66" s="333">
        <f t="shared" si="2"/>
        <v>0.0032751836604727517</v>
      </c>
      <c r="F66" s="264">
        <v>12.200000000000273</v>
      </c>
      <c r="G66" s="159">
        <f t="shared" si="0"/>
        <v>-5</v>
      </c>
      <c r="H66" s="69"/>
    </row>
    <row r="67" spans="1:7" s="69" customFormat="1" ht="13.5">
      <c r="A67" s="193" t="s">
        <v>200</v>
      </c>
      <c r="B67" s="272">
        <f>Volume!J68</f>
        <v>849.25</v>
      </c>
      <c r="C67" s="70">
        <v>844.4</v>
      </c>
      <c r="D67" s="264">
        <f aca="true" t="shared" si="3" ref="D67:D130">C67-B67</f>
        <v>-4.850000000000023</v>
      </c>
      <c r="E67" s="333">
        <f aca="true" t="shared" si="4" ref="E67:E130">D67/B67</f>
        <v>-0.005710921401236412</v>
      </c>
      <c r="F67" s="264">
        <v>-3.25</v>
      </c>
      <c r="G67" s="159">
        <f t="shared" si="0"/>
        <v>-1.6000000000000227</v>
      </c>
    </row>
    <row r="68" spans="1:7" s="69" customFormat="1" ht="13.5">
      <c r="A68" s="193" t="s">
        <v>141</v>
      </c>
      <c r="B68" s="272">
        <f>Volume!J69</f>
        <v>78.7</v>
      </c>
      <c r="C68" s="70">
        <v>79.2</v>
      </c>
      <c r="D68" s="264">
        <f t="shared" si="3"/>
        <v>0.5</v>
      </c>
      <c r="E68" s="333">
        <f t="shared" si="4"/>
        <v>0.0063532401524777635</v>
      </c>
      <c r="F68" s="264">
        <v>0.10000000000000853</v>
      </c>
      <c r="G68" s="159">
        <f aca="true" t="shared" si="5" ref="G68:G131">D68-F68</f>
        <v>0.3999999999999915</v>
      </c>
    </row>
    <row r="69" spans="1:7" s="69" customFormat="1" ht="13.5">
      <c r="A69" s="193" t="s">
        <v>399</v>
      </c>
      <c r="B69" s="272">
        <f>Volume!J70</f>
        <v>98.2</v>
      </c>
      <c r="C69" s="70">
        <v>97.9</v>
      </c>
      <c r="D69" s="264">
        <f t="shared" si="3"/>
        <v>-0.29999999999999716</v>
      </c>
      <c r="E69" s="333">
        <f t="shared" si="4"/>
        <v>-0.003054989816700582</v>
      </c>
      <c r="F69" s="264">
        <v>-0.45000000000000284</v>
      </c>
      <c r="G69" s="159">
        <f t="shared" si="5"/>
        <v>0.15000000000000568</v>
      </c>
    </row>
    <row r="70" spans="1:7" s="69" customFormat="1" ht="13.5">
      <c r="A70" s="193" t="s">
        <v>184</v>
      </c>
      <c r="B70" s="272">
        <f>Volume!J71</f>
        <v>91.9</v>
      </c>
      <c r="C70" s="70">
        <v>92.35</v>
      </c>
      <c r="D70" s="264">
        <f t="shared" si="3"/>
        <v>0.44999999999998863</v>
      </c>
      <c r="E70" s="333">
        <f t="shared" si="4"/>
        <v>0.004896626768226209</v>
      </c>
      <c r="F70" s="264">
        <v>0.3499999999999943</v>
      </c>
      <c r="G70" s="159">
        <f t="shared" si="5"/>
        <v>0.09999999999999432</v>
      </c>
    </row>
    <row r="71" spans="1:7" s="69" customFormat="1" ht="13.5">
      <c r="A71" s="193" t="s">
        <v>175</v>
      </c>
      <c r="B71" s="272">
        <f>Volume!J72</f>
        <v>38.05</v>
      </c>
      <c r="C71" s="70">
        <v>38.25</v>
      </c>
      <c r="D71" s="264">
        <f t="shared" si="3"/>
        <v>0.20000000000000284</v>
      </c>
      <c r="E71" s="333">
        <f t="shared" si="4"/>
        <v>0.005256241787122282</v>
      </c>
      <c r="F71" s="264">
        <v>0.14999999999999858</v>
      </c>
      <c r="G71" s="159">
        <f t="shared" si="5"/>
        <v>0.05000000000000426</v>
      </c>
    </row>
    <row r="72" spans="1:7" s="69" customFormat="1" ht="13.5">
      <c r="A72" s="193" t="s">
        <v>142</v>
      </c>
      <c r="B72" s="272">
        <f>Volume!J73</f>
        <v>146.65</v>
      </c>
      <c r="C72" s="70">
        <v>147</v>
      </c>
      <c r="D72" s="264">
        <f t="shared" si="3"/>
        <v>0.3499999999999943</v>
      </c>
      <c r="E72" s="333">
        <f t="shared" si="4"/>
        <v>0.002386634844868696</v>
      </c>
      <c r="F72" s="264">
        <v>0.30000000000001137</v>
      </c>
      <c r="G72" s="159">
        <f t="shared" si="5"/>
        <v>0.04999999999998295</v>
      </c>
    </row>
    <row r="73" spans="1:8" s="25" customFormat="1" ht="13.5">
      <c r="A73" s="193" t="s">
        <v>176</v>
      </c>
      <c r="B73" s="272">
        <f>Volume!J74</f>
        <v>159.5</v>
      </c>
      <c r="C73" s="70">
        <v>159.55</v>
      </c>
      <c r="D73" s="264">
        <f t="shared" si="3"/>
        <v>0.05000000000001137</v>
      </c>
      <c r="E73" s="333">
        <f t="shared" si="4"/>
        <v>0.00031347962382452266</v>
      </c>
      <c r="F73" s="264">
        <v>0.09999999999999432</v>
      </c>
      <c r="G73" s="159">
        <f t="shared" si="5"/>
        <v>-0.04999999999998295</v>
      </c>
      <c r="H73" s="69"/>
    </row>
    <row r="74" spans="1:8" s="25" customFormat="1" ht="13.5">
      <c r="A74" s="193" t="s">
        <v>398</v>
      </c>
      <c r="B74" s="272">
        <f>Volume!J75</f>
        <v>90.4</v>
      </c>
      <c r="C74" s="70">
        <v>91.05</v>
      </c>
      <c r="D74" s="264">
        <f t="shared" si="3"/>
        <v>0.6499999999999915</v>
      </c>
      <c r="E74" s="333">
        <f t="shared" si="4"/>
        <v>0.007190265486725569</v>
      </c>
      <c r="F74" s="264">
        <v>0.20000000000000284</v>
      </c>
      <c r="G74" s="159">
        <f t="shared" si="5"/>
        <v>0.44999999999998863</v>
      </c>
      <c r="H74" s="69"/>
    </row>
    <row r="75" spans="1:7" s="69" customFormat="1" ht="13.5">
      <c r="A75" s="193" t="s">
        <v>167</v>
      </c>
      <c r="B75" s="272">
        <f>Volume!J76</f>
        <v>39.75</v>
      </c>
      <c r="C75" s="70">
        <v>39.8</v>
      </c>
      <c r="D75" s="264">
        <f t="shared" si="3"/>
        <v>0.04999999999999716</v>
      </c>
      <c r="E75" s="333">
        <f t="shared" si="4"/>
        <v>0.0012578616352200544</v>
      </c>
      <c r="F75" s="264">
        <v>0.05000000000000426</v>
      </c>
      <c r="G75" s="159">
        <f t="shared" si="5"/>
        <v>-7.105427357601002E-15</v>
      </c>
    </row>
    <row r="76" spans="1:7" s="69" customFormat="1" ht="13.5">
      <c r="A76" s="193" t="s">
        <v>201</v>
      </c>
      <c r="B76" s="272">
        <f>Volume!J77</f>
        <v>2045.85</v>
      </c>
      <c r="C76" s="70">
        <v>2038.55</v>
      </c>
      <c r="D76" s="264">
        <f t="shared" si="3"/>
        <v>-7.2999999999999545</v>
      </c>
      <c r="E76" s="333">
        <f t="shared" si="4"/>
        <v>-0.0035681990370750325</v>
      </c>
      <c r="F76" s="264">
        <v>-0.20000000000004547</v>
      </c>
      <c r="G76" s="159">
        <f t="shared" si="5"/>
        <v>-7.099999999999909</v>
      </c>
    </row>
    <row r="77" spans="1:7" s="69" customFormat="1" ht="13.5">
      <c r="A77" s="193" t="s">
        <v>143</v>
      </c>
      <c r="B77" s="272">
        <f>Volume!J78</f>
        <v>97.1</v>
      </c>
      <c r="C77" s="70">
        <v>97.8</v>
      </c>
      <c r="D77" s="264">
        <f t="shared" si="3"/>
        <v>0.7000000000000028</v>
      </c>
      <c r="E77" s="333">
        <f t="shared" si="4"/>
        <v>0.007209062821833191</v>
      </c>
      <c r="F77" s="264">
        <v>0.19999999999998863</v>
      </c>
      <c r="G77" s="159">
        <f t="shared" si="5"/>
        <v>0.5000000000000142</v>
      </c>
    </row>
    <row r="78" spans="1:7" s="69" customFormat="1" ht="13.5">
      <c r="A78" s="193" t="s">
        <v>90</v>
      </c>
      <c r="B78" s="272">
        <f>Volume!J79</f>
        <v>395</v>
      </c>
      <c r="C78" s="70">
        <v>397.6</v>
      </c>
      <c r="D78" s="264">
        <f t="shared" si="3"/>
        <v>2.6000000000000227</v>
      </c>
      <c r="E78" s="333">
        <f t="shared" si="4"/>
        <v>0.006582278481012716</v>
      </c>
      <c r="F78" s="264">
        <v>1.8999999999999773</v>
      </c>
      <c r="G78" s="159">
        <f t="shared" si="5"/>
        <v>0.7000000000000455</v>
      </c>
    </row>
    <row r="79" spans="1:7" s="69" customFormat="1" ht="13.5">
      <c r="A79" s="193" t="s">
        <v>35</v>
      </c>
      <c r="B79" s="272">
        <f>Volume!J80</f>
        <v>274.45</v>
      </c>
      <c r="C79" s="70">
        <v>274.25</v>
      </c>
      <c r="D79" s="264">
        <f t="shared" si="3"/>
        <v>-0.19999999999998863</v>
      </c>
      <c r="E79" s="333">
        <f t="shared" si="4"/>
        <v>-0.0007287301876479819</v>
      </c>
      <c r="F79" s="264">
        <v>-0.6499999999999773</v>
      </c>
      <c r="G79" s="159">
        <f t="shared" si="5"/>
        <v>0.44999999999998863</v>
      </c>
    </row>
    <row r="80" spans="1:7" s="69" customFormat="1" ht="13.5">
      <c r="A80" s="193" t="s">
        <v>6</v>
      </c>
      <c r="B80" s="272">
        <f>Volume!J81</f>
        <v>156.25</v>
      </c>
      <c r="C80" s="70">
        <v>156.1</v>
      </c>
      <c r="D80" s="264">
        <f t="shared" si="3"/>
        <v>-0.15000000000000568</v>
      </c>
      <c r="E80" s="333">
        <f t="shared" si="4"/>
        <v>-0.0009600000000000363</v>
      </c>
      <c r="F80" s="264">
        <v>-0.5500000000000114</v>
      </c>
      <c r="G80" s="159">
        <f t="shared" si="5"/>
        <v>0.4000000000000057</v>
      </c>
    </row>
    <row r="81" spans="1:7" s="69" customFormat="1" ht="13.5">
      <c r="A81" s="193" t="s">
        <v>177</v>
      </c>
      <c r="B81" s="272">
        <f>Volume!J82</f>
        <v>271.5</v>
      </c>
      <c r="C81" s="70">
        <v>272.3</v>
      </c>
      <c r="D81" s="264">
        <f t="shared" si="3"/>
        <v>0.8000000000000114</v>
      </c>
      <c r="E81" s="333">
        <f t="shared" si="4"/>
        <v>0.0029465930018416626</v>
      </c>
      <c r="F81" s="264">
        <v>0.39999999999997726</v>
      </c>
      <c r="G81" s="159">
        <f t="shared" si="5"/>
        <v>0.4000000000000341</v>
      </c>
    </row>
    <row r="82" spans="1:7" s="69" customFormat="1" ht="13.5">
      <c r="A82" s="193" t="s">
        <v>168</v>
      </c>
      <c r="B82" s="272">
        <f>Volume!J83</f>
        <v>630.85</v>
      </c>
      <c r="C82" s="70">
        <v>633.2</v>
      </c>
      <c r="D82" s="264">
        <f t="shared" si="3"/>
        <v>2.3500000000000227</v>
      </c>
      <c r="E82" s="333">
        <f t="shared" si="4"/>
        <v>0.003725132757390858</v>
      </c>
      <c r="F82" s="264">
        <v>-4.850000000000023</v>
      </c>
      <c r="G82" s="159">
        <f t="shared" si="5"/>
        <v>7.2000000000000455</v>
      </c>
    </row>
    <row r="83" spans="1:7" s="69" customFormat="1" ht="13.5">
      <c r="A83" s="193" t="s">
        <v>132</v>
      </c>
      <c r="B83" s="272">
        <f>Volume!J84</f>
        <v>629.6</v>
      </c>
      <c r="C83" s="70">
        <v>630.6</v>
      </c>
      <c r="D83" s="264">
        <f t="shared" si="3"/>
        <v>1</v>
      </c>
      <c r="E83" s="333">
        <f t="shared" si="4"/>
        <v>0.0015883100381194409</v>
      </c>
      <c r="F83" s="264">
        <v>1.6499999999999773</v>
      </c>
      <c r="G83" s="159">
        <f t="shared" si="5"/>
        <v>-0.6499999999999773</v>
      </c>
    </row>
    <row r="84" spans="1:7" s="69" customFormat="1" ht="13.5">
      <c r="A84" s="193" t="s">
        <v>144</v>
      </c>
      <c r="B84" s="272">
        <f>Volume!J85</f>
        <v>2506.8</v>
      </c>
      <c r="C84" s="70">
        <v>2517.25</v>
      </c>
      <c r="D84" s="264">
        <f t="shared" si="3"/>
        <v>10.449999999999818</v>
      </c>
      <c r="E84" s="333">
        <f t="shared" si="4"/>
        <v>0.004168661241423256</v>
      </c>
      <c r="F84" s="264">
        <v>0.1000000000003638</v>
      </c>
      <c r="G84" s="159">
        <f t="shared" si="5"/>
        <v>10.349999999999454</v>
      </c>
    </row>
    <row r="85" spans="1:8" s="25" customFormat="1" ht="13.5">
      <c r="A85" s="193" t="s">
        <v>291</v>
      </c>
      <c r="B85" s="272">
        <f>Volume!J86</f>
        <v>556.7</v>
      </c>
      <c r="C85" s="70">
        <v>557.9</v>
      </c>
      <c r="D85" s="264">
        <f t="shared" si="3"/>
        <v>1.1999999999999318</v>
      </c>
      <c r="E85" s="333">
        <f t="shared" si="4"/>
        <v>0.002155559547332372</v>
      </c>
      <c r="F85" s="264">
        <v>1.6499999999999773</v>
      </c>
      <c r="G85" s="159">
        <f t="shared" si="5"/>
        <v>-0.4500000000000455</v>
      </c>
      <c r="H85" s="69"/>
    </row>
    <row r="86" spans="1:7" s="69" customFormat="1" ht="13.5">
      <c r="A86" s="193" t="s">
        <v>133</v>
      </c>
      <c r="B86" s="272">
        <f>Volume!J87</f>
        <v>30.05</v>
      </c>
      <c r="C86" s="70">
        <v>30.2</v>
      </c>
      <c r="D86" s="264">
        <f t="shared" si="3"/>
        <v>0.14999999999999858</v>
      </c>
      <c r="E86" s="333">
        <f t="shared" si="4"/>
        <v>0.004991680532445876</v>
      </c>
      <c r="F86" s="264">
        <v>0.1999999999999993</v>
      </c>
      <c r="G86" s="159">
        <f t="shared" si="5"/>
        <v>-0.05000000000000071</v>
      </c>
    </row>
    <row r="87" spans="1:7" s="69" customFormat="1" ht="13.5">
      <c r="A87" s="193" t="s">
        <v>169</v>
      </c>
      <c r="B87" s="272">
        <f>Volume!J88</f>
        <v>125.85</v>
      </c>
      <c r="C87" s="70">
        <v>126.4</v>
      </c>
      <c r="D87" s="264">
        <f t="shared" si="3"/>
        <v>0.5500000000000114</v>
      </c>
      <c r="E87" s="333">
        <f t="shared" si="4"/>
        <v>0.004370282081843555</v>
      </c>
      <c r="F87" s="264">
        <v>0.8500000000000227</v>
      </c>
      <c r="G87" s="159">
        <f t="shared" si="5"/>
        <v>-0.30000000000001137</v>
      </c>
    </row>
    <row r="88" spans="1:7" s="69" customFormat="1" ht="13.5">
      <c r="A88" s="193" t="s">
        <v>292</v>
      </c>
      <c r="B88" s="272">
        <f>Volume!J89</f>
        <v>534.4</v>
      </c>
      <c r="C88" s="70">
        <v>534.55</v>
      </c>
      <c r="D88" s="264">
        <f t="shared" si="3"/>
        <v>0.14999999999997726</v>
      </c>
      <c r="E88" s="333">
        <f t="shared" si="4"/>
        <v>0.0002806886227544485</v>
      </c>
      <c r="F88" s="264">
        <v>2.3999999999999773</v>
      </c>
      <c r="G88" s="159">
        <f t="shared" si="5"/>
        <v>-2.25</v>
      </c>
    </row>
    <row r="89" spans="1:7" s="69" customFormat="1" ht="13.5">
      <c r="A89" s="193" t="s">
        <v>293</v>
      </c>
      <c r="B89" s="272">
        <f>Volume!J90</f>
        <v>479.45</v>
      </c>
      <c r="C89" s="70">
        <v>481.55</v>
      </c>
      <c r="D89" s="264">
        <f t="shared" si="3"/>
        <v>2.1000000000000227</v>
      </c>
      <c r="E89" s="333">
        <f t="shared" si="4"/>
        <v>0.004380018771509068</v>
      </c>
      <c r="F89" s="264">
        <v>2.900000000000034</v>
      </c>
      <c r="G89" s="159">
        <f t="shared" si="5"/>
        <v>-0.8000000000000114</v>
      </c>
    </row>
    <row r="90" spans="1:7" s="69" customFormat="1" ht="13.5">
      <c r="A90" s="193" t="s">
        <v>178</v>
      </c>
      <c r="B90" s="272">
        <f>Volume!J91</f>
        <v>170.65</v>
      </c>
      <c r="C90" s="70">
        <v>171.25</v>
      </c>
      <c r="D90" s="264">
        <f t="shared" si="3"/>
        <v>0.5999999999999943</v>
      </c>
      <c r="E90" s="333">
        <f t="shared" si="4"/>
        <v>0.00351596835628476</v>
      </c>
      <c r="F90" s="264">
        <v>0.700000000000017</v>
      </c>
      <c r="G90" s="159">
        <f t="shared" si="5"/>
        <v>-0.10000000000002274</v>
      </c>
    </row>
    <row r="91" spans="1:7" s="69" customFormat="1" ht="13.5">
      <c r="A91" s="193" t="s">
        <v>145</v>
      </c>
      <c r="B91" s="272">
        <f>Volume!J92</f>
        <v>140.5</v>
      </c>
      <c r="C91" s="70">
        <v>141.05</v>
      </c>
      <c r="D91" s="264">
        <f t="shared" si="3"/>
        <v>0.5500000000000114</v>
      </c>
      <c r="E91" s="333">
        <f t="shared" si="4"/>
        <v>0.003914590747331042</v>
      </c>
      <c r="F91" s="264">
        <v>0.6000000000000227</v>
      </c>
      <c r="G91" s="159">
        <f t="shared" si="5"/>
        <v>-0.05000000000001137</v>
      </c>
    </row>
    <row r="92" spans="1:7" s="69" customFormat="1" ht="13.5">
      <c r="A92" s="193" t="s">
        <v>272</v>
      </c>
      <c r="B92" s="272">
        <f>Volume!J93</f>
        <v>148.45</v>
      </c>
      <c r="C92" s="70">
        <v>149.35</v>
      </c>
      <c r="D92" s="264">
        <f t="shared" si="3"/>
        <v>0.9000000000000057</v>
      </c>
      <c r="E92" s="333">
        <f t="shared" si="4"/>
        <v>0.006062647356012164</v>
      </c>
      <c r="F92" s="264">
        <v>0.4000000000000057</v>
      </c>
      <c r="G92" s="159">
        <f t="shared" si="5"/>
        <v>0.5</v>
      </c>
    </row>
    <row r="93" spans="1:7" s="69" customFormat="1" ht="13.5">
      <c r="A93" s="193" t="s">
        <v>210</v>
      </c>
      <c r="B93" s="272">
        <f>Volume!J94</f>
        <v>1566.6</v>
      </c>
      <c r="C93" s="70">
        <v>1566.45</v>
      </c>
      <c r="D93" s="264">
        <f t="shared" si="3"/>
        <v>-0.14999999999986358</v>
      </c>
      <c r="E93" s="333">
        <f t="shared" si="4"/>
        <v>-9.574875526609446E-05</v>
      </c>
      <c r="F93" s="264">
        <v>-2.0499999999999545</v>
      </c>
      <c r="G93" s="159">
        <f t="shared" si="5"/>
        <v>1.900000000000091</v>
      </c>
    </row>
    <row r="94" spans="1:7" s="69" customFormat="1" ht="13.5">
      <c r="A94" s="193" t="s">
        <v>294</v>
      </c>
      <c r="B94" s="368">
        <f>Volume!J95</f>
        <v>626.9</v>
      </c>
      <c r="C94" s="70">
        <v>624.4</v>
      </c>
      <c r="D94" s="367">
        <f t="shared" si="3"/>
        <v>-2.5</v>
      </c>
      <c r="E94" s="333">
        <f t="shared" si="4"/>
        <v>-0.003987876854362737</v>
      </c>
      <c r="F94" s="367">
        <v>-0.10000000000002274</v>
      </c>
      <c r="G94" s="159">
        <f t="shared" si="5"/>
        <v>-2.3999999999999773</v>
      </c>
    </row>
    <row r="95" spans="1:7" s="69" customFormat="1" ht="13.5">
      <c r="A95" s="193" t="s">
        <v>7</v>
      </c>
      <c r="B95" s="272">
        <f>Volume!J96</f>
        <v>718.8</v>
      </c>
      <c r="C95" s="70">
        <v>719.65</v>
      </c>
      <c r="D95" s="264">
        <f t="shared" si="3"/>
        <v>0.8500000000000227</v>
      </c>
      <c r="E95" s="333">
        <f t="shared" si="4"/>
        <v>0.001182526432943827</v>
      </c>
      <c r="F95" s="264">
        <v>1.8999999999999773</v>
      </c>
      <c r="G95" s="159">
        <f t="shared" si="5"/>
        <v>-1.0499999999999545</v>
      </c>
    </row>
    <row r="96" spans="1:7" s="69" customFormat="1" ht="13.5">
      <c r="A96" s="193" t="s">
        <v>170</v>
      </c>
      <c r="B96" s="272">
        <f>Volume!J97</f>
        <v>513.65</v>
      </c>
      <c r="C96" s="70">
        <v>514.9</v>
      </c>
      <c r="D96" s="264">
        <f t="shared" si="3"/>
        <v>1.25</v>
      </c>
      <c r="E96" s="333">
        <f t="shared" si="4"/>
        <v>0.0024335637106979464</v>
      </c>
      <c r="F96" s="264">
        <v>0.3000000000000682</v>
      </c>
      <c r="G96" s="159">
        <f t="shared" si="5"/>
        <v>0.9499999999999318</v>
      </c>
    </row>
    <row r="97" spans="1:7" s="69" customFormat="1" ht="13.5">
      <c r="A97" s="193" t="s">
        <v>223</v>
      </c>
      <c r="B97" s="272">
        <f>Volume!J98</f>
        <v>758.95</v>
      </c>
      <c r="C97" s="70">
        <v>758.4</v>
      </c>
      <c r="D97" s="264">
        <f t="shared" si="3"/>
        <v>-0.5500000000000682</v>
      </c>
      <c r="E97" s="333">
        <f t="shared" si="4"/>
        <v>-0.0007246854206470363</v>
      </c>
      <c r="F97" s="264">
        <v>-5.850000000000023</v>
      </c>
      <c r="G97" s="159">
        <f t="shared" si="5"/>
        <v>5.2999999999999545</v>
      </c>
    </row>
    <row r="98" spans="1:7" s="69" customFormat="1" ht="13.5">
      <c r="A98" s="193" t="s">
        <v>207</v>
      </c>
      <c r="B98" s="272">
        <f>Volume!J99</f>
        <v>180.85</v>
      </c>
      <c r="C98" s="70">
        <v>180.4</v>
      </c>
      <c r="D98" s="264">
        <f t="shared" si="3"/>
        <v>-0.44999999999998863</v>
      </c>
      <c r="E98" s="333">
        <f t="shared" si="4"/>
        <v>-0.0024882499308818834</v>
      </c>
      <c r="F98" s="264">
        <v>-0.25</v>
      </c>
      <c r="G98" s="159">
        <f t="shared" si="5"/>
        <v>-0.19999999999998863</v>
      </c>
    </row>
    <row r="99" spans="1:7" s="69" customFormat="1" ht="13.5">
      <c r="A99" s="193" t="s">
        <v>295</v>
      </c>
      <c r="B99" s="272">
        <f>Volume!J100</f>
        <v>838.15</v>
      </c>
      <c r="C99" s="70">
        <v>831.75</v>
      </c>
      <c r="D99" s="264">
        <f t="shared" si="3"/>
        <v>-6.399999999999977</v>
      </c>
      <c r="E99" s="333">
        <f t="shared" si="4"/>
        <v>-0.007635864702022284</v>
      </c>
      <c r="F99" s="264">
        <v>-3.150000000000091</v>
      </c>
      <c r="G99" s="159">
        <f t="shared" si="5"/>
        <v>-3.2499999999998863</v>
      </c>
    </row>
    <row r="100" spans="1:7" s="69" customFormat="1" ht="13.5">
      <c r="A100" s="193" t="s">
        <v>277</v>
      </c>
      <c r="B100" s="272">
        <f>Volume!J101</f>
        <v>281.2</v>
      </c>
      <c r="C100" s="70">
        <v>281.6</v>
      </c>
      <c r="D100" s="264">
        <f t="shared" si="3"/>
        <v>0.4000000000000341</v>
      </c>
      <c r="E100" s="333">
        <f t="shared" si="4"/>
        <v>0.0014224751066857543</v>
      </c>
      <c r="F100" s="264">
        <v>0.35000000000002274</v>
      </c>
      <c r="G100" s="159">
        <f t="shared" si="5"/>
        <v>0.05000000000001137</v>
      </c>
    </row>
    <row r="101" spans="1:7" s="69" customFormat="1" ht="13.5">
      <c r="A101" s="193" t="s">
        <v>146</v>
      </c>
      <c r="B101" s="272">
        <f>Volume!J102</f>
        <v>35.35</v>
      </c>
      <c r="C101" s="70">
        <v>35.55</v>
      </c>
      <c r="D101" s="264">
        <f t="shared" si="3"/>
        <v>0.19999999999999574</v>
      </c>
      <c r="E101" s="333">
        <f t="shared" si="4"/>
        <v>0.0056577086280055365</v>
      </c>
      <c r="F101" s="264">
        <v>0.14999999999999858</v>
      </c>
      <c r="G101" s="159">
        <f t="shared" si="5"/>
        <v>0.04999999999999716</v>
      </c>
    </row>
    <row r="102" spans="1:7" s="69" customFormat="1" ht="13.5">
      <c r="A102" s="193" t="s">
        <v>8</v>
      </c>
      <c r="B102" s="272">
        <f>Volume!J103</f>
        <v>151.8</v>
      </c>
      <c r="C102" s="70">
        <v>152.5</v>
      </c>
      <c r="D102" s="264">
        <f t="shared" si="3"/>
        <v>0.6999999999999886</v>
      </c>
      <c r="E102" s="333">
        <f t="shared" si="4"/>
        <v>0.0046113306982871445</v>
      </c>
      <c r="F102" s="264">
        <v>0.8000000000000114</v>
      </c>
      <c r="G102" s="159">
        <f t="shared" si="5"/>
        <v>-0.10000000000002274</v>
      </c>
    </row>
    <row r="103" spans="1:7" s="69" customFormat="1" ht="13.5">
      <c r="A103" s="193" t="s">
        <v>296</v>
      </c>
      <c r="B103" s="272">
        <f>Volume!J104</f>
        <v>168.05</v>
      </c>
      <c r="C103" s="70">
        <v>168.75</v>
      </c>
      <c r="D103" s="264">
        <f t="shared" si="3"/>
        <v>0.6999999999999886</v>
      </c>
      <c r="E103" s="333">
        <f t="shared" si="4"/>
        <v>0.004165426956262949</v>
      </c>
      <c r="F103" s="264">
        <v>0.6500000000000057</v>
      </c>
      <c r="G103" s="159">
        <f t="shared" si="5"/>
        <v>0.04999999999998295</v>
      </c>
    </row>
    <row r="104" spans="1:10" s="69" customFormat="1" ht="13.5">
      <c r="A104" s="193" t="s">
        <v>179</v>
      </c>
      <c r="B104" s="272">
        <f>Volume!J105</f>
        <v>14.55</v>
      </c>
      <c r="C104" s="70">
        <v>14.65</v>
      </c>
      <c r="D104" s="264">
        <f t="shared" si="3"/>
        <v>0.09999999999999964</v>
      </c>
      <c r="E104" s="333">
        <f t="shared" si="4"/>
        <v>0.0068728522336769515</v>
      </c>
      <c r="F104" s="264">
        <v>0.05000000000000071</v>
      </c>
      <c r="G104" s="159">
        <f t="shared" si="5"/>
        <v>0.049999999999998934</v>
      </c>
      <c r="J104" s="14"/>
    </row>
    <row r="105" spans="1:10" s="69" customFormat="1" ht="13.5">
      <c r="A105" s="193" t="s">
        <v>202</v>
      </c>
      <c r="B105" s="272">
        <f>Volume!J106</f>
        <v>241.3</v>
      </c>
      <c r="C105" s="70">
        <v>232.05</v>
      </c>
      <c r="D105" s="264">
        <f t="shared" si="3"/>
        <v>-9.25</v>
      </c>
      <c r="E105" s="333">
        <f t="shared" si="4"/>
        <v>-0.03833402403646912</v>
      </c>
      <c r="F105" s="264">
        <v>-6.75</v>
      </c>
      <c r="G105" s="159">
        <f t="shared" si="5"/>
        <v>-2.5</v>
      </c>
      <c r="J105" s="14"/>
    </row>
    <row r="106" spans="1:7" s="69" customFormat="1" ht="13.5">
      <c r="A106" s="193" t="s">
        <v>171</v>
      </c>
      <c r="B106" s="272">
        <f>Volume!J107</f>
        <v>322.35</v>
      </c>
      <c r="C106" s="70">
        <v>323.3</v>
      </c>
      <c r="D106" s="264">
        <f t="shared" si="3"/>
        <v>0.9499999999999886</v>
      </c>
      <c r="E106" s="333">
        <f t="shared" si="4"/>
        <v>0.0029471071816348335</v>
      </c>
      <c r="F106" s="264">
        <v>1.8000000000000114</v>
      </c>
      <c r="G106" s="159">
        <f t="shared" si="5"/>
        <v>-0.8500000000000227</v>
      </c>
    </row>
    <row r="107" spans="1:7" s="69" customFormat="1" ht="13.5">
      <c r="A107" s="193" t="s">
        <v>147</v>
      </c>
      <c r="B107" s="272">
        <f>Volume!J108</f>
        <v>54.5</v>
      </c>
      <c r="C107" s="70">
        <v>54.8</v>
      </c>
      <c r="D107" s="264">
        <f t="shared" si="3"/>
        <v>0.29999999999999716</v>
      </c>
      <c r="E107" s="333">
        <f t="shared" si="4"/>
        <v>0.005504587155963251</v>
      </c>
      <c r="F107" s="264">
        <v>0.4000000000000057</v>
      </c>
      <c r="G107" s="159">
        <f t="shared" si="5"/>
        <v>-0.10000000000000853</v>
      </c>
    </row>
    <row r="108" spans="1:7" s="69" customFormat="1" ht="13.5">
      <c r="A108" s="193" t="s">
        <v>148</v>
      </c>
      <c r="B108" s="272">
        <f>Volume!J109</f>
        <v>252.3</v>
      </c>
      <c r="C108" s="70">
        <v>252.3</v>
      </c>
      <c r="D108" s="264">
        <f t="shared" si="3"/>
        <v>0</v>
      </c>
      <c r="E108" s="333">
        <f t="shared" si="4"/>
        <v>0</v>
      </c>
      <c r="F108" s="264">
        <v>0.5</v>
      </c>
      <c r="G108" s="159">
        <f t="shared" si="5"/>
        <v>-0.5</v>
      </c>
    </row>
    <row r="109" spans="1:8" s="25" customFormat="1" ht="13.5">
      <c r="A109" s="193" t="s">
        <v>122</v>
      </c>
      <c r="B109" s="272">
        <f>Volume!J110</f>
        <v>159.9</v>
      </c>
      <c r="C109" s="70">
        <v>159.8</v>
      </c>
      <c r="D109" s="264">
        <f t="shared" si="3"/>
        <v>-0.09999999999999432</v>
      </c>
      <c r="E109" s="333">
        <f t="shared" si="4"/>
        <v>-0.0006253908692932728</v>
      </c>
      <c r="F109" s="264">
        <v>0.30000000000001137</v>
      </c>
      <c r="G109" s="159">
        <f t="shared" si="5"/>
        <v>-0.4000000000000057</v>
      </c>
      <c r="H109" s="69"/>
    </row>
    <row r="110" spans="1:8" s="25" customFormat="1" ht="13.5">
      <c r="A110" s="201" t="s">
        <v>36</v>
      </c>
      <c r="B110" s="272">
        <f>Volume!J111</f>
        <v>850.85</v>
      </c>
      <c r="C110" s="70">
        <v>838.9</v>
      </c>
      <c r="D110" s="264">
        <f t="shared" si="3"/>
        <v>-11.950000000000045</v>
      </c>
      <c r="E110" s="333">
        <f t="shared" si="4"/>
        <v>-0.014044778750661157</v>
      </c>
      <c r="F110" s="264">
        <v>-19.449999999999932</v>
      </c>
      <c r="G110" s="159">
        <f t="shared" si="5"/>
        <v>7.499999999999886</v>
      </c>
      <c r="H110" s="69"/>
    </row>
    <row r="111" spans="1:8" s="25" customFormat="1" ht="13.5">
      <c r="A111" s="193" t="s">
        <v>172</v>
      </c>
      <c r="B111" s="272">
        <f>Volume!J112</f>
        <v>274.55</v>
      </c>
      <c r="C111" s="70">
        <v>275.8</v>
      </c>
      <c r="D111" s="264">
        <f t="shared" si="3"/>
        <v>1.25</v>
      </c>
      <c r="E111" s="333">
        <f t="shared" si="4"/>
        <v>0.004552904753232562</v>
      </c>
      <c r="F111" s="264">
        <v>1.4499999999999886</v>
      </c>
      <c r="G111" s="159">
        <f t="shared" si="5"/>
        <v>-0.19999999999998863</v>
      </c>
      <c r="H111" s="69"/>
    </row>
    <row r="112" spans="1:7" s="69" customFormat="1" ht="13.5">
      <c r="A112" s="193" t="s">
        <v>80</v>
      </c>
      <c r="B112" s="272">
        <f>Volume!J113</f>
        <v>183.45</v>
      </c>
      <c r="C112" s="70">
        <v>184.4</v>
      </c>
      <c r="D112" s="264">
        <f t="shared" si="3"/>
        <v>0.950000000000017</v>
      </c>
      <c r="E112" s="333">
        <f t="shared" si="4"/>
        <v>0.005178522758244847</v>
      </c>
      <c r="F112" s="264">
        <v>0.6500000000000057</v>
      </c>
      <c r="G112" s="159">
        <f t="shared" si="5"/>
        <v>0.30000000000001137</v>
      </c>
    </row>
    <row r="113" spans="1:7" s="69" customFormat="1" ht="13.5">
      <c r="A113" s="193" t="s">
        <v>274</v>
      </c>
      <c r="B113" s="272">
        <f>Volume!J114</f>
        <v>284.35</v>
      </c>
      <c r="C113" s="70">
        <v>285.9</v>
      </c>
      <c r="D113" s="264">
        <f t="shared" si="3"/>
        <v>1.5499999999999545</v>
      </c>
      <c r="E113" s="333">
        <f t="shared" si="4"/>
        <v>0.005451028661860223</v>
      </c>
      <c r="F113" s="264">
        <v>0.25</v>
      </c>
      <c r="G113" s="159">
        <f t="shared" si="5"/>
        <v>1.2999999999999545</v>
      </c>
    </row>
    <row r="114" spans="1:7" s="69" customFormat="1" ht="13.5">
      <c r="A114" s="193" t="s">
        <v>224</v>
      </c>
      <c r="B114" s="272">
        <f>Volume!J115</f>
        <v>401.25</v>
      </c>
      <c r="C114" s="70">
        <v>402.7</v>
      </c>
      <c r="D114" s="264">
        <f t="shared" si="3"/>
        <v>1.4499999999999886</v>
      </c>
      <c r="E114" s="333">
        <f t="shared" si="4"/>
        <v>0.0036137071651090058</v>
      </c>
      <c r="F114" s="264">
        <v>1.7000000000000455</v>
      </c>
      <c r="G114" s="159">
        <f t="shared" si="5"/>
        <v>-0.25000000000005684</v>
      </c>
    </row>
    <row r="115" spans="1:7" s="69" customFormat="1" ht="13.5">
      <c r="A115" s="193" t="s">
        <v>394</v>
      </c>
      <c r="B115" s="272">
        <f>Volume!J116</f>
        <v>105.6</v>
      </c>
      <c r="C115" s="70">
        <v>106.2</v>
      </c>
      <c r="D115" s="264">
        <f t="shared" si="3"/>
        <v>0.6000000000000085</v>
      </c>
      <c r="E115" s="333">
        <f t="shared" si="4"/>
        <v>0.005681818181818263</v>
      </c>
      <c r="F115" s="264">
        <v>0.5</v>
      </c>
      <c r="G115" s="159">
        <f t="shared" si="5"/>
        <v>0.10000000000000853</v>
      </c>
    </row>
    <row r="116" spans="1:7" s="69" customFormat="1" ht="13.5">
      <c r="A116" s="193" t="s">
        <v>81</v>
      </c>
      <c r="B116" s="272">
        <f>Volume!J117</f>
        <v>441.6</v>
      </c>
      <c r="C116" s="70">
        <v>442.55</v>
      </c>
      <c r="D116" s="264">
        <f t="shared" si="3"/>
        <v>0.9499999999999886</v>
      </c>
      <c r="E116" s="333">
        <f t="shared" si="4"/>
        <v>0.002151268115942003</v>
      </c>
      <c r="F116" s="264">
        <v>0.9499999999999886</v>
      </c>
      <c r="G116" s="159">
        <f t="shared" si="5"/>
        <v>0</v>
      </c>
    </row>
    <row r="117" spans="1:7" s="69" customFormat="1" ht="13.5">
      <c r="A117" s="193" t="s">
        <v>225</v>
      </c>
      <c r="B117" s="272">
        <f>Volume!J118</f>
        <v>179.65</v>
      </c>
      <c r="C117" s="70">
        <v>180.6</v>
      </c>
      <c r="D117" s="264">
        <f t="shared" si="3"/>
        <v>0.9499999999999886</v>
      </c>
      <c r="E117" s="333">
        <f t="shared" si="4"/>
        <v>0.005288060116893897</v>
      </c>
      <c r="F117" s="264">
        <v>1.0999999999999943</v>
      </c>
      <c r="G117" s="159">
        <f t="shared" si="5"/>
        <v>-0.15000000000000568</v>
      </c>
    </row>
    <row r="118" spans="1:7" s="69" customFormat="1" ht="13.5">
      <c r="A118" s="193" t="s">
        <v>297</v>
      </c>
      <c r="B118" s="272">
        <f>Volume!J119</f>
        <v>429.9</v>
      </c>
      <c r="C118" s="70">
        <v>430.85</v>
      </c>
      <c r="D118" s="264">
        <f t="shared" si="3"/>
        <v>0.9500000000000455</v>
      </c>
      <c r="E118" s="333">
        <f t="shared" si="4"/>
        <v>0.002209816236334137</v>
      </c>
      <c r="F118" s="264">
        <v>1</v>
      </c>
      <c r="G118" s="159">
        <f t="shared" si="5"/>
        <v>-0.049999999999954525</v>
      </c>
    </row>
    <row r="119" spans="1:7" s="69" customFormat="1" ht="13.5">
      <c r="A119" s="193" t="s">
        <v>226</v>
      </c>
      <c r="B119" s="272">
        <f>Volume!J120</f>
        <v>164.25</v>
      </c>
      <c r="C119" s="70">
        <v>164.85</v>
      </c>
      <c r="D119" s="264">
        <f t="shared" si="3"/>
        <v>0.5999999999999943</v>
      </c>
      <c r="E119" s="333">
        <f t="shared" si="4"/>
        <v>0.0036529680365296456</v>
      </c>
      <c r="F119" s="264">
        <v>0.4000000000000057</v>
      </c>
      <c r="G119" s="159">
        <f t="shared" si="5"/>
        <v>0.19999999999998863</v>
      </c>
    </row>
    <row r="120" spans="1:7" s="69" customFormat="1" ht="13.5">
      <c r="A120" s="193" t="s">
        <v>227</v>
      </c>
      <c r="B120" s="272">
        <f>Volume!J121</f>
        <v>336.95</v>
      </c>
      <c r="C120" s="70">
        <v>335.05</v>
      </c>
      <c r="D120" s="264">
        <f t="shared" si="3"/>
        <v>-1.8999999999999773</v>
      </c>
      <c r="E120" s="333">
        <f t="shared" si="4"/>
        <v>-0.0056388188158479815</v>
      </c>
      <c r="F120" s="264">
        <v>0.05000000000001137</v>
      </c>
      <c r="G120" s="159">
        <f t="shared" si="5"/>
        <v>-1.9499999999999886</v>
      </c>
    </row>
    <row r="121" spans="1:7" s="69" customFormat="1" ht="13.5">
      <c r="A121" s="193" t="s">
        <v>234</v>
      </c>
      <c r="B121" s="272">
        <f>Volume!J122</f>
        <v>409.95</v>
      </c>
      <c r="C121" s="70">
        <v>410.05</v>
      </c>
      <c r="D121" s="264">
        <f t="shared" si="3"/>
        <v>0.10000000000002274</v>
      </c>
      <c r="E121" s="333">
        <f t="shared" si="4"/>
        <v>0.0002439321868521106</v>
      </c>
      <c r="F121" s="264">
        <v>1.6499999999999773</v>
      </c>
      <c r="G121" s="159">
        <f t="shared" si="5"/>
        <v>-1.5499999999999545</v>
      </c>
    </row>
    <row r="122" spans="1:7" s="69" customFormat="1" ht="13.5">
      <c r="A122" s="193" t="s">
        <v>98</v>
      </c>
      <c r="B122" s="272">
        <f>Volume!J123</f>
        <v>504</v>
      </c>
      <c r="C122" s="70">
        <v>506.45</v>
      </c>
      <c r="D122" s="264">
        <f t="shared" si="3"/>
        <v>2.4499999999999886</v>
      </c>
      <c r="E122" s="333">
        <f t="shared" si="4"/>
        <v>0.004861111111111089</v>
      </c>
      <c r="F122" s="264">
        <v>0.14999999999997726</v>
      </c>
      <c r="G122" s="159">
        <f t="shared" si="5"/>
        <v>2.3000000000000114</v>
      </c>
    </row>
    <row r="123" spans="1:7" s="69" customFormat="1" ht="13.5">
      <c r="A123" s="193" t="s">
        <v>149</v>
      </c>
      <c r="B123" s="272">
        <f>Volume!J124</f>
        <v>665.45</v>
      </c>
      <c r="C123" s="70">
        <v>668.2</v>
      </c>
      <c r="D123" s="264">
        <f t="shared" si="3"/>
        <v>2.75</v>
      </c>
      <c r="E123" s="333">
        <f t="shared" si="4"/>
        <v>0.004132541888947329</v>
      </c>
      <c r="F123" s="264">
        <v>1.3999999999999773</v>
      </c>
      <c r="G123" s="159">
        <f t="shared" si="5"/>
        <v>1.3500000000000227</v>
      </c>
    </row>
    <row r="124" spans="1:7" s="69" customFormat="1" ht="13.5">
      <c r="A124" s="193" t="s">
        <v>203</v>
      </c>
      <c r="B124" s="272">
        <f>Volume!J125</f>
        <v>1387.5</v>
      </c>
      <c r="C124" s="70">
        <v>1385</v>
      </c>
      <c r="D124" s="264">
        <f t="shared" si="3"/>
        <v>-2.5</v>
      </c>
      <c r="E124" s="333">
        <f t="shared" si="4"/>
        <v>-0.0018018018018018018</v>
      </c>
      <c r="F124" s="264">
        <v>0</v>
      </c>
      <c r="G124" s="159">
        <f t="shared" si="5"/>
        <v>-2.5</v>
      </c>
    </row>
    <row r="125" spans="1:7" s="69" customFormat="1" ht="13.5">
      <c r="A125" s="193" t="s">
        <v>298</v>
      </c>
      <c r="B125" s="272">
        <f>Volume!J126</f>
        <v>457.75</v>
      </c>
      <c r="C125" s="70">
        <v>460.2</v>
      </c>
      <c r="D125" s="264">
        <f t="shared" si="3"/>
        <v>2.4499999999999886</v>
      </c>
      <c r="E125" s="333">
        <f t="shared" si="4"/>
        <v>0.005352266521026736</v>
      </c>
      <c r="F125" s="264">
        <v>1.75</v>
      </c>
      <c r="G125" s="159">
        <f t="shared" si="5"/>
        <v>0.6999999999999886</v>
      </c>
    </row>
    <row r="126" spans="1:7" s="69" customFormat="1" ht="13.5">
      <c r="A126" s="193" t="s">
        <v>216</v>
      </c>
      <c r="B126" s="272">
        <f>Volume!J127</f>
        <v>73.65</v>
      </c>
      <c r="C126" s="70">
        <v>73.15</v>
      </c>
      <c r="D126" s="264">
        <f t="shared" si="3"/>
        <v>-0.5</v>
      </c>
      <c r="E126" s="333">
        <f t="shared" si="4"/>
        <v>-0.00678886625933469</v>
      </c>
      <c r="F126" s="264">
        <v>-0.30000000000001137</v>
      </c>
      <c r="G126" s="159">
        <f t="shared" si="5"/>
        <v>-0.19999999999998863</v>
      </c>
    </row>
    <row r="127" spans="1:7" s="69" customFormat="1" ht="13.5">
      <c r="A127" s="193" t="s">
        <v>235</v>
      </c>
      <c r="B127" s="272">
        <f>Volume!J128</f>
        <v>120.65</v>
      </c>
      <c r="C127" s="70">
        <v>121</v>
      </c>
      <c r="D127" s="264">
        <f t="shared" si="3"/>
        <v>0.3499999999999943</v>
      </c>
      <c r="E127" s="333">
        <f t="shared" si="4"/>
        <v>0.002900953170327346</v>
      </c>
      <c r="F127" s="264">
        <v>0.4000000000000057</v>
      </c>
      <c r="G127" s="159">
        <f t="shared" si="5"/>
        <v>-0.05000000000001137</v>
      </c>
    </row>
    <row r="128" spans="1:7" s="69" customFormat="1" ht="13.5">
      <c r="A128" s="193" t="s">
        <v>204</v>
      </c>
      <c r="B128" s="272">
        <f>Volume!J129</f>
        <v>446.1</v>
      </c>
      <c r="C128" s="70">
        <v>446.3</v>
      </c>
      <c r="D128" s="264">
        <f t="shared" si="3"/>
        <v>0.19999999999998863</v>
      </c>
      <c r="E128" s="333">
        <f t="shared" si="4"/>
        <v>0.0004483299708585264</v>
      </c>
      <c r="F128" s="264">
        <v>1.75</v>
      </c>
      <c r="G128" s="159">
        <f t="shared" si="5"/>
        <v>-1.5500000000000114</v>
      </c>
    </row>
    <row r="129" spans="1:7" s="69" customFormat="1" ht="13.5">
      <c r="A129" s="193" t="s">
        <v>205</v>
      </c>
      <c r="B129" s="272">
        <f>Volume!J130</f>
        <v>968</v>
      </c>
      <c r="C129" s="70">
        <v>970.4</v>
      </c>
      <c r="D129" s="264">
        <f t="shared" si="3"/>
        <v>2.3999999999999773</v>
      </c>
      <c r="E129" s="333">
        <f t="shared" si="4"/>
        <v>0.002479338842975183</v>
      </c>
      <c r="F129" s="264">
        <v>3.550000000000068</v>
      </c>
      <c r="G129" s="159">
        <f t="shared" si="5"/>
        <v>-1.150000000000091</v>
      </c>
    </row>
    <row r="130" spans="1:7" s="69" customFormat="1" ht="13.5">
      <c r="A130" s="193" t="s">
        <v>37</v>
      </c>
      <c r="B130" s="272">
        <f>Volume!J131</f>
        <v>170.1</v>
      </c>
      <c r="C130" s="70">
        <v>171.2</v>
      </c>
      <c r="D130" s="264">
        <f t="shared" si="3"/>
        <v>1.0999999999999943</v>
      </c>
      <c r="E130" s="333">
        <f t="shared" si="4"/>
        <v>0.006466784244561989</v>
      </c>
      <c r="F130" s="264">
        <v>0.6000000000000227</v>
      </c>
      <c r="G130" s="159">
        <f t="shared" si="5"/>
        <v>0.4999999999999716</v>
      </c>
    </row>
    <row r="131" spans="1:12" s="69" customFormat="1" ht="13.5">
      <c r="A131" s="193" t="s">
        <v>299</v>
      </c>
      <c r="B131" s="272">
        <f>Volume!J132</f>
        <v>1660.55</v>
      </c>
      <c r="C131" s="70">
        <v>1671.6</v>
      </c>
      <c r="D131" s="264">
        <f aca="true" t="shared" si="6" ref="D131:D159">C131-B131</f>
        <v>11.049999999999955</v>
      </c>
      <c r="E131" s="333">
        <f aca="true" t="shared" si="7" ref="E131:E159">D131/B131</f>
        <v>0.0066544217277407815</v>
      </c>
      <c r="F131" s="264">
        <v>7.150000000000091</v>
      </c>
      <c r="G131" s="159">
        <f t="shared" si="5"/>
        <v>3.8999999999998636</v>
      </c>
      <c r="L131" s="267"/>
    </row>
    <row r="132" spans="1:12" s="69" customFormat="1" ht="13.5">
      <c r="A132" s="193" t="s">
        <v>228</v>
      </c>
      <c r="B132" s="272">
        <f>Volume!J133</f>
        <v>1120.85</v>
      </c>
      <c r="C132" s="70">
        <v>1111.9</v>
      </c>
      <c r="D132" s="264">
        <f t="shared" si="6"/>
        <v>-8.949999999999818</v>
      </c>
      <c r="E132" s="333">
        <f t="shared" si="7"/>
        <v>-0.007985011375295373</v>
      </c>
      <c r="F132" s="264">
        <v>-5.4500000000000455</v>
      </c>
      <c r="G132" s="159">
        <f aca="true" t="shared" si="8" ref="G132:G159">D132-F132</f>
        <v>-3.4999999999997726</v>
      </c>
      <c r="L132" s="267"/>
    </row>
    <row r="133" spans="1:12" s="69" customFormat="1" ht="13.5">
      <c r="A133" s="193" t="s">
        <v>276</v>
      </c>
      <c r="B133" s="272">
        <f>Volume!J134</f>
        <v>796.55</v>
      </c>
      <c r="C133" s="70">
        <v>797.55</v>
      </c>
      <c r="D133" s="264">
        <f t="shared" si="6"/>
        <v>1</v>
      </c>
      <c r="E133" s="333">
        <f t="shared" si="7"/>
        <v>0.0012554139727575168</v>
      </c>
      <c r="F133" s="264">
        <v>-1.6000000000000227</v>
      </c>
      <c r="G133" s="159">
        <f t="shared" si="8"/>
        <v>2.6000000000000227</v>
      </c>
      <c r="L133" s="267"/>
    </row>
    <row r="134" spans="1:12" s="69" customFormat="1" ht="13.5">
      <c r="A134" s="193" t="s">
        <v>180</v>
      </c>
      <c r="B134" s="272">
        <f>Volume!J135</f>
        <v>147.05</v>
      </c>
      <c r="C134" s="70">
        <v>147.65</v>
      </c>
      <c r="D134" s="264">
        <f t="shared" si="6"/>
        <v>0.5999999999999943</v>
      </c>
      <c r="E134" s="333">
        <f t="shared" si="7"/>
        <v>0.004080244814688843</v>
      </c>
      <c r="F134" s="264">
        <v>0.5</v>
      </c>
      <c r="G134" s="159">
        <f t="shared" si="8"/>
        <v>0.09999999999999432</v>
      </c>
      <c r="L134" s="267"/>
    </row>
    <row r="135" spans="1:12" s="69" customFormat="1" ht="13.5">
      <c r="A135" s="193" t="s">
        <v>181</v>
      </c>
      <c r="B135" s="272">
        <f>Volume!J136</f>
        <v>338.65</v>
      </c>
      <c r="C135" s="70">
        <v>340.1</v>
      </c>
      <c r="D135" s="264">
        <f t="shared" si="6"/>
        <v>1.4500000000000455</v>
      </c>
      <c r="E135" s="333">
        <f t="shared" si="7"/>
        <v>0.004281706776908447</v>
      </c>
      <c r="F135" s="264">
        <v>0.30000000000001137</v>
      </c>
      <c r="G135" s="159">
        <f t="shared" si="8"/>
        <v>1.150000000000034</v>
      </c>
      <c r="L135" s="267"/>
    </row>
    <row r="136" spans="1:12" s="69" customFormat="1" ht="13.5">
      <c r="A136" s="193" t="s">
        <v>150</v>
      </c>
      <c r="B136" s="272">
        <f>Volume!J137</f>
        <v>498.4</v>
      </c>
      <c r="C136" s="70">
        <v>499.95</v>
      </c>
      <c r="D136" s="264">
        <f t="shared" si="6"/>
        <v>1.5500000000000114</v>
      </c>
      <c r="E136" s="333">
        <f t="shared" si="7"/>
        <v>0.003109951845906925</v>
      </c>
      <c r="F136" s="264">
        <v>0.75</v>
      </c>
      <c r="G136" s="159">
        <f t="shared" si="8"/>
        <v>0.8000000000000114</v>
      </c>
      <c r="L136" s="267"/>
    </row>
    <row r="137" spans="1:12" s="69" customFormat="1" ht="13.5">
      <c r="A137" s="193" t="s">
        <v>151</v>
      </c>
      <c r="B137" s="272">
        <f>Volume!J138</f>
        <v>1091.65</v>
      </c>
      <c r="C137" s="70">
        <v>1080.8</v>
      </c>
      <c r="D137" s="264">
        <f t="shared" si="6"/>
        <v>-10.850000000000136</v>
      </c>
      <c r="E137" s="333">
        <f t="shared" si="7"/>
        <v>-0.009939083039435841</v>
      </c>
      <c r="F137" s="264">
        <v>-12.099999999999909</v>
      </c>
      <c r="G137" s="159">
        <f t="shared" si="8"/>
        <v>1.2499999999997726</v>
      </c>
      <c r="L137" s="267"/>
    </row>
    <row r="138" spans="1:12" s="69" customFormat="1" ht="13.5">
      <c r="A138" s="193" t="s">
        <v>214</v>
      </c>
      <c r="B138" s="272">
        <f>Volume!J139</f>
        <v>1638.15</v>
      </c>
      <c r="C138" s="70">
        <v>1643.65</v>
      </c>
      <c r="D138" s="264">
        <f t="shared" si="6"/>
        <v>5.5</v>
      </c>
      <c r="E138" s="333">
        <f t="shared" si="7"/>
        <v>0.0033574458993376674</v>
      </c>
      <c r="F138" s="264">
        <v>5.099999999999909</v>
      </c>
      <c r="G138" s="159">
        <f t="shared" si="8"/>
        <v>0.40000000000009095</v>
      </c>
      <c r="L138" s="267"/>
    </row>
    <row r="139" spans="1:12" s="69" customFormat="1" ht="13.5">
      <c r="A139" s="193" t="s">
        <v>229</v>
      </c>
      <c r="B139" s="272">
        <f>Volume!J140</f>
        <v>1050.2</v>
      </c>
      <c r="C139" s="70">
        <v>1048.15</v>
      </c>
      <c r="D139" s="264">
        <f t="shared" si="6"/>
        <v>-2.0499999999999545</v>
      </c>
      <c r="E139" s="333">
        <f t="shared" si="7"/>
        <v>-0.0019520091411159345</v>
      </c>
      <c r="F139" s="264">
        <v>-5.7999999999999545</v>
      </c>
      <c r="G139" s="159">
        <f t="shared" si="8"/>
        <v>3.75</v>
      </c>
      <c r="L139" s="267"/>
    </row>
    <row r="140" spans="1:12" s="69" customFormat="1" ht="13.5">
      <c r="A140" s="193" t="s">
        <v>91</v>
      </c>
      <c r="B140" s="272">
        <f>Volume!J141</f>
        <v>63.65</v>
      </c>
      <c r="C140" s="70">
        <v>63.8</v>
      </c>
      <c r="D140" s="264">
        <f t="shared" si="6"/>
        <v>0.14999999999999858</v>
      </c>
      <c r="E140" s="333">
        <f t="shared" si="7"/>
        <v>0.0023566378633149815</v>
      </c>
      <c r="F140" s="264">
        <v>0.14999999999999858</v>
      </c>
      <c r="G140" s="159">
        <f t="shared" si="8"/>
        <v>0</v>
      </c>
      <c r="L140" s="267"/>
    </row>
    <row r="141" spans="1:12" s="69" customFormat="1" ht="13.5">
      <c r="A141" s="193" t="s">
        <v>152</v>
      </c>
      <c r="B141" s="272">
        <f>Volume!J142</f>
        <v>210.25</v>
      </c>
      <c r="C141" s="70">
        <v>209.25</v>
      </c>
      <c r="D141" s="264">
        <f t="shared" si="6"/>
        <v>-1</v>
      </c>
      <c r="E141" s="333">
        <f t="shared" si="7"/>
        <v>-0.0047562425683709865</v>
      </c>
      <c r="F141" s="264">
        <v>-0.5</v>
      </c>
      <c r="G141" s="159">
        <f t="shared" si="8"/>
        <v>-0.5</v>
      </c>
      <c r="L141" s="267"/>
    </row>
    <row r="142" spans="1:12" s="69" customFormat="1" ht="13.5">
      <c r="A142" s="193" t="s">
        <v>208</v>
      </c>
      <c r="B142" s="272">
        <f>Volume!J143</f>
        <v>712.4</v>
      </c>
      <c r="C142" s="70">
        <v>711.3</v>
      </c>
      <c r="D142" s="264">
        <f t="shared" si="6"/>
        <v>-1.1000000000000227</v>
      </c>
      <c r="E142" s="333">
        <f t="shared" si="7"/>
        <v>-0.0015440763615946417</v>
      </c>
      <c r="F142" s="264">
        <v>-0.5</v>
      </c>
      <c r="G142" s="159">
        <f t="shared" si="8"/>
        <v>-0.6000000000000227</v>
      </c>
      <c r="L142" s="267"/>
    </row>
    <row r="143" spans="1:12" s="69" customFormat="1" ht="13.5">
      <c r="A143" s="193" t="s">
        <v>230</v>
      </c>
      <c r="B143" s="272">
        <f>Volume!J144</f>
        <v>523.45</v>
      </c>
      <c r="C143" s="70">
        <v>523.7</v>
      </c>
      <c r="D143" s="264">
        <f t="shared" si="6"/>
        <v>0.25</v>
      </c>
      <c r="E143" s="333">
        <f t="shared" si="7"/>
        <v>0.0004776005349125991</v>
      </c>
      <c r="F143" s="264">
        <v>-4.550000000000068</v>
      </c>
      <c r="G143" s="159">
        <f t="shared" si="8"/>
        <v>4.800000000000068</v>
      </c>
      <c r="L143" s="267"/>
    </row>
    <row r="144" spans="1:12" s="69" customFormat="1" ht="13.5">
      <c r="A144" s="193" t="s">
        <v>185</v>
      </c>
      <c r="B144" s="272">
        <f>Volume!J145</f>
        <v>496.05</v>
      </c>
      <c r="C144" s="70">
        <v>497.4</v>
      </c>
      <c r="D144" s="264">
        <f t="shared" si="6"/>
        <v>1.349999999999966</v>
      </c>
      <c r="E144" s="333">
        <f t="shared" si="7"/>
        <v>0.002721499848805495</v>
      </c>
      <c r="F144" s="264">
        <v>0.19999999999998863</v>
      </c>
      <c r="G144" s="159">
        <f t="shared" si="8"/>
        <v>1.1499999999999773</v>
      </c>
      <c r="L144" s="267"/>
    </row>
    <row r="145" spans="1:12" s="69" customFormat="1" ht="13.5">
      <c r="A145" s="193" t="s">
        <v>206</v>
      </c>
      <c r="B145" s="272">
        <f>Volume!J146</f>
        <v>632.35</v>
      </c>
      <c r="C145" s="70">
        <v>634.9</v>
      </c>
      <c r="D145" s="264">
        <f t="shared" si="6"/>
        <v>2.5499999999999545</v>
      </c>
      <c r="E145" s="333">
        <f t="shared" si="7"/>
        <v>0.00403257689570642</v>
      </c>
      <c r="F145" s="264">
        <v>4.649999999999977</v>
      </c>
      <c r="G145" s="159">
        <f t="shared" si="8"/>
        <v>-2.1000000000000227</v>
      </c>
      <c r="L145" s="267"/>
    </row>
    <row r="146" spans="1:12" s="69" customFormat="1" ht="13.5">
      <c r="A146" s="193" t="s">
        <v>118</v>
      </c>
      <c r="B146" s="272">
        <f>Volume!J147</f>
        <v>1200.95</v>
      </c>
      <c r="C146" s="70">
        <v>1199.2</v>
      </c>
      <c r="D146" s="264">
        <f t="shared" si="6"/>
        <v>-1.75</v>
      </c>
      <c r="E146" s="333">
        <f t="shared" si="7"/>
        <v>-0.0014571797327116033</v>
      </c>
      <c r="F146" s="264">
        <v>0.40000000000009095</v>
      </c>
      <c r="G146" s="159">
        <f t="shared" si="8"/>
        <v>-2.150000000000091</v>
      </c>
      <c r="L146" s="267"/>
    </row>
    <row r="147" spans="1:12" s="69" customFormat="1" ht="13.5">
      <c r="A147" s="193" t="s">
        <v>231</v>
      </c>
      <c r="B147" s="272">
        <f>Volume!J148</f>
        <v>947.1</v>
      </c>
      <c r="C147" s="70">
        <v>950.05</v>
      </c>
      <c r="D147" s="264">
        <f t="shared" si="6"/>
        <v>2.949999999999932</v>
      </c>
      <c r="E147" s="333">
        <f t="shared" si="7"/>
        <v>0.0031147714074542623</v>
      </c>
      <c r="F147" s="264">
        <v>0.34999999999990905</v>
      </c>
      <c r="G147" s="159">
        <f t="shared" si="8"/>
        <v>2.6000000000000227</v>
      </c>
      <c r="L147" s="267"/>
    </row>
    <row r="148" spans="1:12" s="69" customFormat="1" ht="13.5">
      <c r="A148" s="193" t="s">
        <v>300</v>
      </c>
      <c r="B148" s="272">
        <f>Volume!J149</f>
        <v>50.2</v>
      </c>
      <c r="C148" s="70">
        <v>50.45</v>
      </c>
      <c r="D148" s="264">
        <f t="shared" si="6"/>
        <v>0.25</v>
      </c>
      <c r="E148" s="333">
        <f t="shared" si="7"/>
        <v>0.0049800796812749</v>
      </c>
      <c r="F148" s="264">
        <v>0.3999999999999986</v>
      </c>
      <c r="G148" s="159">
        <f t="shared" si="8"/>
        <v>-0.14999999999999858</v>
      </c>
      <c r="L148" s="267"/>
    </row>
    <row r="149" spans="1:12" s="69" customFormat="1" ht="13.5">
      <c r="A149" s="193" t="s">
        <v>301</v>
      </c>
      <c r="B149" s="272">
        <f>Volume!J150</f>
        <v>21.9</v>
      </c>
      <c r="C149" s="70">
        <v>22.05</v>
      </c>
      <c r="D149" s="264">
        <f t="shared" si="6"/>
        <v>0.15000000000000213</v>
      </c>
      <c r="E149" s="333">
        <f t="shared" si="7"/>
        <v>0.006849315068493248</v>
      </c>
      <c r="F149" s="264">
        <v>0.15000000000000213</v>
      </c>
      <c r="G149" s="159">
        <f t="shared" si="8"/>
        <v>0</v>
      </c>
      <c r="L149" s="267"/>
    </row>
    <row r="150" spans="1:12" s="69" customFormat="1" ht="13.5">
      <c r="A150" s="193" t="s">
        <v>173</v>
      </c>
      <c r="B150" s="272">
        <f>Volume!J151</f>
        <v>56.65</v>
      </c>
      <c r="C150" s="70">
        <v>56.95</v>
      </c>
      <c r="D150" s="264">
        <f t="shared" si="6"/>
        <v>0.30000000000000426</v>
      </c>
      <c r="E150" s="333">
        <f t="shared" si="7"/>
        <v>0.005295675198587895</v>
      </c>
      <c r="F150" s="264">
        <v>0.3500000000000014</v>
      </c>
      <c r="G150" s="159">
        <f t="shared" si="8"/>
        <v>-0.04999999999999716</v>
      </c>
      <c r="L150" s="267"/>
    </row>
    <row r="151" spans="1:12" s="69" customFormat="1" ht="13.5">
      <c r="A151" s="193" t="s">
        <v>302</v>
      </c>
      <c r="B151" s="272">
        <f>Volume!J152</f>
        <v>720.55</v>
      </c>
      <c r="C151" s="70">
        <v>724.5</v>
      </c>
      <c r="D151" s="264">
        <f t="shared" si="6"/>
        <v>3.9500000000000455</v>
      </c>
      <c r="E151" s="333">
        <f t="shared" si="7"/>
        <v>0.005481923530636383</v>
      </c>
      <c r="F151" s="264">
        <v>2.8500000000000227</v>
      </c>
      <c r="G151" s="159">
        <f t="shared" si="8"/>
        <v>1.1000000000000227</v>
      </c>
      <c r="L151" s="267"/>
    </row>
    <row r="152" spans="1:12" s="69" customFormat="1" ht="13.5">
      <c r="A152" s="193" t="s">
        <v>82</v>
      </c>
      <c r="B152" s="272">
        <f>Volume!J153</f>
        <v>102.25</v>
      </c>
      <c r="C152" s="70">
        <v>102.55</v>
      </c>
      <c r="D152" s="264">
        <f t="shared" si="6"/>
        <v>0.29999999999999716</v>
      </c>
      <c r="E152" s="333">
        <f t="shared" si="7"/>
        <v>0.002933985330073322</v>
      </c>
      <c r="F152" s="264">
        <v>0.5499999999999972</v>
      </c>
      <c r="G152" s="159">
        <f t="shared" si="8"/>
        <v>-0.25</v>
      </c>
      <c r="L152" s="267"/>
    </row>
    <row r="153" spans="1:12" s="69" customFormat="1" ht="13.5">
      <c r="A153" s="193" t="s">
        <v>153</v>
      </c>
      <c r="B153" s="272">
        <f>Volume!J154</f>
        <v>463.25</v>
      </c>
      <c r="C153" s="70">
        <v>464.3</v>
      </c>
      <c r="D153" s="264">
        <f t="shared" si="6"/>
        <v>1.0500000000000114</v>
      </c>
      <c r="E153" s="333">
        <f t="shared" si="7"/>
        <v>0.0022665947112790316</v>
      </c>
      <c r="F153" s="264">
        <v>1.8000000000000114</v>
      </c>
      <c r="G153" s="159">
        <f t="shared" si="8"/>
        <v>-0.75</v>
      </c>
      <c r="L153" s="267"/>
    </row>
    <row r="154" spans="1:12" s="69" customFormat="1" ht="13.5">
      <c r="A154" s="193" t="s">
        <v>154</v>
      </c>
      <c r="B154" s="272">
        <f>Volume!J155</f>
        <v>40.4</v>
      </c>
      <c r="C154" s="70">
        <v>40.4</v>
      </c>
      <c r="D154" s="264">
        <f t="shared" si="6"/>
        <v>0</v>
      </c>
      <c r="E154" s="333">
        <f t="shared" si="7"/>
        <v>0</v>
      </c>
      <c r="F154" s="264">
        <v>-0.09999999999999432</v>
      </c>
      <c r="G154" s="159">
        <f t="shared" si="8"/>
        <v>0.09999999999999432</v>
      </c>
      <c r="L154" s="267"/>
    </row>
    <row r="155" spans="1:12" s="69" customFormat="1" ht="13.5">
      <c r="A155" s="193" t="s">
        <v>303</v>
      </c>
      <c r="B155" s="272">
        <f>Volume!J156</f>
        <v>84</v>
      </c>
      <c r="C155" s="70">
        <v>84.25</v>
      </c>
      <c r="D155" s="264">
        <f t="shared" si="6"/>
        <v>0.25</v>
      </c>
      <c r="E155" s="333">
        <f t="shared" si="7"/>
        <v>0.002976190476190476</v>
      </c>
      <c r="F155" s="264">
        <v>0.6000000000000085</v>
      </c>
      <c r="G155" s="159">
        <f t="shared" si="8"/>
        <v>-0.3500000000000085</v>
      </c>
      <c r="L155" s="267"/>
    </row>
    <row r="156" spans="1:12" s="69" customFormat="1" ht="13.5">
      <c r="A156" s="193" t="s">
        <v>155</v>
      </c>
      <c r="B156" s="272">
        <f>Volume!J157</f>
        <v>415.5</v>
      </c>
      <c r="C156" s="70">
        <v>415.15</v>
      </c>
      <c r="D156" s="264">
        <f t="shared" si="6"/>
        <v>-0.35000000000002274</v>
      </c>
      <c r="E156" s="333">
        <f t="shared" si="7"/>
        <v>-0.0008423586040915108</v>
      </c>
      <c r="F156" s="264">
        <v>0.05000000000001137</v>
      </c>
      <c r="G156" s="159">
        <f t="shared" si="8"/>
        <v>-0.4000000000000341</v>
      </c>
      <c r="L156" s="267"/>
    </row>
    <row r="157" spans="1:12" s="69" customFormat="1" ht="13.5">
      <c r="A157" s="193" t="s">
        <v>38</v>
      </c>
      <c r="B157" s="272">
        <f>Volume!J158</f>
        <v>540.45</v>
      </c>
      <c r="C157" s="70">
        <v>539.55</v>
      </c>
      <c r="D157" s="264">
        <f t="shared" si="6"/>
        <v>-0.900000000000091</v>
      </c>
      <c r="E157" s="333">
        <f t="shared" si="7"/>
        <v>-0.0016652789342216502</v>
      </c>
      <c r="F157" s="264">
        <v>-3.3999999999999773</v>
      </c>
      <c r="G157" s="159">
        <f t="shared" si="8"/>
        <v>2.4999999999998863</v>
      </c>
      <c r="L157" s="267"/>
    </row>
    <row r="158" spans="1:7" ht="13.5">
      <c r="A158" s="193" t="s">
        <v>156</v>
      </c>
      <c r="B158" s="272">
        <f>Volume!J159</f>
        <v>412.65</v>
      </c>
      <c r="C158" s="70">
        <v>411.05</v>
      </c>
      <c r="D158" s="264">
        <f t="shared" si="6"/>
        <v>-1.599999999999966</v>
      </c>
      <c r="E158" s="333">
        <f t="shared" si="7"/>
        <v>-0.0038773779231793676</v>
      </c>
      <c r="F158" s="264">
        <v>2.25</v>
      </c>
      <c r="G158" s="159">
        <f t="shared" si="8"/>
        <v>-3.849999999999966</v>
      </c>
    </row>
    <row r="159" spans="1:7" ht="14.25" thickBot="1">
      <c r="A159" s="194" t="s">
        <v>396</v>
      </c>
      <c r="B159" s="272">
        <f>Volume!J160</f>
        <v>253.65</v>
      </c>
      <c r="C159" s="70">
        <v>254.9</v>
      </c>
      <c r="D159" s="264">
        <f t="shared" si="6"/>
        <v>1.25</v>
      </c>
      <c r="E159" s="333">
        <f t="shared" si="7"/>
        <v>0.004928050463236743</v>
      </c>
      <c r="F159" s="264">
        <v>0.6499999999999773</v>
      </c>
      <c r="G159" s="159">
        <f t="shared" si="8"/>
        <v>0.6000000000000227</v>
      </c>
    </row>
    <row r="160" ht="11.25" hidden="1">
      <c r="C160" s="70">
        <v>226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D171" sqref="D170:D171"/>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3" customFormat="1" ht="19.5" customHeight="1" thickBot="1">
      <c r="A1" s="421" t="s">
        <v>209</v>
      </c>
      <c r="B1" s="422"/>
      <c r="C1" s="422"/>
      <c r="D1" s="422"/>
      <c r="E1" s="422"/>
    </row>
    <row r="2" spans="1:5" s="69" customFormat="1" ht="14.25" thickBot="1">
      <c r="A2" s="134" t="s">
        <v>113</v>
      </c>
      <c r="B2" s="268" t="s">
        <v>213</v>
      </c>
      <c r="C2" s="33" t="s">
        <v>99</v>
      </c>
      <c r="D2" s="268" t="s">
        <v>123</v>
      </c>
      <c r="E2" s="205" t="s">
        <v>215</v>
      </c>
    </row>
    <row r="3" spans="1:5" s="69" customFormat="1" ht="13.5">
      <c r="A3" s="271" t="s">
        <v>212</v>
      </c>
      <c r="B3" s="179">
        <f>VLOOKUP(A3,Margins!$A$2:$M$160,2,FALSE)</f>
        <v>50</v>
      </c>
      <c r="C3" s="270">
        <f>VLOOKUP(A3,Basis!$A$3:$G$159,2,FALSE)</f>
        <v>3829.85</v>
      </c>
      <c r="D3" s="270">
        <f>VLOOKUP(A3,Basis!$A$3:$G$159,3,FALSE)</f>
        <v>3797.5</v>
      </c>
      <c r="E3" s="179">
        <f>VLOOKUP(A3,Margins!$A$2:$M$160,7,FALSE)</f>
        <v>22642.775</v>
      </c>
    </row>
    <row r="4" spans="1:5" s="69" customFormat="1" ht="13.5">
      <c r="A4" s="201" t="s">
        <v>134</v>
      </c>
      <c r="B4" s="179">
        <f>VLOOKUP(A4,Margins!$A$2:$M$160,2,FALSE)</f>
        <v>100</v>
      </c>
      <c r="C4" s="272">
        <f>VLOOKUP(A4,Basis!$A$3:$G$159,2,FALSE)</f>
        <v>3652.9</v>
      </c>
      <c r="D4" s="273">
        <f>VLOOKUP(A4,Basis!$A$3:$G$159,3,FALSE)</f>
        <v>3626.95</v>
      </c>
      <c r="E4" s="376">
        <f>VLOOKUP(A4,Margins!$A$2:$M$160,7,FALSE)</f>
        <v>57750.5</v>
      </c>
    </row>
    <row r="5" spans="1:5" s="69" customFormat="1" ht="13.5">
      <c r="A5" s="201" t="s">
        <v>0</v>
      </c>
      <c r="B5" s="179">
        <f>VLOOKUP(A5,Margins!$A$2:$M$160,2,FALSE)</f>
        <v>375</v>
      </c>
      <c r="C5" s="272">
        <f>VLOOKUP(A5,Basis!$A$3:$G$159,2,FALSE)</f>
        <v>726.35</v>
      </c>
      <c r="D5" s="273">
        <f>VLOOKUP(A5,Basis!$A$3:$G$159,3,FALSE)</f>
        <v>729.9</v>
      </c>
      <c r="E5" s="376">
        <f>VLOOKUP(A5,Margins!$A$2:$M$160,7,FALSE)</f>
        <v>48254.0625</v>
      </c>
    </row>
    <row r="6" spans="1:5" s="69" customFormat="1" ht="13.5">
      <c r="A6" s="193" t="s">
        <v>193</v>
      </c>
      <c r="B6" s="179">
        <f>VLOOKUP(A6,Margins!$A$2:$M$160,2,FALSE)</f>
        <v>100</v>
      </c>
      <c r="C6" s="272">
        <f>VLOOKUP(A6,Basis!$A$3:$G$159,2,FALSE)</f>
        <v>2348.1</v>
      </c>
      <c r="D6" s="273">
        <f>VLOOKUP(A6,Basis!$A$3:$G$159,3,FALSE)</f>
        <v>2353.1</v>
      </c>
      <c r="E6" s="376">
        <f>VLOOKUP(A6,Margins!$A$2:$M$160,7,FALSE)</f>
        <v>36513.272</v>
      </c>
    </row>
    <row r="7" spans="1:5" s="14" customFormat="1" ht="13.5">
      <c r="A7" s="201" t="s">
        <v>232</v>
      </c>
      <c r="B7" s="179">
        <f>VLOOKUP(A7,Margins!$A$2:$M$160,2,FALSE)</f>
        <v>500</v>
      </c>
      <c r="C7" s="272">
        <f>VLOOKUP(A7,Basis!$A$3:$G$159,2,FALSE)</f>
        <v>769</v>
      </c>
      <c r="D7" s="273">
        <f>VLOOKUP(A7,Basis!$A$3:$G$159,3,FALSE)</f>
        <v>758.05</v>
      </c>
      <c r="E7" s="376">
        <f>VLOOKUP(A7,Margins!$A$2:$M$160,7,FALSE)</f>
        <v>65115</v>
      </c>
    </row>
    <row r="8" spans="1:5" s="69" customFormat="1" ht="13.5">
      <c r="A8" s="201" t="s">
        <v>1</v>
      </c>
      <c r="B8" s="179">
        <f>VLOOKUP(A8,Margins!$A$2:$M$160,2,FALSE)</f>
        <v>150</v>
      </c>
      <c r="C8" s="272">
        <f>VLOOKUP(A8,Basis!$A$3:$G$159,2,FALSE)</f>
        <v>2468.8</v>
      </c>
      <c r="D8" s="273">
        <f>VLOOKUP(A8,Basis!$A$3:$G$159,3,FALSE)</f>
        <v>2462.15</v>
      </c>
      <c r="E8" s="376">
        <f>VLOOKUP(A8,Margins!$A$2:$M$160,7,FALSE)</f>
        <v>72841.5</v>
      </c>
    </row>
    <row r="9" spans="1:5" s="69" customFormat="1" ht="13.5">
      <c r="A9" s="201" t="s">
        <v>2</v>
      </c>
      <c r="B9" s="179">
        <f>VLOOKUP(A9,Margins!$A$2:$M$160,2,FALSE)</f>
        <v>1100</v>
      </c>
      <c r="C9" s="272">
        <f>VLOOKUP(A9,Basis!$A$3:$G$159,2,FALSE)</f>
        <v>313.55</v>
      </c>
      <c r="D9" s="273">
        <f>VLOOKUP(A9,Basis!$A$3:$G$159,3,FALSE)</f>
        <v>312.7</v>
      </c>
      <c r="E9" s="376">
        <f>VLOOKUP(A9,Margins!$A$2:$M$160,7,FALSE)</f>
        <v>63159.25</v>
      </c>
    </row>
    <row r="10" spans="1:5" s="69" customFormat="1" ht="13.5">
      <c r="A10" s="201" t="s">
        <v>3</v>
      </c>
      <c r="B10" s="179">
        <f>VLOOKUP(A10,Margins!$A$2:$M$160,2,FALSE)</f>
        <v>1250</v>
      </c>
      <c r="C10" s="272">
        <f>VLOOKUP(A10,Basis!$A$3:$G$159,2,FALSE)</f>
        <v>232.4</v>
      </c>
      <c r="D10" s="273">
        <f>VLOOKUP(A10,Basis!$A$3:$G$159,3,FALSE)</f>
        <v>231.35</v>
      </c>
      <c r="E10" s="376">
        <f>VLOOKUP(A10,Margins!$A$2:$M$160,7,FALSE)</f>
        <v>46312.5</v>
      </c>
    </row>
    <row r="11" spans="1:5" s="69" customFormat="1" ht="13.5">
      <c r="A11" s="201" t="s">
        <v>139</v>
      </c>
      <c r="B11" s="179">
        <f>VLOOKUP(A11,Margins!$A$2:$M$160,2,FALSE)</f>
        <v>2700</v>
      </c>
      <c r="C11" s="272">
        <f>VLOOKUP(A11,Basis!$A$3:$G$159,2,FALSE)</f>
        <v>93.85</v>
      </c>
      <c r="D11" s="273">
        <f>VLOOKUP(A11,Basis!$A$3:$G$159,3,FALSE)</f>
        <v>90.75</v>
      </c>
      <c r="E11" s="376">
        <f>VLOOKUP(A11,Margins!$A$2:$M$160,7,FALSE)</f>
        <v>41532.75</v>
      </c>
    </row>
    <row r="12" spans="1:5" s="69" customFormat="1" ht="13.5">
      <c r="A12" s="201" t="s">
        <v>304</v>
      </c>
      <c r="B12" s="179">
        <f>VLOOKUP(A12,Margins!$A$2:$M$160,2,FALSE)</f>
        <v>400</v>
      </c>
      <c r="C12" s="272">
        <f>VLOOKUP(A12,Basis!$A$3:$G$159,2,FALSE)</f>
        <v>705.5</v>
      </c>
      <c r="D12" s="273">
        <f>VLOOKUP(A12,Basis!$A$3:$G$159,3,FALSE)</f>
        <v>706.2</v>
      </c>
      <c r="E12" s="376">
        <f>VLOOKUP(A12,Margins!$A$2:$M$160,7,FALSE)</f>
        <v>44798.18</v>
      </c>
    </row>
    <row r="13" spans="1:5" s="69" customFormat="1" ht="13.5">
      <c r="A13" s="201" t="s">
        <v>89</v>
      </c>
      <c r="B13" s="179">
        <f>VLOOKUP(A13,Margins!$A$2:$M$160,2,FALSE)</f>
        <v>750</v>
      </c>
      <c r="C13" s="272">
        <f>VLOOKUP(A13,Basis!$A$3:$G$159,2,FALSE)</f>
        <v>284.55</v>
      </c>
      <c r="D13" s="273">
        <f>VLOOKUP(A13,Basis!$A$3:$G$159,3,FALSE)</f>
        <v>277.35</v>
      </c>
      <c r="E13" s="376">
        <f>VLOOKUP(A13,Margins!$A$2:$M$160,7,FALSE)</f>
        <v>38194.4025</v>
      </c>
    </row>
    <row r="14" spans="1:5" s="69" customFormat="1" ht="13.5">
      <c r="A14" s="201" t="s">
        <v>140</v>
      </c>
      <c r="B14" s="179">
        <f>VLOOKUP(A14,Margins!$A$2:$M$160,2,FALSE)</f>
        <v>300</v>
      </c>
      <c r="C14" s="272">
        <f>VLOOKUP(A14,Basis!$A$3:$G$159,2,FALSE)</f>
        <v>1145.15</v>
      </c>
      <c r="D14" s="273">
        <f>VLOOKUP(A14,Basis!$A$3:$G$159,3,FALSE)</f>
        <v>1134.25</v>
      </c>
      <c r="E14" s="376">
        <f>VLOOKUP(A14,Margins!$A$2:$M$160,7,FALSE)</f>
        <v>53927.25</v>
      </c>
    </row>
    <row r="15" spans="1:5" s="69" customFormat="1" ht="13.5">
      <c r="A15" s="201" t="s">
        <v>24</v>
      </c>
      <c r="B15" s="179">
        <f>VLOOKUP(A15,Margins!$A$2:$M$160,2,FALSE)</f>
        <v>175</v>
      </c>
      <c r="C15" s="272">
        <f>VLOOKUP(A15,Basis!$A$3:$G$159,2,FALSE)</f>
        <v>2254.95</v>
      </c>
      <c r="D15" s="273">
        <f>VLOOKUP(A15,Basis!$A$3:$G$159,3,FALSE)</f>
        <v>2225.85</v>
      </c>
      <c r="E15" s="376">
        <f>VLOOKUP(A15,Margins!$A$2:$M$160,7,FALSE)</f>
        <v>66905.5625</v>
      </c>
    </row>
    <row r="16" spans="1:5" s="69" customFormat="1" ht="13.5">
      <c r="A16" s="193" t="s">
        <v>195</v>
      </c>
      <c r="B16" s="179">
        <f>VLOOKUP(A16,Margins!$A$2:$M$160,2,FALSE)</f>
        <v>2062</v>
      </c>
      <c r="C16" s="272">
        <f>VLOOKUP(A16,Basis!$A$3:$G$159,2,FALSE)</f>
        <v>107.15</v>
      </c>
      <c r="D16" s="273">
        <f>VLOOKUP(A16,Basis!$A$3:$G$159,3,FALSE)</f>
        <v>107.45</v>
      </c>
      <c r="E16" s="376">
        <f>VLOOKUP(A16,Margins!$A$2:$M$160,7,FALSE)</f>
        <v>42224.604999999996</v>
      </c>
    </row>
    <row r="17" spans="1:5" s="69" customFormat="1" ht="13.5">
      <c r="A17" s="201" t="s">
        <v>197</v>
      </c>
      <c r="B17" s="179">
        <f>VLOOKUP(A17,Margins!$A$2:$M$160,2,FALSE)</f>
        <v>650</v>
      </c>
      <c r="C17" s="272">
        <f>VLOOKUP(A17,Basis!$A$3:$G$159,2,FALSE)</f>
        <v>287.6</v>
      </c>
      <c r="D17" s="273">
        <f>VLOOKUP(A17,Basis!$A$3:$G$159,3,FALSE)</f>
        <v>285.9</v>
      </c>
      <c r="E17" s="376">
        <f>VLOOKUP(A17,Margins!$A$2:$M$160,7,FALSE)</f>
        <v>36335.00000000001</v>
      </c>
    </row>
    <row r="18" spans="1:5" s="69" customFormat="1" ht="13.5">
      <c r="A18" s="201" t="s">
        <v>4</v>
      </c>
      <c r="B18" s="179">
        <f>VLOOKUP(A18,Margins!$A$2:$M$160,2,FALSE)</f>
        <v>150</v>
      </c>
      <c r="C18" s="272">
        <f>VLOOKUP(A18,Basis!$A$3:$G$159,2,FALSE)</f>
        <v>1539.25</v>
      </c>
      <c r="D18" s="273">
        <f>VLOOKUP(A18,Basis!$A$3:$G$159,3,FALSE)</f>
        <v>1533</v>
      </c>
      <c r="E18" s="376">
        <f>VLOOKUP(A18,Margins!$A$2:$M$160,7,FALSE)</f>
        <v>41400.375</v>
      </c>
    </row>
    <row r="19" spans="1:5" s="69" customFormat="1" ht="13.5">
      <c r="A19" s="201" t="s">
        <v>79</v>
      </c>
      <c r="B19" s="179">
        <f>VLOOKUP(A19,Margins!$A$2:$M$160,2,FALSE)</f>
        <v>200</v>
      </c>
      <c r="C19" s="272">
        <f>VLOOKUP(A19,Basis!$A$3:$G$159,2,FALSE)</f>
        <v>958.35</v>
      </c>
      <c r="D19" s="273">
        <f>VLOOKUP(A19,Basis!$A$3:$G$159,3,FALSE)</f>
        <v>956.45</v>
      </c>
      <c r="E19" s="376">
        <f>VLOOKUP(A19,Margins!$A$2:$M$160,7,FALSE)</f>
        <v>36355.5</v>
      </c>
    </row>
    <row r="20" spans="1:5" s="69" customFormat="1" ht="13.5">
      <c r="A20" s="201" t="s">
        <v>196</v>
      </c>
      <c r="B20" s="179">
        <f>VLOOKUP(A20,Margins!$A$2:$M$160,2,FALSE)</f>
        <v>400</v>
      </c>
      <c r="C20" s="272">
        <f>VLOOKUP(A20,Basis!$A$3:$G$159,2,FALSE)</f>
        <v>629.3</v>
      </c>
      <c r="D20" s="273">
        <f>VLOOKUP(A20,Basis!$A$3:$G$159,3,FALSE)</f>
        <v>620</v>
      </c>
      <c r="E20" s="376">
        <f>VLOOKUP(A20,Margins!$A$2:$M$160,7,FALSE)</f>
        <v>44730</v>
      </c>
    </row>
    <row r="21" spans="1:5" s="69" customFormat="1" ht="13.5">
      <c r="A21" s="201" t="s">
        <v>5</v>
      </c>
      <c r="B21" s="179">
        <f>VLOOKUP(A21,Margins!$A$2:$M$160,2,FALSE)</f>
        <v>1595</v>
      </c>
      <c r="C21" s="272">
        <f>VLOOKUP(A21,Basis!$A$3:$G$159,2,FALSE)</f>
        <v>140.15</v>
      </c>
      <c r="D21" s="273">
        <f>VLOOKUP(A21,Basis!$A$3:$G$159,3,FALSE)</f>
        <v>140.2</v>
      </c>
      <c r="E21" s="376">
        <f>VLOOKUP(A21,Margins!$A$2:$M$160,7,FALSE)</f>
        <v>39328.712499999994</v>
      </c>
    </row>
    <row r="22" spans="1:5" s="69" customFormat="1" ht="13.5">
      <c r="A22" s="201" t="s">
        <v>198</v>
      </c>
      <c r="B22" s="179">
        <f>VLOOKUP(A22,Margins!$A$2:$M$160,2,FALSE)</f>
        <v>1000</v>
      </c>
      <c r="C22" s="272">
        <f>VLOOKUP(A22,Basis!$A$3:$G$159,2,FALSE)</f>
        <v>207.85</v>
      </c>
      <c r="D22" s="273">
        <f>VLOOKUP(A22,Basis!$A$3:$G$159,3,FALSE)</f>
        <v>203.75</v>
      </c>
      <c r="E22" s="376">
        <f>VLOOKUP(A22,Margins!$A$2:$M$160,7,FALSE)</f>
        <v>35202.5</v>
      </c>
    </row>
    <row r="23" spans="1:5" s="69" customFormat="1" ht="13.5">
      <c r="A23" s="201" t="s">
        <v>199</v>
      </c>
      <c r="B23" s="179">
        <f>VLOOKUP(A23,Margins!$A$2:$M$160,2,FALSE)</f>
        <v>1300</v>
      </c>
      <c r="C23" s="272">
        <f>VLOOKUP(A23,Basis!$A$3:$G$159,2,FALSE)</f>
        <v>247.55</v>
      </c>
      <c r="D23" s="273">
        <f>VLOOKUP(A23,Basis!$A$3:$G$159,3,FALSE)</f>
        <v>248.55</v>
      </c>
      <c r="E23" s="376">
        <f>VLOOKUP(A23,Margins!$A$2:$M$160,7,FALSE)</f>
        <v>52815.75</v>
      </c>
    </row>
    <row r="24" spans="1:5" s="69" customFormat="1" ht="13.5">
      <c r="A24" s="201" t="s">
        <v>305</v>
      </c>
      <c r="B24" s="179">
        <f>VLOOKUP(A24,Margins!$A$2:$M$160,2,FALSE)</f>
        <v>350</v>
      </c>
      <c r="C24" s="272">
        <f>VLOOKUP(A24,Basis!$A$3:$G$159,2,FALSE)</f>
        <v>849.25</v>
      </c>
      <c r="D24" s="273">
        <f>VLOOKUP(A24,Basis!$A$3:$G$159,3,FALSE)</f>
        <v>844.4</v>
      </c>
      <c r="E24" s="376">
        <f>VLOOKUP(A24,Margins!$A$2:$M$160,7,FALSE)</f>
        <v>55433.875</v>
      </c>
    </row>
    <row r="25" spans="1:5" s="69" customFormat="1" ht="13.5">
      <c r="A25" s="193" t="s">
        <v>201</v>
      </c>
      <c r="B25" s="179">
        <f>VLOOKUP(A25,Margins!$A$2:$M$160,2,FALSE)</f>
        <v>100</v>
      </c>
      <c r="C25" s="272">
        <f>VLOOKUP(A25,Basis!$A$3:$G$159,2,FALSE)</f>
        <v>2045.85</v>
      </c>
      <c r="D25" s="273">
        <f>VLOOKUP(A25,Basis!$A$3:$G$159,3,FALSE)</f>
        <v>2038.55</v>
      </c>
      <c r="E25" s="376">
        <f>VLOOKUP(A25,Margins!$A$2:$M$160,7,FALSE)</f>
        <v>32787.25</v>
      </c>
    </row>
    <row r="26" spans="1:5" s="69" customFormat="1" ht="13.5">
      <c r="A26" s="201" t="s">
        <v>35</v>
      </c>
      <c r="B26" s="179">
        <f>VLOOKUP(A26,Margins!$A$2:$M$160,2,FALSE)</f>
        <v>1100</v>
      </c>
      <c r="C26" s="272">
        <f>VLOOKUP(A26,Basis!$A$3:$G$159,2,FALSE)</f>
        <v>274.45</v>
      </c>
      <c r="D26" s="273">
        <f>VLOOKUP(A26,Basis!$A$3:$G$159,3,FALSE)</f>
        <v>274.25</v>
      </c>
      <c r="E26" s="376">
        <f>VLOOKUP(A26,Margins!$A$2:$M$160,7,FALSE)</f>
        <v>53022.75</v>
      </c>
    </row>
    <row r="27" spans="1:5" s="69" customFormat="1" ht="13.5">
      <c r="A27" s="201" t="s">
        <v>6</v>
      </c>
      <c r="B27" s="179">
        <f>VLOOKUP(A27,Margins!$A$2:$M$160,2,FALSE)</f>
        <v>1125</v>
      </c>
      <c r="C27" s="272">
        <f>VLOOKUP(A27,Basis!$A$3:$G$159,2,FALSE)</f>
        <v>156.25</v>
      </c>
      <c r="D27" s="273">
        <f>VLOOKUP(A27,Basis!$A$3:$G$159,3,FALSE)</f>
        <v>156.1</v>
      </c>
      <c r="E27" s="376">
        <f>VLOOKUP(A27,Margins!$A$2:$M$160,7,FALSE)</f>
        <v>52349.0625</v>
      </c>
    </row>
    <row r="28" spans="1:5" s="69" customFormat="1" ht="13.5">
      <c r="A28" s="201" t="s">
        <v>210</v>
      </c>
      <c r="B28" s="179">
        <f>VLOOKUP(A28,Margins!$A$2:$M$160,2,FALSE)</f>
        <v>200</v>
      </c>
      <c r="C28" s="272">
        <f>VLOOKUP(A28,Basis!$A$3:$G$159,2,FALSE)</f>
        <v>1566.6</v>
      </c>
      <c r="D28" s="273">
        <f>VLOOKUP(A28,Basis!$A$3:$G$159,3,FALSE)</f>
        <v>1566.45</v>
      </c>
      <c r="E28" s="376">
        <f>VLOOKUP(A28,Margins!$A$2:$M$160,7,FALSE)</f>
        <v>57442</v>
      </c>
    </row>
    <row r="29" spans="1:5" s="69" customFormat="1" ht="13.5">
      <c r="A29" s="201" t="s">
        <v>7</v>
      </c>
      <c r="B29" s="179">
        <f>VLOOKUP(A29,Margins!$A$2:$M$160,2,FALSE)</f>
        <v>625</v>
      </c>
      <c r="C29" s="272">
        <f>VLOOKUP(A29,Basis!$A$3:$G$159,2,FALSE)</f>
        <v>718.8</v>
      </c>
      <c r="D29" s="273">
        <f>VLOOKUP(A29,Basis!$A$3:$G$159,3,FALSE)</f>
        <v>719.65</v>
      </c>
      <c r="E29" s="376">
        <f>VLOOKUP(A29,Margins!$A$2:$M$160,7,FALSE)</f>
        <v>89468.75</v>
      </c>
    </row>
    <row r="30" spans="1:5" s="69" customFormat="1" ht="13.5">
      <c r="A30" s="201" t="s">
        <v>44</v>
      </c>
      <c r="B30" s="179">
        <f>VLOOKUP(A30,Margins!$A$2:$M$160,2,FALSE)</f>
        <v>400</v>
      </c>
      <c r="C30" s="272">
        <f>VLOOKUP(A30,Basis!$A$3:$G$159,2,FALSE)</f>
        <v>758.95</v>
      </c>
      <c r="D30" s="273">
        <f>VLOOKUP(A30,Basis!$A$3:$G$159,3,FALSE)</f>
        <v>758.4</v>
      </c>
      <c r="E30" s="376">
        <f>VLOOKUP(A30,Margins!$A$2:$M$160,7,FALSE)</f>
        <v>59803</v>
      </c>
    </row>
    <row r="31" spans="1:5" s="69" customFormat="1" ht="13.5">
      <c r="A31" s="201" t="s">
        <v>8</v>
      </c>
      <c r="B31" s="179">
        <f>VLOOKUP(A31,Margins!$A$2:$M$160,2,FALSE)</f>
        <v>1600</v>
      </c>
      <c r="C31" s="272">
        <f>VLOOKUP(A31,Basis!$A$3:$G$159,2,FALSE)</f>
        <v>151.8</v>
      </c>
      <c r="D31" s="273">
        <f>VLOOKUP(A31,Basis!$A$3:$G$159,3,FALSE)</f>
        <v>152.5</v>
      </c>
      <c r="E31" s="376">
        <f>VLOOKUP(A31,Margins!$A$2:$M$160,7,FALSE)</f>
        <v>42320</v>
      </c>
    </row>
    <row r="32" spans="1:5" s="69" customFormat="1" ht="13.5">
      <c r="A32" s="193" t="s">
        <v>202</v>
      </c>
      <c r="B32" s="179">
        <f>VLOOKUP(A32,Margins!$A$2:$M$160,2,FALSE)</f>
        <v>1150</v>
      </c>
      <c r="C32" s="272">
        <f>VLOOKUP(A32,Basis!$A$3:$G$159,2,FALSE)</f>
        <v>241.3</v>
      </c>
      <c r="D32" s="273">
        <f>VLOOKUP(A32,Basis!$A$3:$G$159,3,FALSE)</f>
        <v>232.05</v>
      </c>
      <c r="E32" s="376">
        <f>VLOOKUP(A32,Margins!$A$2:$M$160,7,FALSE)</f>
        <v>56746.75</v>
      </c>
    </row>
    <row r="33" spans="1:5" s="69" customFormat="1" ht="13.5">
      <c r="A33" s="201" t="s">
        <v>36</v>
      </c>
      <c r="B33" s="179">
        <f>VLOOKUP(A33,Margins!$A$2:$M$160,2,FALSE)</f>
        <v>225</v>
      </c>
      <c r="C33" s="272">
        <f>VLOOKUP(A33,Basis!$A$3:$G$159,2,FALSE)</f>
        <v>850.85</v>
      </c>
      <c r="D33" s="273">
        <f>VLOOKUP(A33,Basis!$A$3:$G$159,3,FALSE)</f>
        <v>838.9</v>
      </c>
      <c r="E33" s="376">
        <f>VLOOKUP(A33,Margins!$A$2:$M$160,7,FALSE)</f>
        <v>34526.8125</v>
      </c>
    </row>
    <row r="34" spans="1:5" s="69" customFormat="1" ht="13.5">
      <c r="A34" s="201" t="s">
        <v>81</v>
      </c>
      <c r="B34" s="179">
        <f>VLOOKUP(A34,Margins!$A$2:$M$160,2,FALSE)</f>
        <v>600</v>
      </c>
      <c r="C34" s="272">
        <f>VLOOKUP(A34,Basis!$A$3:$G$159,2,FALSE)</f>
        <v>441.6</v>
      </c>
      <c r="D34" s="273">
        <f>VLOOKUP(A34,Basis!$A$3:$G$159,3,FALSE)</f>
        <v>442.55</v>
      </c>
      <c r="E34" s="376">
        <f>VLOOKUP(A34,Margins!$A$2:$M$160,7,FALSE)</f>
        <v>58266</v>
      </c>
    </row>
    <row r="35" spans="1:5" s="69" customFormat="1" ht="13.5">
      <c r="A35" s="201" t="s">
        <v>23</v>
      </c>
      <c r="B35" s="179">
        <f>VLOOKUP(A35,Margins!$A$2:$M$160,2,FALSE)</f>
        <v>800</v>
      </c>
      <c r="C35" s="272">
        <f>VLOOKUP(A35,Basis!$A$3:$G$159,2,FALSE)</f>
        <v>336.95</v>
      </c>
      <c r="D35" s="273">
        <f>VLOOKUP(A35,Basis!$A$3:$G$159,3,FALSE)</f>
        <v>335.05</v>
      </c>
      <c r="E35" s="376">
        <f>VLOOKUP(A35,Margins!$A$2:$M$160,7,FALSE)</f>
        <v>48166</v>
      </c>
    </row>
    <row r="36" spans="1:5" s="69" customFormat="1" ht="13.5">
      <c r="A36" s="201" t="s">
        <v>234</v>
      </c>
      <c r="B36" s="179">
        <f>VLOOKUP(A36,Margins!$A$2:$M$160,2,FALSE)</f>
        <v>700</v>
      </c>
      <c r="C36" s="272">
        <f>VLOOKUP(A36,Basis!$A$3:$G$159,2,FALSE)</f>
        <v>409.95</v>
      </c>
      <c r="D36" s="273">
        <f>VLOOKUP(A36,Basis!$A$3:$G$159,3,FALSE)</f>
        <v>410.05</v>
      </c>
      <c r="E36" s="376">
        <f>VLOOKUP(A36,Margins!$A$2:$M$160,7,FALSE)</f>
        <v>54913.25</v>
      </c>
    </row>
    <row r="37" spans="1:5" s="69" customFormat="1" ht="13.5">
      <c r="A37" s="201" t="s">
        <v>98</v>
      </c>
      <c r="B37" s="179">
        <f>VLOOKUP(A37,Margins!$A$2:$M$160,2,FALSE)</f>
        <v>550</v>
      </c>
      <c r="C37" s="272">
        <f>VLOOKUP(A37,Basis!$A$3:$G$159,2,FALSE)</f>
        <v>504</v>
      </c>
      <c r="D37" s="273">
        <f>VLOOKUP(A37,Basis!$A$3:$G$159,3,FALSE)</f>
        <v>506.45</v>
      </c>
      <c r="E37" s="376">
        <f>VLOOKUP(A37,Margins!$A$2:$M$160,7,FALSE)</f>
        <v>44110</v>
      </c>
    </row>
    <row r="38" spans="1:5" s="69" customFormat="1" ht="13.5">
      <c r="A38" s="193" t="s">
        <v>203</v>
      </c>
      <c r="B38" s="179">
        <f>VLOOKUP(A38,Margins!$A$2:$M$160,2,FALSE)</f>
        <v>150</v>
      </c>
      <c r="C38" s="272">
        <f>VLOOKUP(A38,Basis!$A$3:$G$159,2,FALSE)</f>
        <v>1387.5</v>
      </c>
      <c r="D38" s="273">
        <f>VLOOKUP(A38,Basis!$A$3:$G$159,3,FALSE)</f>
        <v>1385</v>
      </c>
      <c r="E38" s="376">
        <f>VLOOKUP(A38,Margins!$A$2:$M$160,7,FALSE)</f>
        <v>32762.25</v>
      </c>
    </row>
    <row r="39" spans="1:5" s="69" customFormat="1" ht="13.5">
      <c r="A39" s="201" t="s">
        <v>216</v>
      </c>
      <c r="B39" s="179">
        <f>VLOOKUP(A39,Margins!$A$2:$M$160,2,FALSE)</f>
        <v>3350</v>
      </c>
      <c r="C39" s="272">
        <f>VLOOKUP(A39,Basis!$A$3:$G$159,2,FALSE)</f>
        <v>73.65</v>
      </c>
      <c r="D39" s="273">
        <f>VLOOKUP(A39,Basis!$A$3:$G$159,3,FALSE)</f>
        <v>73.15</v>
      </c>
      <c r="E39" s="376">
        <f>VLOOKUP(A39,Margins!$A$2:$M$160,7,FALSE)</f>
        <v>39035.875</v>
      </c>
    </row>
    <row r="40" spans="1:5" s="69" customFormat="1" ht="13.5">
      <c r="A40" s="201" t="s">
        <v>211</v>
      </c>
      <c r="B40" s="179">
        <f>VLOOKUP(A40,Margins!$A$2:$M$160,2,FALSE)</f>
        <v>2700</v>
      </c>
      <c r="C40" s="272">
        <f>VLOOKUP(A40,Basis!$A$3:$G$159,2,FALSE)</f>
        <v>120.65</v>
      </c>
      <c r="D40" s="273">
        <f>VLOOKUP(A40,Basis!$A$3:$G$159,3,FALSE)</f>
        <v>121</v>
      </c>
      <c r="E40" s="376">
        <f>VLOOKUP(A40,Margins!$A$2:$M$160,7,FALSE)</f>
        <v>74202.75</v>
      </c>
    </row>
    <row r="41" spans="1:5" s="69" customFormat="1" ht="13.5">
      <c r="A41" s="201" t="s">
        <v>204</v>
      </c>
      <c r="B41" s="179">
        <f>VLOOKUP(A41,Margins!$A$2:$M$160,2,FALSE)</f>
        <v>600</v>
      </c>
      <c r="C41" s="272">
        <f>VLOOKUP(A41,Basis!$A$3:$G$159,2,FALSE)</f>
        <v>446.1</v>
      </c>
      <c r="D41" s="273">
        <f>VLOOKUP(A41,Basis!$A$3:$G$159,3,FALSE)</f>
        <v>446.3</v>
      </c>
      <c r="E41" s="376">
        <f>VLOOKUP(A41,Margins!$A$2:$M$160,7,FALSE)</f>
        <v>48285</v>
      </c>
    </row>
    <row r="42" spans="1:5" s="69" customFormat="1" ht="13.5">
      <c r="A42" s="193" t="s">
        <v>205</v>
      </c>
      <c r="B42" s="179">
        <f>VLOOKUP(A42,Margins!$A$2:$M$160,2,FALSE)</f>
        <v>250</v>
      </c>
      <c r="C42" s="272">
        <f>VLOOKUP(A42,Basis!$A$3:$G$159,2,FALSE)</f>
        <v>968</v>
      </c>
      <c r="D42" s="273">
        <f>VLOOKUP(A42,Basis!$A$3:$G$159,3,FALSE)</f>
        <v>970.4</v>
      </c>
      <c r="E42" s="376">
        <f>VLOOKUP(A42,Margins!$A$2:$M$160,7,FALSE)</f>
        <v>46242.5</v>
      </c>
    </row>
    <row r="43" spans="1:5" s="69" customFormat="1" ht="13.5">
      <c r="A43" s="201" t="s">
        <v>228</v>
      </c>
      <c r="B43" s="179">
        <f>VLOOKUP(A43,Margins!$A$2:$M$160,2,FALSE)</f>
        <v>375</v>
      </c>
      <c r="C43" s="272">
        <f>VLOOKUP(A43,Basis!$A$3:$G$159,2,FALSE)</f>
        <v>1120.85</v>
      </c>
      <c r="D43" s="273">
        <f>VLOOKUP(A43,Basis!$A$3:$G$159,3,FALSE)</f>
        <v>1111.9</v>
      </c>
      <c r="E43" s="376">
        <f>VLOOKUP(A43,Margins!$A$2:$M$160,7,FALSE)</f>
        <v>85390.83374999999</v>
      </c>
    </row>
    <row r="44" spans="1:5" s="69" customFormat="1" ht="13.5">
      <c r="A44" s="201" t="s">
        <v>150</v>
      </c>
      <c r="B44" s="179">
        <f>VLOOKUP(A44,Margins!$A$2:$M$160,2,FALSE)</f>
        <v>875</v>
      </c>
      <c r="C44" s="272">
        <f>VLOOKUP(A44,Basis!$A$3:$G$159,2,FALSE)</f>
        <v>498.4</v>
      </c>
      <c r="D44" s="273">
        <f>VLOOKUP(A44,Basis!$A$3:$G$159,3,FALSE)</f>
        <v>499.95</v>
      </c>
      <c r="E44" s="376">
        <f>VLOOKUP(A44,Margins!$A$2:$M$160,7,FALSE)</f>
        <v>98997.5</v>
      </c>
    </row>
    <row r="45" spans="1:5" s="69" customFormat="1" ht="13.5">
      <c r="A45" s="201" t="s">
        <v>151</v>
      </c>
      <c r="B45" s="179">
        <f>VLOOKUP(A45,Margins!$A$2:$M$160,2,FALSE)</f>
        <v>225</v>
      </c>
      <c r="C45" s="272">
        <f>VLOOKUP(A45,Basis!$A$3:$G$159,2,FALSE)</f>
        <v>1091.65</v>
      </c>
      <c r="D45" s="273">
        <f>VLOOKUP(A45,Basis!$A$3:$G$159,3,FALSE)</f>
        <v>1080.8</v>
      </c>
      <c r="E45" s="376">
        <f>VLOOKUP(A45,Margins!$A$2:$M$160,7,FALSE)</f>
        <v>38642.0625</v>
      </c>
    </row>
    <row r="46" spans="1:5" s="69" customFormat="1" ht="13.5">
      <c r="A46" s="201" t="s">
        <v>229</v>
      </c>
      <c r="B46" s="179">
        <f>VLOOKUP(A46,Margins!$A$2:$M$160,2,FALSE)</f>
        <v>200</v>
      </c>
      <c r="C46" s="272">
        <f>VLOOKUP(A46,Basis!$A$3:$G$159,2,FALSE)</f>
        <v>1050.2</v>
      </c>
      <c r="D46" s="273">
        <f>VLOOKUP(A46,Basis!$A$3:$G$159,3,FALSE)</f>
        <v>1048.15</v>
      </c>
      <c r="E46" s="376">
        <f>VLOOKUP(A46,Margins!$A$2:$M$160,7,FALSE)</f>
        <v>42380</v>
      </c>
    </row>
    <row r="47" spans="1:5" s="69" customFormat="1" ht="13.5">
      <c r="A47" s="201" t="s">
        <v>306</v>
      </c>
      <c r="B47" s="179">
        <f>VLOOKUP(A47,Margins!$A$2:$M$160,2,FALSE)</f>
        <v>412</v>
      </c>
      <c r="C47" s="272">
        <f>VLOOKUP(A47,Basis!$A$3:$G$159,2,FALSE)</f>
        <v>712.4</v>
      </c>
      <c r="D47" s="273">
        <f>VLOOKUP(A47,Basis!$A$3:$G$159,3,FALSE)</f>
        <v>711.3</v>
      </c>
      <c r="E47" s="376">
        <f>VLOOKUP(A47,Margins!$A$2:$M$160,7,FALSE)</f>
        <v>57107.32</v>
      </c>
    </row>
    <row r="48" spans="1:5" s="69" customFormat="1" ht="13.5">
      <c r="A48" s="201" t="s">
        <v>307</v>
      </c>
      <c r="B48" s="179">
        <f>VLOOKUP(A48,Margins!$A$2:$M$160,2,FALSE)</f>
        <v>400</v>
      </c>
      <c r="C48" s="272">
        <f>VLOOKUP(A48,Basis!$A$3:$G$159,2,FALSE)</f>
        <v>523.45</v>
      </c>
      <c r="D48" s="273">
        <f>VLOOKUP(A48,Basis!$A$3:$G$159,3,FALSE)</f>
        <v>523.7</v>
      </c>
      <c r="E48" s="376">
        <f>VLOOKUP(A48,Margins!$A$2:$M$160,7,FALSE)</f>
        <v>33437</v>
      </c>
    </row>
    <row r="49" spans="1:5" s="69" customFormat="1" ht="13.5">
      <c r="A49" s="201" t="s">
        <v>185</v>
      </c>
      <c r="B49" s="179">
        <f>VLOOKUP(A49,Margins!$A$2:$M$160,2,FALSE)</f>
        <v>675</v>
      </c>
      <c r="C49" s="272">
        <f>VLOOKUP(A49,Basis!$A$3:$G$159,2,FALSE)</f>
        <v>496.05</v>
      </c>
      <c r="D49" s="273">
        <f>VLOOKUP(A49,Basis!$A$3:$G$159,3,FALSE)</f>
        <v>497.4</v>
      </c>
      <c r="E49" s="376">
        <f>VLOOKUP(A49,Margins!$A$2:$M$160,7,FALSE)</f>
        <v>68365.6875</v>
      </c>
    </row>
    <row r="50" spans="1:5" ht="13.5">
      <c r="A50" s="201" t="s">
        <v>118</v>
      </c>
      <c r="B50" s="179">
        <f>VLOOKUP(A50,Margins!$A$2:$M$160,2,FALSE)</f>
        <v>250</v>
      </c>
      <c r="C50" s="272">
        <f>VLOOKUP(A50,Basis!$A$3:$G$159,2,FALSE)</f>
        <v>1200.95</v>
      </c>
      <c r="D50" s="273">
        <f>VLOOKUP(A50,Basis!$A$3:$G$159,3,FALSE)</f>
        <v>1199.2</v>
      </c>
      <c r="E50" s="376">
        <f>VLOOKUP(A50,Margins!$A$2:$M$160,7,FALSE)</f>
        <v>50036.875</v>
      </c>
    </row>
    <row r="51" spans="1:5" ht="13.5">
      <c r="A51" s="201" t="s">
        <v>155</v>
      </c>
      <c r="B51" s="179">
        <f>VLOOKUP(A51,Margins!$A$2:$M$160,2,FALSE)</f>
        <v>525</v>
      </c>
      <c r="C51" s="272">
        <f>VLOOKUP(A51,Basis!$A$3:$G$159,2,FALSE)</f>
        <v>415.5</v>
      </c>
      <c r="D51" s="273">
        <f>VLOOKUP(A51,Basis!$A$3:$G$159,3,FALSE)</f>
        <v>415.15</v>
      </c>
      <c r="E51" s="376">
        <f>VLOOKUP(A51,Margins!$A$2:$M$160,7,FALSE)</f>
        <v>43441.125</v>
      </c>
    </row>
    <row r="52" spans="1:5" ht="13.5">
      <c r="A52" s="201" t="s">
        <v>38</v>
      </c>
      <c r="B52" s="179">
        <f>VLOOKUP(A52,Margins!$A$2:$M$160,2,FALSE)</f>
        <v>600</v>
      </c>
      <c r="C52" s="272">
        <f>VLOOKUP(A52,Basis!$A$3:$G$159,2,FALSE)</f>
        <v>540.45</v>
      </c>
      <c r="D52" s="273">
        <f>VLOOKUP(A52,Basis!$A$3:$G$159,3,FALSE)</f>
        <v>539.55</v>
      </c>
      <c r="E52" s="376">
        <f>VLOOKUP(A52,Margins!$A$2:$M$160,7,FALSE)</f>
        <v>66085.5</v>
      </c>
    </row>
    <row r="53" spans="1:5" ht="14.25" thickBot="1">
      <c r="A53" s="201" t="s">
        <v>396</v>
      </c>
      <c r="B53" s="179">
        <f>VLOOKUP(A53,Margins!$A$2:$M$160,2,FALSE)</f>
        <v>700</v>
      </c>
      <c r="C53" s="166">
        <f>VLOOKUP(A53,Basis!$A$3:$G$159,2,FALSE)</f>
        <v>253.65</v>
      </c>
      <c r="D53" s="273">
        <f>VLOOKUP(A53,Basis!$A$3:$G$159,3,FALSE)</f>
        <v>254.9</v>
      </c>
      <c r="E53" s="376">
        <f>VLOOKUP(A53,Margins!$A$2:$M$160,7,FALSE)</f>
        <v>36387.75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56"/>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D217" sqref="D217"/>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3" t="s">
        <v>26</v>
      </c>
      <c r="B1" s="424"/>
      <c r="C1" s="424"/>
      <c r="D1" s="424"/>
      <c r="E1" s="424"/>
      <c r="F1" s="424"/>
      <c r="G1" s="424"/>
      <c r="H1" s="424"/>
      <c r="I1" s="424"/>
      <c r="J1" s="424"/>
      <c r="K1" s="425"/>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279</v>
      </c>
      <c r="B3" s="234">
        <f>'Open Int.'!K7</f>
        <v>403600</v>
      </c>
      <c r="C3" s="236">
        <f>'Open Int.'!R7</f>
        <v>93.721974</v>
      </c>
      <c r="D3" s="239">
        <f>B3/H3</f>
        <v>0.14557920396021604</v>
      </c>
      <c r="E3" s="240">
        <f>'Open Int.'!B7/'Open Int.'!K7</f>
        <v>0.9930624380574826</v>
      </c>
      <c r="F3" s="241">
        <f>'Open Int.'!E7/'Open Int.'!K7</f>
        <v>0.005450941526263627</v>
      </c>
      <c r="G3" s="242">
        <f>'Open Int.'!H7/'Open Int.'!K7</f>
        <v>0.0014866204162537165</v>
      </c>
      <c r="H3" s="245">
        <v>2772374</v>
      </c>
      <c r="I3" s="246">
        <v>554400</v>
      </c>
      <c r="J3" s="355">
        <v>361400</v>
      </c>
      <c r="K3" s="369"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1" t="s">
        <v>134</v>
      </c>
      <c r="B4" s="235">
        <f>'Open Int.'!K8</f>
        <v>262200</v>
      </c>
      <c r="C4" s="237">
        <f>'Open Int.'!R8</f>
        <v>95.779038</v>
      </c>
      <c r="D4" s="161">
        <f aca="true" t="shared" si="0" ref="D4:D66">B4/H4</f>
        <v>0.06458886918487713</v>
      </c>
      <c r="E4" s="243">
        <f>'Open Int.'!B8/'Open Int.'!K8</f>
        <v>0.9736842105263158</v>
      </c>
      <c r="F4" s="228">
        <f>'Open Int.'!E8/'Open Int.'!K8</f>
        <v>0.017162471395881007</v>
      </c>
      <c r="G4" s="244">
        <f>'Open Int.'!H8/'Open Int.'!K8</f>
        <v>0.009153318077803204</v>
      </c>
      <c r="H4" s="247">
        <v>4059523</v>
      </c>
      <c r="I4" s="231">
        <v>806300</v>
      </c>
      <c r="J4" s="356">
        <v>403100</v>
      </c>
      <c r="K4" s="117" t="str">
        <f aca="true" t="shared" si="1" ref="K4:K66">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1" t="s">
        <v>0</v>
      </c>
      <c r="B5" s="235">
        <f>'Open Int.'!K9</f>
        <v>4212750</v>
      </c>
      <c r="C5" s="237">
        <f>'Open Int.'!R9</f>
        <v>305.99309625</v>
      </c>
      <c r="D5" s="161">
        <f t="shared" si="0"/>
        <v>0.17408226898071116</v>
      </c>
      <c r="E5" s="243">
        <f>'Open Int.'!B9/'Open Int.'!K9</f>
        <v>0.937689157913477</v>
      </c>
      <c r="F5" s="228">
        <f>'Open Int.'!E9/'Open Int.'!K9</f>
        <v>0.043528573971871105</v>
      </c>
      <c r="G5" s="244">
        <f>'Open Int.'!H9/'Open Int.'!K9</f>
        <v>0.01878226811465195</v>
      </c>
      <c r="H5" s="165">
        <v>24199765</v>
      </c>
      <c r="I5" s="230">
        <v>2760750</v>
      </c>
      <c r="J5" s="357">
        <v>1380375</v>
      </c>
      <c r="K5" s="117" t="str">
        <f t="shared" si="1"/>
        <v>Gross Exposure is less then 30%</v>
      </c>
      <c r="M5"/>
      <c r="N5"/>
    </row>
    <row r="6" spans="1:14" s="7" customFormat="1" ht="15">
      <c r="A6" s="201" t="s">
        <v>135</v>
      </c>
      <c r="B6" s="235">
        <f>'Open Int.'!K10</f>
        <v>2584750</v>
      </c>
      <c r="C6" s="237">
        <f>'Open Int.'!R10</f>
        <v>18.6360475</v>
      </c>
      <c r="D6" s="161">
        <f t="shared" si="0"/>
        <v>0.06461875</v>
      </c>
      <c r="E6" s="243">
        <f>'Open Int.'!B10/'Open Int.'!K10</f>
        <v>0.9933649289099526</v>
      </c>
      <c r="F6" s="228">
        <f>'Open Int.'!E10/'Open Int.'!K10</f>
        <v>0.006635071090047393</v>
      </c>
      <c r="G6" s="244">
        <f>'Open Int.'!H10/'Open Int.'!K10</f>
        <v>0</v>
      </c>
      <c r="H6" s="188">
        <v>40000000</v>
      </c>
      <c r="I6" s="168">
        <v>7996800</v>
      </c>
      <c r="J6" s="358">
        <v>5615400</v>
      </c>
      <c r="K6" s="369" t="str">
        <f t="shared" si="1"/>
        <v>Gross Exposure is less then 30%</v>
      </c>
      <c r="M6"/>
      <c r="N6"/>
    </row>
    <row r="7" spans="1:14" s="7" customFormat="1" ht="15">
      <c r="A7" s="201" t="s">
        <v>174</v>
      </c>
      <c r="B7" s="235">
        <f>'Open Int.'!K11</f>
        <v>5825650</v>
      </c>
      <c r="C7" s="237">
        <f>'Open Int.'!R11</f>
        <v>34.28395025</v>
      </c>
      <c r="D7" s="161">
        <f t="shared" si="0"/>
        <v>0.23982618514228277</v>
      </c>
      <c r="E7" s="243">
        <f>'Open Int.'!B11/'Open Int.'!K11</f>
        <v>0.9631972397929844</v>
      </c>
      <c r="F7" s="228">
        <f>'Open Int.'!E11/'Open Int.'!K11</f>
        <v>0.03392754456584244</v>
      </c>
      <c r="G7" s="244">
        <f>'Open Int.'!H11/'Open Int.'!K11</f>
        <v>0.002875215641173088</v>
      </c>
      <c r="H7" s="247">
        <v>24291134</v>
      </c>
      <c r="I7" s="231">
        <v>4857500</v>
      </c>
      <c r="J7" s="356">
        <v>4857500</v>
      </c>
      <c r="K7" s="117" t="str">
        <f t="shared" si="1"/>
        <v>Gross Exposure is less then 30%</v>
      </c>
      <c r="M7"/>
      <c r="N7"/>
    </row>
    <row r="8" spans="1:14" s="7" customFormat="1" ht="15">
      <c r="A8" s="201" t="s">
        <v>280</v>
      </c>
      <c r="B8" s="235">
        <f>'Open Int.'!K12</f>
        <v>933600</v>
      </c>
      <c r="C8" s="237">
        <f>'Open Int.'!R12</f>
        <v>34.421832</v>
      </c>
      <c r="D8" s="161">
        <f t="shared" si="0"/>
        <v>0.057905933869637216</v>
      </c>
      <c r="E8" s="243">
        <f>'Open Int.'!B12/'Open Int.'!K12</f>
        <v>1</v>
      </c>
      <c r="F8" s="228">
        <f>'Open Int.'!E12/'Open Int.'!K12</f>
        <v>0</v>
      </c>
      <c r="G8" s="244">
        <f>'Open Int.'!H12/'Open Int.'!K12</f>
        <v>0</v>
      </c>
      <c r="H8" s="247">
        <v>16122700</v>
      </c>
      <c r="I8" s="231">
        <v>3224400</v>
      </c>
      <c r="J8" s="356">
        <v>1612200</v>
      </c>
      <c r="K8" s="117" t="str">
        <f t="shared" si="1"/>
        <v>Gross Exposure is less then 30%</v>
      </c>
      <c r="M8"/>
      <c r="N8"/>
    </row>
    <row r="9" spans="1:14" s="7" customFormat="1" ht="15">
      <c r="A9" s="201" t="s">
        <v>75</v>
      </c>
      <c r="B9" s="235">
        <f>'Open Int.'!K13</f>
        <v>2686400</v>
      </c>
      <c r="C9" s="237">
        <f>'Open Int.'!R13</f>
        <v>20.01368</v>
      </c>
      <c r="D9" s="161">
        <f t="shared" si="0"/>
        <v>0.05715744680851064</v>
      </c>
      <c r="E9" s="243">
        <f>'Open Int.'!B13/'Open Int.'!K13</f>
        <v>0.9914383561643836</v>
      </c>
      <c r="F9" s="228">
        <f>'Open Int.'!E13/'Open Int.'!K13</f>
        <v>0.008561643835616438</v>
      </c>
      <c r="G9" s="244">
        <f>'Open Int.'!H13/'Open Int.'!K13</f>
        <v>0</v>
      </c>
      <c r="H9" s="165">
        <v>47000000</v>
      </c>
      <c r="I9" s="230">
        <v>9397800</v>
      </c>
      <c r="J9" s="357">
        <v>5759200</v>
      </c>
      <c r="K9" s="117" t="str">
        <f t="shared" si="1"/>
        <v>Gross Exposure is less then 30%</v>
      </c>
      <c r="M9"/>
      <c r="N9"/>
    </row>
    <row r="10" spans="1:14" s="7" customFormat="1" ht="15">
      <c r="A10" s="201" t="s">
        <v>88</v>
      </c>
      <c r="B10" s="235">
        <f>'Open Int.'!K14</f>
        <v>21306500</v>
      </c>
      <c r="C10" s="237">
        <f>'Open Int.'!R14</f>
        <v>100.14055</v>
      </c>
      <c r="D10" s="161">
        <f t="shared" si="0"/>
        <v>0.7779070526941345</v>
      </c>
      <c r="E10" s="243">
        <f>'Open Int.'!B14/'Open Int.'!K14</f>
        <v>0.8651866801210898</v>
      </c>
      <c r="F10" s="228">
        <f>'Open Int.'!E14/'Open Int.'!K14</f>
        <v>0.12431886982845611</v>
      </c>
      <c r="G10" s="244">
        <f>'Open Int.'!H14/'Open Int.'!K14</f>
        <v>0.010494450050454086</v>
      </c>
      <c r="H10" s="165">
        <v>27389519</v>
      </c>
      <c r="I10" s="230">
        <v>5473900</v>
      </c>
      <c r="J10" s="357">
        <v>5473900</v>
      </c>
      <c r="K10" s="369" t="str">
        <f t="shared" si="1"/>
        <v>Gross exposure is Substantial as Open interest has crossed 60%</v>
      </c>
      <c r="M10"/>
      <c r="N10"/>
    </row>
    <row r="11" spans="1:14" s="7" customFormat="1" ht="15">
      <c r="A11" s="201" t="s">
        <v>136</v>
      </c>
      <c r="B11" s="235">
        <f>'Open Int.'!K15</f>
        <v>30598200</v>
      </c>
      <c r="C11" s="237">
        <f>'Open Int.'!R15</f>
        <v>113.672313</v>
      </c>
      <c r="D11" s="161">
        <f t="shared" si="0"/>
        <v>0.24795775530217337</v>
      </c>
      <c r="E11" s="243">
        <f>'Open Int.'!B15/'Open Int.'!K15</f>
        <v>0.8350499375780275</v>
      </c>
      <c r="F11" s="228">
        <f>'Open Int.'!E15/'Open Int.'!K15</f>
        <v>0.1379525593008739</v>
      </c>
      <c r="G11" s="244">
        <f>'Open Int.'!H15/'Open Int.'!K15</f>
        <v>0.026997503121098627</v>
      </c>
      <c r="H11" s="247">
        <v>123400859</v>
      </c>
      <c r="I11" s="231">
        <v>24677200</v>
      </c>
      <c r="J11" s="356">
        <v>12338600</v>
      </c>
      <c r="K11" s="117" t="str">
        <f t="shared" si="1"/>
        <v>Gross Exposure is less then 30%</v>
      </c>
      <c r="M11"/>
      <c r="N11"/>
    </row>
    <row r="12" spans="1:14" s="7" customFormat="1" ht="15">
      <c r="A12" s="201" t="s">
        <v>157</v>
      </c>
      <c r="B12" s="235">
        <f>'Open Int.'!K16</f>
        <v>503650</v>
      </c>
      <c r="C12" s="237">
        <f>'Open Int.'!R16</f>
        <v>34.50254325</v>
      </c>
      <c r="D12" s="161">
        <f t="shared" si="0"/>
        <v>0.1060263334340301</v>
      </c>
      <c r="E12" s="243">
        <f>'Open Int.'!B16/'Open Int.'!K16</f>
        <v>0.9937456567060459</v>
      </c>
      <c r="F12" s="228">
        <f>'Open Int.'!E16/'Open Int.'!K16</f>
        <v>0.006254343293954135</v>
      </c>
      <c r="G12" s="244">
        <f>'Open Int.'!H16/'Open Int.'!K16</f>
        <v>0</v>
      </c>
      <c r="H12" s="247">
        <v>4750235</v>
      </c>
      <c r="I12" s="231">
        <v>949900</v>
      </c>
      <c r="J12" s="356">
        <v>708050</v>
      </c>
      <c r="K12" s="117" t="str">
        <f t="shared" si="1"/>
        <v>Gross Exposure is less then 30%</v>
      </c>
      <c r="M12"/>
      <c r="N12"/>
    </row>
    <row r="13" spans="1:14" s="7" customFormat="1" ht="15">
      <c r="A13" s="201" t="s">
        <v>193</v>
      </c>
      <c r="B13" s="235">
        <f>'Open Int.'!K17</f>
        <v>985900</v>
      </c>
      <c r="C13" s="237">
        <f>'Open Int.'!R17</f>
        <v>231.499179</v>
      </c>
      <c r="D13" s="161">
        <f t="shared" si="0"/>
        <v>0.07140350731072982</v>
      </c>
      <c r="E13" s="243">
        <f>'Open Int.'!B17/'Open Int.'!K17</f>
        <v>0.9953342123947662</v>
      </c>
      <c r="F13" s="228">
        <f>'Open Int.'!E17/'Open Int.'!K17</f>
        <v>0.004564357439902627</v>
      </c>
      <c r="G13" s="244">
        <f>'Open Int.'!H17/'Open Int.'!K17</f>
        <v>0.00010143016533116949</v>
      </c>
      <c r="H13" s="247">
        <v>13807445</v>
      </c>
      <c r="I13" s="231">
        <v>1145400</v>
      </c>
      <c r="J13" s="356">
        <v>572700</v>
      </c>
      <c r="K13" s="117" t="str">
        <f t="shared" si="1"/>
        <v>Gross Exposure is less then 30%</v>
      </c>
      <c r="M13"/>
      <c r="N13"/>
    </row>
    <row r="14" spans="1:14" s="7" customFormat="1" ht="15">
      <c r="A14" s="201" t="s">
        <v>281</v>
      </c>
      <c r="B14" s="235">
        <f>'Open Int.'!K18</f>
        <v>2219200</v>
      </c>
      <c r="C14" s="237">
        <f>'Open Int.'!R18</f>
        <v>46.0484</v>
      </c>
      <c r="D14" s="161">
        <f t="shared" si="0"/>
        <v>0.1322421528297866</v>
      </c>
      <c r="E14" s="243">
        <f>'Open Int.'!B18/'Open Int.'!K18</f>
        <v>0.8386130136986302</v>
      </c>
      <c r="F14" s="228">
        <f>'Open Int.'!E18/'Open Int.'!K18</f>
        <v>0.11986301369863013</v>
      </c>
      <c r="G14" s="244">
        <f>'Open Int.'!H18/'Open Int.'!K18</f>
        <v>0.041523972602739725</v>
      </c>
      <c r="H14" s="247">
        <v>16781336</v>
      </c>
      <c r="I14" s="231">
        <v>3355400</v>
      </c>
      <c r="J14" s="356">
        <v>2272400</v>
      </c>
      <c r="K14" s="117" t="str">
        <f t="shared" si="1"/>
        <v>Gross Exposure is less then 30%</v>
      </c>
      <c r="M14"/>
      <c r="N14"/>
    </row>
    <row r="15" spans="1:14" s="8" customFormat="1" ht="15">
      <c r="A15" s="201" t="s">
        <v>282</v>
      </c>
      <c r="B15" s="235">
        <f>'Open Int.'!K19</f>
        <v>8688000</v>
      </c>
      <c r="C15" s="237">
        <f>'Open Int.'!R19</f>
        <v>63.03144</v>
      </c>
      <c r="D15" s="161">
        <f t="shared" si="0"/>
        <v>0.25777098063077164</v>
      </c>
      <c r="E15" s="243">
        <f>'Open Int.'!B19/'Open Int.'!K19</f>
        <v>0.8439226519337016</v>
      </c>
      <c r="F15" s="228">
        <f>'Open Int.'!E19/'Open Int.'!K19</f>
        <v>0.1212707182320442</v>
      </c>
      <c r="G15" s="244">
        <f>'Open Int.'!H19/'Open Int.'!K19</f>
        <v>0.034806629834254144</v>
      </c>
      <c r="H15" s="248">
        <v>33704337</v>
      </c>
      <c r="I15" s="232">
        <v>6739200</v>
      </c>
      <c r="J15" s="357">
        <v>5925600</v>
      </c>
      <c r="K15" s="117" t="str">
        <f t="shared" si="1"/>
        <v>Gross Exposure is less then 30%</v>
      </c>
      <c r="M15"/>
      <c r="N15"/>
    </row>
    <row r="16" spans="1:14" s="8" customFormat="1" ht="15">
      <c r="A16" s="201" t="s">
        <v>76</v>
      </c>
      <c r="B16" s="235">
        <f>'Open Int.'!K20</f>
        <v>6504400</v>
      </c>
      <c r="C16" s="237">
        <f>'Open Int.'!R20</f>
        <v>142.869146</v>
      </c>
      <c r="D16" s="161">
        <f t="shared" si="0"/>
        <v>0.19327777038206265</v>
      </c>
      <c r="E16" s="243">
        <f>'Open Int.'!B20/'Open Int.'!K20</f>
        <v>0.9946190271201033</v>
      </c>
      <c r="F16" s="228">
        <f>'Open Int.'!E20/'Open Int.'!K20</f>
        <v>0.004520017219113216</v>
      </c>
      <c r="G16" s="244">
        <f>'Open Int.'!H20/'Open Int.'!K20</f>
        <v>0.0008609556607834697</v>
      </c>
      <c r="H16" s="248">
        <v>33653120</v>
      </c>
      <c r="I16" s="232">
        <v>6729800</v>
      </c>
      <c r="J16" s="357">
        <v>3364200</v>
      </c>
      <c r="K16" s="117" t="str">
        <f t="shared" si="1"/>
        <v>Gross Exposure is less then 30%</v>
      </c>
      <c r="M16"/>
      <c r="N16"/>
    </row>
    <row r="17" spans="1:14" s="7" customFormat="1" ht="15">
      <c r="A17" s="201" t="s">
        <v>77</v>
      </c>
      <c r="B17" s="235">
        <f>'Open Int.'!K21</f>
        <v>4016600</v>
      </c>
      <c r="C17" s="237">
        <f>'Open Int.'!R21</f>
        <v>69.406848</v>
      </c>
      <c r="D17" s="161">
        <f t="shared" si="0"/>
        <v>0.13494680879657253</v>
      </c>
      <c r="E17" s="243">
        <f>'Open Int.'!B21/'Open Int.'!K21</f>
        <v>0.9224219489120151</v>
      </c>
      <c r="F17" s="228">
        <f>'Open Int.'!E21/'Open Int.'!K21</f>
        <v>0.06622516556291391</v>
      </c>
      <c r="G17" s="244">
        <f>'Open Int.'!H21/'Open Int.'!K21</f>
        <v>0.011352885525070956</v>
      </c>
      <c r="H17" s="247">
        <v>29764320</v>
      </c>
      <c r="I17" s="231">
        <v>5950800</v>
      </c>
      <c r="J17" s="356">
        <v>2975400</v>
      </c>
      <c r="K17" s="117" t="str">
        <f t="shared" si="1"/>
        <v>Gross Exposure is less then 30%</v>
      </c>
      <c r="M17"/>
      <c r="N17"/>
    </row>
    <row r="18" spans="1:14" s="7" customFormat="1" ht="15">
      <c r="A18" s="201" t="s">
        <v>283</v>
      </c>
      <c r="B18" s="235">
        <f>'Open Int.'!K22</f>
        <v>1187550</v>
      </c>
      <c r="C18" s="237">
        <f>'Open Int.'!R22</f>
        <v>17.694495</v>
      </c>
      <c r="D18" s="161">
        <f t="shared" si="0"/>
        <v>0.1886271286965787</v>
      </c>
      <c r="E18" s="243">
        <f>'Open Int.'!B22/'Open Int.'!K22</f>
        <v>0.9982316534040672</v>
      </c>
      <c r="F18" s="228">
        <f>'Open Int.'!E22/'Open Int.'!K22</f>
        <v>0.0017683465959328027</v>
      </c>
      <c r="G18" s="244">
        <f>'Open Int.'!H22/'Open Int.'!K22</f>
        <v>0</v>
      </c>
      <c r="H18" s="165">
        <v>6295754</v>
      </c>
      <c r="I18" s="229">
        <v>1258950</v>
      </c>
      <c r="J18" s="357">
        <v>1258950</v>
      </c>
      <c r="K18" s="369" t="str">
        <f t="shared" si="1"/>
        <v>Gross Exposure is less then 30%</v>
      </c>
      <c r="M18"/>
      <c r="N18"/>
    </row>
    <row r="19" spans="1:14" s="7" customFormat="1" ht="15">
      <c r="A19" s="201" t="s">
        <v>34</v>
      </c>
      <c r="B19" s="235">
        <f>'Open Int.'!K23</f>
        <v>441650</v>
      </c>
      <c r="C19" s="237">
        <f>'Open Int.'!R23</f>
        <v>72.60726</v>
      </c>
      <c r="D19" s="161">
        <f t="shared" si="0"/>
        <v>0.11435547684149473</v>
      </c>
      <c r="E19" s="243">
        <f>'Open Int.'!B23/'Open Int.'!K23</f>
        <v>0.99813200498132</v>
      </c>
      <c r="F19" s="228">
        <f>'Open Int.'!E23/'Open Int.'!K23</f>
        <v>0.0018679950186799503</v>
      </c>
      <c r="G19" s="244">
        <f>'Open Int.'!H23/'Open Int.'!K23</f>
        <v>0</v>
      </c>
      <c r="H19" s="165">
        <v>3862080</v>
      </c>
      <c r="I19" s="229">
        <v>772200</v>
      </c>
      <c r="J19" s="357">
        <v>386100</v>
      </c>
      <c r="K19" s="369" t="str">
        <f t="shared" si="1"/>
        <v>Gross Exposure is less then 30%</v>
      </c>
      <c r="M19"/>
      <c r="N19"/>
    </row>
    <row r="20" spans="1:14" s="7" customFormat="1" ht="15">
      <c r="A20" s="201" t="s">
        <v>284</v>
      </c>
      <c r="B20" s="235">
        <f>'Open Int.'!K24</f>
        <v>299750</v>
      </c>
      <c r="C20" s="237">
        <f>'Open Int.'!R24</f>
        <v>29.94952125</v>
      </c>
      <c r="D20" s="161">
        <f t="shared" si="0"/>
        <v>0.10521604829934361</v>
      </c>
      <c r="E20" s="243">
        <f>'Open Int.'!B24/'Open Int.'!K24</f>
        <v>0.9974979149291076</v>
      </c>
      <c r="F20" s="228">
        <f>'Open Int.'!E24/'Open Int.'!K24</f>
        <v>0.0025020850708924102</v>
      </c>
      <c r="G20" s="244">
        <f>'Open Int.'!H24/'Open Int.'!K24</f>
        <v>0</v>
      </c>
      <c r="H20" s="247">
        <v>2848900</v>
      </c>
      <c r="I20" s="231">
        <v>569750</v>
      </c>
      <c r="J20" s="356">
        <v>492500</v>
      </c>
      <c r="K20" s="117" t="str">
        <f t="shared" si="1"/>
        <v>Gross Exposure is less then 30%</v>
      </c>
      <c r="M20"/>
      <c r="N20"/>
    </row>
    <row r="21" spans="1:14" s="7" customFormat="1" ht="15">
      <c r="A21" s="201" t="s">
        <v>137</v>
      </c>
      <c r="B21" s="235">
        <f>'Open Int.'!K25</f>
        <v>3080000</v>
      </c>
      <c r="C21" s="237">
        <f>'Open Int.'!R25</f>
        <v>96.5888</v>
      </c>
      <c r="D21" s="161">
        <f t="shared" si="0"/>
        <v>0.10844264739485904</v>
      </c>
      <c r="E21" s="243">
        <f>'Open Int.'!B25/'Open Int.'!K25</f>
        <v>0.9948051948051948</v>
      </c>
      <c r="F21" s="228">
        <f>'Open Int.'!E25/'Open Int.'!K25</f>
        <v>0.0042207792207792205</v>
      </c>
      <c r="G21" s="244">
        <f>'Open Int.'!H25/'Open Int.'!K25</f>
        <v>0.000974025974025974</v>
      </c>
      <c r="H21" s="247">
        <v>28402110</v>
      </c>
      <c r="I21" s="231">
        <v>5680000</v>
      </c>
      <c r="J21" s="356">
        <v>2840000</v>
      </c>
      <c r="K21" s="117" t="str">
        <f t="shared" si="1"/>
        <v>Gross Exposure is less then 30%</v>
      </c>
      <c r="M21"/>
      <c r="N21"/>
    </row>
    <row r="22" spans="1:14" s="7" customFormat="1" ht="15">
      <c r="A22" s="201" t="s">
        <v>232</v>
      </c>
      <c r="B22" s="235">
        <f>'Open Int.'!K26</f>
        <v>10400500</v>
      </c>
      <c r="C22" s="237">
        <f>'Open Int.'!R26</f>
        <v>799.79845</v>
      </c>
      <c r="D22" s="161">
        <f t="shared" si="0"/>
        <v>0.07028889421481885</v>
      </c>
      <c r="E22" s="243">
        <f>'Open Int.'!B26/'Open Int.'!K26</f>
        <v>0.9842796019422143</v>
      </c>
      <c r="F22" s="228">
        <f>'Open Int.'!E26/'Open Int.'!K26</f>
        <v>0.013989712033075334</v>
      </c>
      <c r="G22" s="244">
        <f>'Open Int.'!H26/'Open Int.'!K26</f>
        <v>0.0017306860247103505</v>
      </c>
      <c r="H22" s="165">
        <v>147967899</v>
      </c>
      <c r="I22" s="230">
        <v>4762000</v>
      </c>
      <c r="J22" s="357">
        <v>2381000</v>
      </c>
      <c r="K22" s="117" t="str">
        <f t="shared" si="1"/>
        <v>Gross Exposure is less then 30%</v>
      </c>
      <c r="M22"/>
      <c r="N22"/>
    </row>
    <row r="23" spans="1:14" s="7" customFormat="1" ht="15">
      <c r="A23" s="201" t="s">
        <v>1</v>
      </c>
      <c r="B23" s="235">
        <f>'Open Int.'!K27</f>
        <v>1481400</v>
      </c>
      <c r="C23" s="237">
        <f>'Open Int.'!R27</f>
        <v>365.72803200000004</v>
      </c>
      <c r="D23" s="161">
        <f t="shared" si="0"/>
        <v>0.0937553518205335</v>
      </c>
      <c r="E23" s="243">
        <f>'Open Int.'!B27/'Open Int.'!K27</f>
        <v>0.9837991089509923</v>
      </c>
      <c r="F23" s="228">
        <f>'Open Int.'!E27/'Open Int.'!K27</f>
        <v>0.012859457270149859</v>
      </c>
      <c r="G23" s="244">
        <f>'Open Int.'!H27/'Open Int.'!K27</f>
        <v>0.003341433778857837</v>
      </c>
      <c r="H23" s="249">
        <v>15800698</v>
      </c>
      <c r="I23" s="233">
        <v>1304700</v>
      </c>
      <c r="J23" s="357">
        <v>652350</v>
      </c>
      <c r="K23" s="369" t="str">
        <f t="shared" si="1"/>
        <v>Gross Exposure is less then 30%</v>
      </c>
      <c r="M23"/>
      <c r="N23"/>
    </row>
    <row r="24" spans="1:14" s="7" customFormat="1" ht="15">
      <c r="A24" s="201" t="s">
        <v>158</v>
      </c>
      <c r="B24" s="235">
        <f>'Open Int.'!K28</f>
        <v>2473800</v>
      </c>
      <c r="C24" s="237">
        <f>'Open Int.'!R28</f>
        <v>26.927313</v>
      </c>
      <c r="D24" s="161">
        <f t="shared" si="0"/>
        <v>0.13389567568603267</v>
      </c>
      <c r="E24" s="243">
        <f>'Open Int.'!B28/'Open Int.'!K28</f>
        <v>0.9738863287250384</v>
      </c>
      <c r="F24" s="228">
        <f>'Open Int.'!E28/'Open Int.'!K28</f>
        <v>0.02534562211981567</v>
      </c>
      <c r="G24" s="244">
        <f>'Open Int.'!H28/'Open Int.'!K28</f>
        <v>0.0007680491551459293</v>
      </c>
      <c r="H24" s="249">
        <v>18475578</v>
      </c>
      <c r="I24" s="233">
        <v>3693600</v>
      </c>
      <c r="J24" s="357">
        <v>3693600</v>
      </c>
      <c r="K24" s="369" t="str">
        <f t="shared" si="1"/>
        <v>Gross Exposure is less then 30%</v>
      </c>
      <c r="M24"/>
      <c r="N24"/>
    </row>
    <row r="25" spans="1:14" s="7" customFormat="1" ht="15">
      <c r="A25" s="201" t="s">
        <v>285</v>
      </c>
      <c r="B25" s="235">
        <f>'Open Int.'!K29</f>
        <v>443400</v>
      </c>
      <c r="C25" s="237">
        <f>'Open Int.'!R29</f>
        <v>23.231943000000005</v>
      </c>
      <c r="D25" s="161">
        <f t="shared" si="0"/>
        <v>0.10360135022887393</v>
      </c>
      <c r="E25" s="243">
        <f>'Open Int.'!B29/'Open Int.'!K29</f>
        <v>0.9979702300405954</v>
      </c>
      <c r="F25" s="228">
        <f>'Open Int.'!E29/'Open Int.'!K29</f>
        <v>0.0020297699594046007</v>
      </c>
      <c r="G25" s="244">
        <f>'Open Int.'!H29/'Open Int.'!K29</f>
        <v>0</v>
      </c>
      <c r="H25" s="247">
        <v>4279867</v>
      </c>
      <c r="I25" s="231">
        <v>855900</v>
      </c>
      <c r="J25" s="356">
        <v>651600</v>
      </c>
      <c r="K25" s="117" t="str">
        <f t="shared" si="1"/>
        <v>Gross Exposure is less then 30%</v>
      </c>
      <c r="M25"/>
      <c r="N25"/>
    </row>
    <row r="26" spans="1:14" s="7" customFormat="1" ht="15">
      <c r="A26" s="201" t="s">
        <v>159</v>
      </c>
      <c r="B26" s="235">
        <f>'Open Int.'!K30</f>
        <v>2367000</v>
      </c>
      <c r="C26" s="237">
        <f>'Open Int.'!R30</f>
        <v>9.82305</v>
      </c>
      <c r="D26" s="161">
        <f t="shared" si="0"/>
        <v>0.23194935253107013</v>
      </c>
      <c r="E26" s="243">
        <f>'Open Int.'!B30/'Open Int.'!K30</f>
        <v>0.9657794676806084</v>
      </c>
      <c r="F26" s="228">
        <f>'Open Int.'!E30/'Open Int.'!K30</f>
        <v>0.028517110266159697</v>
      </c>
      <c r="G26" s="244">
        <f>'Open Int.'!H30/'Open Int.'!K30</f>
        <v>0.005703422053231939</v>
      </c>
      <c r="H26" s="165">
        <v>10204814</v>
      </c>
      <c r="I26" s="230">
        <v>2038500</v>
      </c>
      <c r="J26" s="357">
        <v>2038500</v>
      </c>
      <c r="K26" s="117" t="str">
        <f t="shared" si="1"/>
        <v>Gross Exposure is less then 30%</v>
      </c>
      <c r="M26"/>
      <c r="N26"/>
    </row>
    <row r="27" spans="1:14" s="7" customFormat="1" ht="15">
      <c r="A27" s="201" t="s">
        <v>2</v>
      </c>
      <c r="B27" s="235">
        <f>'Open Int.'!K31</f>
        <v>2004200</v>
      </c>
      <c r="C27" s="237">
        <f>'Open Int.'!R31</f>
        <v>62.841691</v>
      </c>
      <c r="D27" s="161">
        <f t="shared" si="0"/>
        <v>0.09882648845748825</v>
      </c>
      <c r="E27" s="243">
        <f>'Open Int.'!B31/'Open Int.'!K31</f>
        <v>0.9835345773874863</v>
      </c>
      <c r="F27" s="228">
        <f>'Open Int.'!E31/'Open Int.'!K31</f>
        <v>0.015367727771679473</v>
      </c>
      <c r="G27" s="244">
        <f>'Open Int.'!H31/'Open Int.'!K31</f>
        <v>0.0010976948408342481</v>
      </c>
      <c r="H27" s="249">
        <v>20279988</v>
      </c>
      <c r="I27" s="233">
        <v>4055700</v>
      </c>
      <c r="J27" s="357">
        <v>2027300</v>
      </c>
      <c r="K27" s="369" t="str">
        <f t="shared" si="1"/>
        <v>Gross Exposure is less then 30%</v>
      </c>
      <c r="M27"/>
      <c r="N27"/>
    </row>
    <row r="28" spans="1:14" s="7" customFormat="1" ht="15">
      <c r="A28" s="201" t="s">
        <v>391</v>
      </c>
      <c r="B28" s="235">
        <f>'Open Int.'!K32</f>
        <v>2932500</v>
      </c>
      <c r="C28" s="237">
        <f>'Open Int.'!R32</f>
        <v>37.448025</v>
      </c>
      <c r="D28" s="161">
        <f t="shared" si="0"/>
        <v>0.025657488565225102</v>
      </c>
      <c r="E28" s="243">
        <f>'Open Int.'!B32/'Open Int.'!K32</f>
        <v>0.9509803921568627</v>
      </c>
      <c r="F28" s="228">
        <f>'Open Int.'!E32/'Open Int.'!K32</f>
        <v>0.045183290707587385</v>
      </c>
      <c r="G28" s="244">
        <f>'Open Int.'!H32/'Open Int.'!K32</f>
        <v>0.0038363171355498722</v>
      </c>
      <c r="H28" s="249">
        <v>114294117</v>
      </c>
      <c r="I28" s="233">
        <v>18750000</v>
      </c>
      <c r="J28" s="357">
        <v>9375000</v>
      </c>
      <c r="K28" s="369" t="str">
        <f t="shared" si="1"/>
        <v>Gross Exposure is less then 30%</v>
      </c>
      <c r="M28"/>
      <c r="N28"/>
    </row>
    <row r="29" spans="1:14" s="7" customFormat="1" ht="15">
      <c r="A29" s="201" t="s">
        <v>78</v>
      </c>
      <c r="B29" s="235">
        <f>'Open Int.'!K33</f>
        <v>2812800</v>
      </c>
      <c r="C29" s="237">
        <f>'Open Int.'!R33</f>
        <v>53.611968</v>
      </c>
      <c r="D29" s="161">
        <f t="shared" si="0"/>
        <v>0.12785454545454544</v>
      </c>
      <c r="E29" s="243">
        <f>'Open Int.'!B33/'Open Int.'!K33</f>
        <v>0.9869169510807736</v>
      </c>
      <c r="F29" s="228">
        <f>'Open Int.'!E33/'Open Int.'!K33</f>
        <v>0.011376564277588168</v>
      </c>
      <c r="G29" s="244">
        <f>'Open Int.'!H33/'Open Int.'!K33</f>
        <v>0.0017064846416382253</v>
      </c>
      <c r="H29" s="165">
        <v>22000000</v>
      </c>
      <c r="I29" s="230">
        <v>4400000</v>
      </c>
      <c r="J29" s="357">
        <v>2200000</v>
      </c>
      <c r="K29" s="117" t="str">
        <f t="shared" si="1"/>
        <v>Gross Exposure is less then 30%</v>
      </c>
      <c r="M29"/>
      <c r="N29"/>
    </row>
    <row r="30" spans="1:14" s="7" customFormat="1" ht="15">
      <c r="A30" s="201" t="s">
        <v>138</v>
      </c>
      <c r="B30" s="235">
        <f>'Open Int.'!K34</f>
        <v>5197325</v>
      </c>
      <c r="C30" s="237">
        <f>'Open Int.'!R34</f>
        <v>275.016452375</v>
      </c>
      <c r="D30" s="161">
        <f t="shared" si="0"/>
        <v>0.48746934162457733</v>
      </c>
      <c r="E30" s="243">
        <f>'Open Int.'!B34/'Open Int.'!K34</f>
        <v>0.9866710278845368</v>
      </c>
      <c r="F30" s="228">
        <f>'Open Int.'!E34/'Open Int.'!K34</f>
        <v>0.010875787063537493</v>
      </c>
      <c r="G30" s="244">
        <f>'Open Int.'!H34/'Open Int.'!K34</f>
        <v>0.0024531850519257502</v>
      </c>
      <c r="H30" s="165">
        <v>10661850</v>
      </c>
      <c r="I30" s="230">
        <v>2131800</v>
      </c>
      <c r="J30" s="357">
        <v>1065900</v>
      </c>
      <c r="K30" s="117" t="str">
        <f t="shared" si="1"/>
        <v>Gross exposure is building up andcrpsses 40% mark</v>
      </c>
      <c r="M30"/>
      <c r="N30"/>
    </row>
    <row r="31" spans="1:14" s="7" customFormat="1" ht="15">
      <c r="A31" s="201" t="s">
        <v>160</v>
      </c>
      <c r="B31" s="235">
        <f>'Open Int.'!K35</f>
        <v>3014550</v>
      </c>
      <c r="C31" s="237">
        <f>'Open Int.'!R35</f>
        <v>121.41100125</v>
      </c>
      <c r="D31" s="161">
        <f t="shared" si="0"/>
        <v>0.3035649586012539</v>
      </c>
      <c r="E31" s="243">
        <f>'Open Int.'!B35/'Open Int.'!K35</f>
        <v>0.9821200510855683</v>
      </c>
      <c r="F31" s="228">
        <f>'Open Int.'!E35/'Open Int.'!K35</f>
        <v>0.01751505199781062</v>
      </c>
      <c r="G31" s="244">
        <f>'Open Int.'!H35/'Open Int.'!K35</f>
        <v>0.00036489691662105453</v>
      </c>
      <c r="H31" s="249">
        <v>9930494</v>
      </c>
      <c r="I31" s="233">
        <v>1985500</v>
      </c>
      <c r="J31" s="357">
        <v>1573000</v>
      </c>
      <c r="K31" s="369" t="str">
        <f t="shared" si="1"/>
        <v>Some sign of build up Gross exposure crosses 30%</v>
      </c>
      <c r="M31"/>
      <c r="N31"/>
    </row>
    <row r="32" spans="1:14" s="7" customFormat="1" ht="15">
      <c r="A32" s="201" t="s">
        <v>161</v>
      </c>
      <c r="B32" s="235">
        <f>'Open Int.'!K36</f>
        <v>3588000</v>
      </c>
      <c r="C32" s="237">
        <f>'Open Int.'!R36</f>
        <v>11.51748</v>
      </c>
      <c r="D32" s="161">
        <f t="shared" si="0"/>
        <v>0.08094590478582285</v>
      </c>
      <c r="E32" s="243">
        <f>'Open Int.'!B36/'Open Int.'!K36</f>
        <v>0.9846153846153847</v>
      </c>
      <c r="F32" s="228">
        <f>'Open Int.'!E36/'Open Int.'!K36</f>
        <v>0.015384615384615385</v>
      </c>
      <c r="G32" s="244">
        <f>'Open Int.'!H36/'Open Int.'!K36</f>
        <v>0</v>
      </c>
      <c r="H32" s="247">
        <v>44325899</v>
      </c>
      <c r="I32" s="231">
        <v>8859600</v>
      </c>
      <c r="J32" s="356">
        <v>8859600</v>
      </c>
      <c r="K32" s="117" t="str">
        <f t="shared" si="1"/>
        <v>Gross Exposure is less then 30%</v>
      </c>
      <c r="M32"/>
      <c r="N32"/>
    </row>
    <row r="33" spans="1:14" s="7" customFormat="1" ht="15">
      <c r="A33" s="201" t="s">
        <v>393</v>
      </c>
      <c r="B33" s="235">
        <f>'Open Int.'!K37</f>
        <v>23400</v>
      </c>
      <c r="C33" s="237">
        <f>'Open Int.'!R37</f>
        <v>0.453024</v>
      </c>
      <c r="D33" s="161">
        <f t="shared" si="0"/>
        <v>0.0024018081304284455</v>
      </c>
      <c r="E33" s="243">
        <f>'Open Int.'!B37/'Open Int.'!K37</f>
        <v>1</v>
      </c>
      <c r="F33" s="228">
        <f>'Open Int.'!E37/'Open Int.'!K37</f>
        <v>0</v>
      </c>
      <c r="G33" s="244">
        <f>'Open Int.'!H37/'Open Int.'!K37</f>
        <v>0</v>
      </c>
      <c r="H33" s="247">
        <v>9742660</v>
      </c>
      <c r="I33" s="231">
        <v>1948500</v>
      </c>
      <c r="J33" s="356">
        <v>1948500</v>
      </c>
      <c r="K33" s="117" t="str">
        <f t="shared" si="1"/>
        <v>Gross Exposure is less then 30%</v>
      </c>
      <c r="M33"/>
      <c r="N33"/>
    </row>
    <row r="34" spans="1:14" s="7" customFormat="1" ht="15">
      <c r="A34" s="201" t="s">
        <v>3</v>
      </c>
      <c r="B34" s="235">
        <f>'Open Int.'!K38</f>
        <v>3422500</v>
      </c>
      <c r="C34" s="237">
        <f>'Open Int.'!R38</f>
        <v>79.5389</v>
      </c>
      <c r="D34" s="161">
        <f t="shared" si="0"/>
        <v>0.03706224012236073</v>
      </c>
      <c r="E34" s="243">
        <f>'Open Int.'!B38/'Open Int.'!K38</f>
        <v>0.9948867786705624</v>
      </c>
      <c r="F34" s="228">
        <f>'Open Int.'!E38/'Open Int.'!K38</f>
        <v>0.004382761139517896</v>
      </c>
      <c r="G34" s="244">
        <f>'Open Int.'!H38/'Open Int.'!K38</f>
        <v>0.0007304601899196494</v>
      </c>
      <c r="H34" s="188">
        <v>92344661</v>
      </c>
      <c r="I34" s="168">
        <v>11935000</v>
      </c>
      <c r="J34" s="358">
        <v>5967500</v>
      </c>
      <c r="K34" s="369" t="str">
        <f t="shared" si="1"/>
        <v>Gross Exposure is less then 30%</v>
      </c>
      <c r="M34"/>
      <c r="N34"/>
    </row>
    <row r="35" spans="1:14" s="7" customFormat="1" ht="15">
      <c r="A35" s="201" t="s">
        <v>218</v>
      </c>
      <c r="B35" s="235">
        <f>'Open Int.'!K39</f>
        <v>305025</v>
      </c>
      <c r="C35" s="237">
        <f>'Open Int.'!R39</f>
        <v>10.81923675</v>
      </c>
      <c r="D35" s="161">
        <f t="shared" si="0"/>
        <v>0.02288723834152104</v>
      </c>
      <c r="E35" s="243">
        <f>'Open Int.'!B39/'Open Int.'!K39</f>
        <v>0.9896729776247849</v>
      </c>
      <c r="F35" s="228">
        <f>'Open Int.'!E39/'Open Int.'!K39</f>
        <v>0.010327022375215147</v>
      </c>
      <c r="G35" s="244">
        <f>'Open Int.'!H39/'Open Int.'!K39</f>
        <v>0</v>
      </c>
      <c r="H35" s="249">
        <v>13327296</v>
      </c>
      <c r="I35" s="233">
        <v>2665425</v>
      </c>
      <c r="J35" s="357">
        <v>1332450</v>
      </c>
      <c r="K35" s="369" t="str">
        <f t="shared" si="1"/>
        <v>Gross Exposure is less then 30%</v>
      </c>
      <c r="M35"/>
      <c r="N35"/>
    </row>
    <row r="36" spans="1:14" s="7" customFormat="1" ht="15">
      <c r="A36" s="201" t="s">
        <v>162</v>
      </c>
      <c r="B36" s="235">
        <f>'Open Int.'!K40</f>
        <v>414000</v>
      </c>
      <c r="C36" s="237">
        <f>'Open Int.'!R40</f>
        <v>11.1987</v>
      </c>
      <c r="D36" s="161">
        <f t="shared" si="0"/>
        <v>0.03369140625</v>
      </c>
      <c r="E36" s="243">
        <f>'Open Int.'!B40/'Open Int.'!K40</f>
        <v>1</v>
      </c>
      <c r="F36" s="228">
        <f>'Open Int.'!E40/'Open Int.'!K40</f>
        <v>0</v>
      </c>
      <c r="G36" s="244">
        <f>'Open Int.'!H40/'Open Int.'!K40</f>
        <v>0</v>
      </c>
      <c r="H36" s="249">
        <v>12288000</v>
      </c>
      <c r="I36" s="233">
        <v>2457600</v>
      </c>
      <c r="J36" s="357">
        <v>1440000</v>
      </c>
      <c r="K36" s="369" t="str">
        <f t="shared" si="1"/>
        <v>Gross Exposure is less then 30%</v>
      </c>
      <c r="M36"/>
      <c r="N36"/>
    </row>
    <row r="37" spans="1:14" s="7" customFormat="1" ht="15">
      <c r="A37" s="201" t="s">
        <v>286</v>
      </c>
      <c r="B37" s="235">
        <f>'Open Int.'!K41</f>
        <v>465000</v>
      </c>
      <c r="C37" s="237">
        <f>'Open Int.'!R41</f>
        <v>9.39765</v>
      </c>
      <c r="D37" s="161">
        <f t="shared" si="0"/>
        <v>0.014756690262878853</v>
      </c>
      <c r="E37" s="243">
        <f>'Open Int.'!B41/'Open Int.'!K41</f>
        <v>0.9935483870967742</v>
      </c>
      <c r="F37" s="228">
        <f>'Open Int.'!E41/'Open Int.'!K41</f>
        <v>0.0064516129032258064</v>
      </c>
      <c r="G37" s="244">
        <f>'Open Int.'!H41/'Open Int.'!K41</f>
        <v>0</v>
      </c>
      <c r="H37" s="247">
        <v>31511131</v>
      </c>
      <c r="I37" s="231">
        <v>6302000</v>
      </c>
      <c r="J37" s="356">
        <v>3151000</v>
      </c>
      <c r="K37" s="117" t="str">
        <f t="shared" si="1"/>
        <v>Gross Exposure is less then 30%</v>
      </c>
      <c r="M37"/>
      <c r="N37"/>
    </row>
    <row r="38" spans="1:14" s="7" customFormat="1" ht="15">
      <c r="A38" s="201" t="s">
        <v>183</v>
      </c>
      <c r="B38" s="235">
        <f>'Open Int.'!K42</f>
        <v>969950</v>
      </c>
      <c r="C38" s="237">
        <f>'Open Int.'!R42</f>
        <v>26.305044</v>
      </c>
      <c r="D38" s="161">
        <f t="shared" si="0"/>
        <v>0.04998711605854463</v>
      </c>
      <c r="E38" s="243">
        <f>'Open Int.'!B42/'Open Int.'!K42</f>
        <v>0.9960822722820764</v>
      </c>
      <c r="F38" s="228">
        <f>'Open Int.'!E42/'Open Int.'!K42</f>
        <v>0.0039177277179236044</v>
      </c>
      <c r="G38" s="244">
        <f>'Open Int.'!H42/'Open Int.'!K42</f>
        <v>0</v>
      </c>
      <c r="H38" s="247">
        <v>19404000</v>
      </c>
      <c r="I38" s="231">
        <v>3879800</v>
      </c>
      <c r="J38" s="356">
        <v>1939900</v>
      </c>
      <c r="K38" s="117" t="str">
        <f t="shared" si="1"/>
        <v>Gross Exposure is less then 30%</v>
      </c>
      <c r="M38"/>
      <c r="N38"/>
    </row>
    <row r="39" spans="1:14" s="7" customFormat="1" ht="15">
      <c r="A39" s="201" t="s">
        <v>219</v>
      </c>
      <c r="B39" s="235">
        <f>'Open Int.'!K43</f>
        <v>7152300</v>
      </c>
      <c r="C39" s="237">
        <f>'Open Int.'!R43</f>
        <v>67.1243355</v>
      </c>
      <c r="D39" s="161">
        <f t="shared" si="0"/>
        <v>0.23968869122997366</v>
      </c>
      <c r="E39" s="243">
        <f>'Open Int.'!B43/'Open Int.'!K43</f>
        <v>0.9932049830124575</v>
      </c>
      <c r="F39" s="228">
        <f>'Open Int.'!E43/'Open Int.'!K43</f>
        <v>0.006795016987542469</v>
      </c>
      <c r="G39" s="244">
        <f>'Open Int.'!H43/'Open Int.'!K43</f>
        <v>0</v>
      </c>
      <c r="H39" s="247">
        <v>29839956</v>
      </c>
      <c r="I39" s="231">
        <v>5967000</v>
      </c>
      <c r="J39" s="356">
        <v>3402000</v>
      </c>
      <c r="K39" s="117" t="str">
        <f t="shared" si="1"/>
        <v>Gross Exposure is less then 30%</v>
      </c>
      <c r="M39"/>
      <c r="N39"/>
    </row>
    <row r="40" spans="1:14" s="7" customFormat="1" ht="15">
      <c r="A40" s="201" t="s">
        <v>163</v>
      </c>
      <c r="B40" s="235">
        <f>'Open Int.'!K44</f>
        <v>566250</v>
      </c>
      <c r="C40" s="237">
        <f>'Open Int.'!R44</f>
        <v>190.18921875</v>
      </c>
      <c r="D40" s="161">
        <f t="shared" si="0"/>
        <v>0.47940972281016647</v>
      </c>
      <c r="E40" s="243">
        <f>'Open Int.'!B44/'Open Int.'!K44</f>
        <v>0.9739514348785872</v>
      </c>
      <c r="F40" s="228">
        <f>'Open Int.'!E44/'Open Int.'!K44</f>
        <v>0.022516556291390728</v>
      </c>
      <c r="G40" s="244">
        <f>'Open Int.'!H44/'Open Int.'!K44</f>
        <v>0.003532008830022075</v>
      </c>
      <c r="H40" s="247">
        <v>1181140</v>
      </c>
      <c r="I40" s="231">
        <v>236000</v>
      </c>
      <c r="J40" s="356">
        <v>163500</v>
      </c>
      <c r="K40" s="117" t="str">
        <f t="shared" si="1"/>
        <v>Gross exposure is building up andcrpsses 40% mark</v>
      </c>
      <c r="M40"/>
      <c r="N40"/>
    </row>
    <row r="41" spans="1:14" s="7" customFormat="1" ht="15">
      <c r="A41" s="201" t="s">
        <v>194</v>
      </c>
      <c r="B41" s="235">
        <f>'Open Int.'!K45</f>
        <v>2095200</v>
      </c>
      <c r="C41" s="237">
        <f>'Open Int.'!R45</f>
        <v>147.81636</v>
      </c>
      <c r="D41" s="161">
        <f t="shared" si="0"/>
        <v>0.11839999963833524</v>
      </c>
      <c r="E41" s="243">
        <f>'Open Int.'!B45/'Open Int.'!K45</f>
        <v>0.9778541428025964</v>
      </c>
      <c r="F41" s="228">
        <f>'Open Int.'!E45/'Open Int.'!K45</f>
        <v>0.018709431080565102</v>
      </c>
      <c r="G41" s="244">
        <f>'Open Int.'!H45/'Open Int.'!K45</f>
        <v>0.003436426116838488</v>
      </c>
      <c r="H41" s="247">
        <v>17695946</v>
      </c>
      <c r="I41" s="231">
        <v>3538800</v>
      </c>
      <c r="J41" s="356">
        <v>1769200</v>
      </c>
      <c r="K41" s="117" t="str">
        <f t="shared" si="1"/>
        <v>Gross Exposure is less then 30%</v>
      </c>
      <c r="M41"/>
      <c r="N41"/>
    </row>
    <row r="42" spans="1:14" s="7" customFormat="1" ht="15">
      <c r="A42" s="201" t="s">
        <v>220</v>
      </c>
      <c r="B42" s="235">
        <f>'Open Int.'!K46</f>
        <v>3883200</v>
      </c>
      <c r="C42" s="237">
        <f>'Open Int.'!R46</f>
        <v>46.5984</v>
      </c>
      <c r="D42" s="161">
        <f t="shared" si="0"/>
        <v>0.38316902053997903</v>
      </c>
      <c r="E42" s="243">
        <f>'Open Int.'!B46/'Open Int.'!K46</f>
        <v>0.9425216316440049</v>
      </c>
      <c r="F42" s="228">
        <f>'Open Int.'!E46/'Open Int.'!K46</f>
        <v>0.0519159456118665</v>
      </c>
      <c r="G42" s="244">
        <f>'Open Int.'!H46/'Open Int.'!K46</f>
        <v>0.005562422744128554</v>
      </c>
      <c r="H42" s="247">
        <v>10134431</v>
      </c>
      <c r="I42" s="231">
        <v>2025600</v>
      </c>
      <c r="J42" s="356">
        <v>2025600</v>
      </c>
      <c r="K42" s="117" t="str">
        <f t="shared" si="1"/>
        <v>Some sign of build up Gross exposure crosses 30%</v>
      </c>
      <c r="M42"/>
      <c r="N42"/>
    </row>
    <row r="43" spans="1:14" s="7" customFormat="1" ht="15">
      <c r="A43" s="201" t="s">
        <v>164</v>
      </c>
      <c r="B43" s="235">
        <f>'Open Int.'!K47</f>
        <v>22769500</v>
      </c>
      <c r="C43" s="237">
        <f>'Open Int.'!R47</f>
        <v>118.0598575</v>
      </c>
      <c r="D43" s="161">
        <f t="shared" si="0"/>
        <v>0.8300146599045051</v>
      </c>
      <c r="E43" s="243">
        <f>'Open Int.'!B47/'Open Int.'!K47</f>
        <v>0.9870967741935484</v>
      </c>
      <c r="F43" s="228">
        <f>'Open Int.'!E47/'Open Int.'!K47</f>
        <v>0.01240694789081886</v>
      </c>
      <c r="G43" s="244">
        <f>'Open Int.'!H47/'Open Int.'!K47</f>
        <v>0.0004962779156327543</v>
      </c>
      <c r="H43" s="247">
        <v>27432648</v>
      </c>
      <c r="I43" s="231">
        <v>5486150</v>
      </c>
      <c r="J43" s="356">
        <v>5486150</v>
      </c>
      <c r="K43" s="117" t="str">
        <f t="shared" si="1"/>
        <v>Gross exposure has crossed 80%,Margin double</v>
      </c>
      <c r="M43"/>
      <c r="N43"/>
    </row>
    <row r="44" spans="1:14" s="7" customFormat="1" ht="15">
      <c r="A44" s="201" t="s">
        <v>165</v>
      </c>
      <c r="B44" s="235">
        <f>'Open Int.'!K48</f>
        <v>226200</v>
      </c>
      <c r="C44" s="237">
        <f>'Open Int.'!R48</f>
        <v>5.185635</v>
      </c>
      <c r="D44" s="161">
        <f t="shared" si="0"/>
        <v>0.014899629063788196</v>
      </c>
      <c r="E44" s="243">
        <f>'Open Int.'!B48/'Open Int.'!K48</f>
        <v>0.9712643678160919</v>
      </c>
      <c r="F44" s="228">
        <f>'Open Int.'!E48/'Open Int.'!K48</f>
        <v>0.028735632183908046</v>
      </c>
      <c r="G44" s="244">
        <f>'Open Int.'!H48/'Open Int.'!K48</f>
        <v>0</v>
      </c>
      <c r="H44" s="247">
        <v>15181586</v>
      </c>
      <c r="I44" s="231">
        <v>3035500</v>
      </c>
      <c r="J44" s="356">
        <v>2281500</v>
      </c>
      <c r="K44" s="117" t="str">
        <f t="shared" si="1"/>
        <v>Gross Exposure is less then 30%</v>
      </c>
      <c r="M44"/>
      <c r="N44"/>
    </row>
    <row r="45" spans="1:14" s="7" customFormat="1" ht="15">
      <c r="A45" s="201" t="s">
        <v>89</v>
      </c>
      <c r="B45" s="235">
        <f>'Open Int.'!K49</f>
        <v>4460250</v>
      </c>
      <c r="C45" s="237">
        <f>'Open Int.'!R49</f>
        <v>126.91641375</v>
      </c>
      <c r="D45" s="161">
        <f t="shared" si="0"/>
        <v>0.07196153519813296</v>
      </c>
      <c r="E45" s="243">
        <f>'Open Int.'!B49/'Open Int.'!K49</f>
        <v>0.9744408945686901</v>
      </c>
      <c r="F45" s="228">
        <f>'Open Int.'!E49/'Open Int.'!K49</f>
        <v>0.02270052127122919</v>
      </c>
      <c r="G45" s="244">
        <f>'Open Int.'!H49/'Open Int.'!K49</f>
        <v>0.002858584160080713</v>
      </c>
      <c r="H45" s="247">
        <v>61981029</v>
      </c>
      <c r="I45" s="231">
        <v>11472000</v>
      </c>
      <c r="J45" s="356">
        <v>5736000</v>
      </c>
      <c r="K45" s="117" t="str">
        <f t="shared" si="1"/>
        <v>Gross Exposure is less then 30%</v>
      </c>
      <c r="M45"/>
      <c r="N45"/>
    </row>
    <row r="46" spans="1:14" s="7" customFormat="1" ht="15">
      <c r="A46" s="201" t="s">
        <v>287</v>
      </c>
      <c r="B46" s="235">
        <f>'Open Int.'!K50</f>
        <v>1223000</v>
      </c>
      <c r="C46" s="237">
        <f>'Open Int.'!R50</f>
        <v>20.638125</v>
      </c>
      <c r="D46" s="161">
        <f t="shared" si="0"/>
        <v>0.1112905794298974</v>
      </c>
      <c r="E46" s="243">
        <f>'Open Int.'!B50/'Open Int.'!K50</f>
        <v>0.9877350776778414</v>
      </c>
      <c r="F46" s="228">
        <f>'Open Int.'!E50/'Open Int.'!K50</f>
        <v>0.012264922322158627</v>
      </c>
      <c r="G46" s="244">
        <f>'Open Int.'!H50/'Open Int.'!K50</f>
        <v>0</v>
      </c>
      <c r="H46" s="247">
        <v>10989250</v>
      </c>
      <c r="I46" s="231">
        <v>2197000</v>
      </c>
      <c r="J46" s="356">
        <v>2197000</v>
      </c>
      <c r="K46" s="117" t="str">
        <f t="shared" si="1"/>
        <v>Gross Exposure is less then 30%</v>
      </c>
      <c r="M46"/>
      <c r="N46"/>
    </row>
    <row r="47" spans="1:14" s="7" customFormat="1" ht="15">
      <c r="A47" s="201" t="s">
        <v>271</v>
      </c>
      <c r="B47" s="235">
        <f>'Open Int.'!K51</f>
        <v>603600</v>
      </c>
      <c r="C47" s="237">
        <f>'Open Int.'!R51</f>
        <v>13.783206</v>
      </c>
      <c r="D47" s="161">
        <f t="shared" si="0"/>
        <v>0.02731250391406824</v>
      </c>
      <c r="E47" s="243">
        <f>'Open Int.'!B51/'Open Int.'!K51</f>
        <v>0.9602385685884692</v>
      </c>
      <c r="F47" s="228">
        <f>'Open Int.'!E51/'Open Int.'!K51</f>
        <v>0.039761431411530816</v>
      </c>
      <c r="G47" s="244">
        <f>'Open Int.'!H51/'Open Int.'!K51</f>
        <v>0</v>
      </c>
      <c r="H47" s="247">
        <v>22099768</v>
      </c>
      <c r="I47" s="231">
        <v>4419600</v>
      </c>
      <c r="J47" s="356">
        <v>2487600</v>
      </c>
      <c r="K47" s="117" t="str">
        <f t="shared" si="1"/>
        <v>Gross Exposure is less then 30%</v>
      </c>
      <c r="M47"/>
      <c r="N47"/>
    </row>
    <row r="48" spans="1:14" s="7" customFormat="1" ht="15">
      <c r="A48" s="201" t="s">
        <v>221</v>
      </c>
      <c r="B48" s="235">
        <f>'Open Int.'!K52</f>
        <v>496800</v>
      </c>
      <c r="C48" s="237">
        <f>'Open Int.'!R52</f>
        <v>56.891052</v>
      </c>
      <c r="D48" s="161">
        <f t="shared" si="0"/>
        <v>0.05944642313336975</v>
      </c>
      <c r="E48" s="243">
        <f>'Open Int.'!B52/'Open Int.'!K52</f>
        <v>0.9951690821256038</v>
      </c>
      <c r="F48" s="228">
        <f>'Open Int.'!E52/'Open Int.'!K52</f>
        <v>0.004830917874396135</v>
      </c>
      <c r="G48" s="244">
        <f>'Open Int.'!H52/'Open Int.'!K52</f>
        <v>0</v>
      </c>
      <c r="H48" s="247">
        <v>8357105</v>
      </c>
      <c r="I48" s="231">
        <v>1671300</v>
      </c>
      <c r="J48" s="356">
        <v>835500</v>
      </c>
      <c r="K48" s="117" t="str">
        <f t="shared" si="1"/>
        <v>Gross Exposure is less then 30%</v>
      </c>
      <c r="M48"/>
      <c r="N48"/>
    </row>
    <row r="49" spans="1:14" s="7" customFormat="1" ht="15">
      <c r="A49" s="201" t="s">
        <v>233</v>
      </c>
      <c r="B49" s="235">
        <f>'Open Int.'!K53</f>
        <v>2587000</v>
      </c>
      <c r="C49" s="237">
        <f>'Open Int.'!R53</f>
        <v>93.869295</v>
      </c>
      <c r="D49" s="161">
        <f t="shared" si="0"/>
        <v>0.187471416406336</v>
      </c>
      <c r="E49" s="243">
        <f>'Open Int.'!B53/'Open Int.'!K53</f>
        <v>0.9864708156165443</v>
      </c>
      <c r="F49" s="228">
        <f>'Open Int.'!E53/'Open Int.'!K53</f>
        <v>0.012369540007730962</v>
      </c>
      <c r="G49" s="244">
        <f>'Open Int.'!H53/'Open Int.'!K53</f>
        <v>0.0011596443757247777</v>
      </c>
      <c r="H49" s="247">
        <v>13799437</v>
      </c>
      <c r="I49" s="231">
        <v>2759000</v>
      </c>
      <c r="J49" s="356">
        <v>1404000</v>
      </c>
      <c r="K49" s="117" t="str">
        <f t="shared" si="1"/>
        <v>Gross Exposure is less then 30%</v>
      </c>
      <c r="M49"/>
      <c r="N49"/>
    </row>
    <row r="50" spans="1:14" s="7" customFormat="1" ht="15">
      <c r="A50" s="201" t="s">
        <v>166</v>
      </c>
      <c r="B50" s="235">
        <f>'Open Int.'!K54</f>
        <v>4047400</v>
      </c>
      <c r="C50" s="237">
        <f>'Open Int.'!R54</f>
        <v>37.074184</v>
      </c>
      <c r="D50" s="161">
        <f t="shared" si="0"/>
        <v>0.2472766515830801</v>
      </c>
      <c r="E50" s="243">
        <f>'Open Int.'!B54/'Open Int.'!K54</f>
        <v>0.967201166180758</v>
      </c>
      <c r="F50" s="228">
        <f>'Open Int.'!E54/'Open Int.'!K54</f>
        <v>0.03134110787172012</v>
      </c>
      <c r="G50" s="244">
        <f>'Open Int.'!H54/'Open Int.'!K54</f>
        <v>0.0014577259475218659</v>
      </c>
      <c r="H50" s="247">
        <v>16367902</v>
      </c>
      <c r="I50" s="231">
        <v>3271550</v>
      </c>
      <c r="J50" s="356">
        <v>3271550</v>
      </c>
      <c r="K50" s="117" t="str">
        <f t="shared" si="1"/>
        <v>Gross Exposure is less then 30%</v>
      </c>
      <c r="M50"/>
      <c r="N50"/>
    </row>
    <row r="51" spans="1:14" s="7" customFormat="1" ht="15">
      <c r="A51" s="201" t="s">
        <v>222</v>
      </c>
      <c r="B51" s="235">
        <f>'Open Int.'!K55</f>
        <v>821800</v>
      </c>
      <c r="C51" s="237">
        <f>'Open Int.'!R55</f>
        <v>185.31179099999997</v>
      </c>
      <c r="D51" s="161">
        <f t="shared" si="0"/>
        <v>0.07017896233171096</v>
      </c>
      <c r="E51" s="243">
        <f>'Open Int.'!B55/'Open Int.'!K55</f>
        <v>0.9991482112436116</v>
      </c>
      <c r="F51" s="228">
        <f>'Open Int.'!E55/'Open Int.'!K55</f>
        <v>0.0006388415672913117</v>
      </c>
      <c r="G51" s="244">
        <f>'Open Int.'!H55/'Open Int.'!K55</f>
        <v>0.00021294718909710392</v>
      </c>
      <c r="H51" s="247">
        <v>11710062</v>
      </c>
      <c r="I51" s="231">
        <v>1070825</v>
      </c>
      <c r="J51" s="356">
        <v>535325</v>
      </c>
      <c r="K51" s="117" t="str">
        <f t="shared" si="1"/>
        <v>Gross Exposure is less then 30%</v>
      </c>
      <c r="M51"/>
      <c r="N51"/>
    </row>
    <row r="52" spans="1:14" s="7" customFormat="1" ht="15">
      <c r="A52" s="201" t="s">
        <v>288</v>
      </c>
      <c r="B52" s="235">
        <f>'Open Int.'!K56</f>
        <v>5452500</v>
      </c>
      <c r="C52" s="237">
        <f>'Open Int.'!R56</f>
        <v>76.30773749999999</v>
      </c>
      <c r="D52" s="161">
        <f t="shared" si="0"/>
        <v>0.4365223280870595</v>
      </c>
      <c r="E52" s="243">
        <f>'Open Int.'!B56/'Open Int.'!K56</f>
        <v>0.9350756533700137</v>
      </c>
      <c r="F52" s="228">
        <f>'Open Int.'!E56/'Open Int.'!K56</f>
        <v>0.06382393397524072</v>
      </c>
      <c r="G52" s="244">
        <f>'Open Int.'!H56/'Open Int.'!K56</f>
        <v>0.0011004126547455295</v>
      </c>
      <c r="H52" s="247">
        <v>12490770</v>
      </c>
      <c r="I52" s="231">
        <v>2497500</v>
      </c>
      <c r="J52" s="356">
        <v>2497500</v>
      </c>
      <c r="K52" s="117" t="str">
        <f t="shared" si="1"/>
        <v>Gross exposure is building up andcrpsses 40% mark</v>
      </c>
      <c r="M52"/>
      <c r="N52"/>
    </row>
    <row r="53" spans="1:14" s="7" customFormat="1" ht="15">
      <c r="A53" s="201" t="s">
        <v>289</v>
      </c>
      <c r="B53" s="235">
        <f>'Open Int.'!K57</f>
        <v>1911000</v>
      </c>
      <c r="C53" s="237">
        <f>'Open Int.'!R57</f>
        <v>23.00844</v>
      </c>
      <c r="D53" s="161">
        <f t="shared" si="0"/>
        <v>0.20560823078474885</v>
      </c>
      <c r="E53" s="243">
        <f>'Open Int.'!B57/'Open Int.'!K57</f>
        <v>0.9956043956043956</v>
      </c>
      <c r="F53" s="228">
        <f>'Open Int.'!E57/'Open Int.'!K57</f>
        <v>0.004395604395604396</v>
      </c>
      <c r="G53" s="244">
        <f>'Open Int.'!H57/'Open Int.'!K57</f>
        <v>0</v>
      </c>
      <c r="H53" s="247">
        <v>9294375</v>
      </c>
      <c r="I53" s="231">
        <v>1857800</v>
      </c>
      <c r="J53" s="356">
        <v>1857800</v>
      </c>
      <c r="K53" s="117" t="str">
        <f t="shared" si="1"/>
        <v>Gross Exposure is less then 30%</v>
      </c>
      <c r="M53"/>
      <c r="N53"/>
    </row>
    <row r="54" spans="1:14" s="7" customFormat="1" ht="15">
      <c r="A54" s="201" t="s">
        <v>195</v>
      </c>
      <c r="B54" s="235">
        <f>'Open Int.'!K58</f>
        <v>30290780</v>
      </c>
      <c r="C54" s="237">
        <f>'Open Int.'!R58</f>
        <v>324.5657077</v>
      </c>
      <c r="D54" s="161">
        <f t="shared" si="0"/>
        <v>0.15511569289481394</v>
      </c>
      <c r="E54" s="243">
        <f>'Open Int.'!B58/'Open Int.'!K58</f>
        <v>0.9460176991150443</v>
      </c>
      <c r="F54" s="228">
        <f>'Open Int.'!E58/'Open Int.'!K58</f>
        <v>0.0404356705241661</v>
      </c>
      <c r="G54" s="244">
        <f>'Open Int.'!H58/'Open Int.'!K58</f>
        <v>0.013546630360789652</v>
      </c>
      <c r="H54" s="247">
        <v>195278630</v>
      </c>
      <c r="I54" s="231">
        <v>21267468</v>
      </c>
      <c r="J54" s="356">
        <v>10633734</v>
      </c>
      <c r="K54" s="117" t="str">
        <f t="shared" si="1"/>
        <v>Gross Exposure is less then 30%</v>
      </c>
      <c r="M54"/>
      <c r="N54"/>
    </row>
    <row r="55" spans="1:14" s="7" customFormat="1" ht="15">
      <c r="A55" s="201" t="s">
        <v>290</v>
      </c>
      <c r="B55" s="235">
        <f>'Open Int.'!K59</f>
        <v>7119000</v>
      </c>
      <c r="C55" s="237">
        <f>'Open Int.'!R59</f>
        <v>68.05764</v>
      </c>
      <c r="D55" s="161">
        <f t="shared" si="0"/>
        <v>0.2810065616354479</v>
      </c>
      <c r="E55" s="243">
        <f>'Open Int.'!B59/'Open Int.'!K59</f>
        <v>0.9561455260570305</v>
      </c>
      <c r="F55" s="228">
        <f>'Open Int.'!E59/'Open Int.'!K59</f>
        <v>0.03795476892822026</v>
      </c>
      <c r="G55" s="244">
        <f>'Open Int.'!H59/'Open Int.'!K59</f>
        <v>0.0058997050147492625</v>
      </c>
      <c r="H55" s="247">
        <v>25333928</v>
      </c>
      <c r="I55" s="231">
        <v>5066600</v>
      </c>
      <c r="J55" s="356">
        <v>3399200</v>
      </c>
      <c r="K55" s="117" t="str">
        <f t="shared" si="1"/>
        <v>Gross Exposure is less then 30%</v>
      </c>
      <c r="M55"/>
      <c r="N55"/>
    </row>
    <row r="56" spans="1:14" s="7" customFormat="1" ht="15">
      <c r="A56" s="201" t="s">
        <v>197</v>
      </c>
      <c r="B56" s="235">
        <f>'Open Int.'!K60</f>
        <v>4585750</v>
      </c>
      <c r="C56" s="237">
        <f>'Open Int.'!R60</f>
        <v>131.88617</v>
      </c>
      <c r="D56" s="161">
        <f t="shared" si="0"/>
        <v>0.22927228778370556</v>
      </c>
      <c r="E56" s="243">
        <f>'Open Int.'!B60/'Open Int.'!K60</f>
        <v>0.996739900779589</v>
      </c>
      <c r="F56" s="228">
        <f>'Open Int.'!E60/'Open Int.'!K60</f>
        <v>0.003260099220411056</v>
      </c>
      <c r="G56" s="244">
        <f>'Open Int.'!H60/'Open Int.'!K60</f>
        <v>0</v>
      </c>
      <c r="H56" s="247">
        <v>20001327</v>
      </c>
      <c r="I56" s="231">
        <v>4000100</v>
      </c>
      <c r="J56" s="356">
        <v>2000050</v>
      </c>
      <c r="K56" s="117" t="str">
        <f t="shared" si="1"/>
        <v>Gross Exposure is less then 30%</v>
      </c>
      <c r="M56"/>
      <c r="N56"/>
    </row>
    <row r="57" spans="1:14" s="7" customFormat="1" ht="15">
      <c r="A57" s="201" t="s">
        <v>4</v>
      </c>
      <c r="B57" s="235">
        <f>'Open Int.'!K61</f>
        <v>1214700</v>
      </c>
      <c r="C57" s="237">
        <f>'Open Int.'!R61</f>
        <v>186.9726975</v>
      </c>
      <c r="D57" s="161">
        <f t="shared" si="0"/>
        <v>0.024335018620686658</v>
      </c>
      <c r="E57" s="243">
        <f>'Open Int.'!B61/'Open Int.'!K61</f>
        <v>0.9990121017535194</v>
      </c>
      <c r="F57" s="228">
        <f>'Open Int.'!E61/'Open Int.'!K61</f>
        <v>0.0006174364040503828</v>
      </c>
      <c r="G57" s="244">
        <f>'Open Int.'!H61/'Open Int.'!K61</f>
        <v>0.0003704618424302297</v>
      </c>
      <c r="H57" s="247">
        <v>49915721</v>
      </c>
      <c r="I57" s="231">
        <v>1843800</v>
      </c>
      <c r="J57" s="356">
        <v>921900</v>
      </c>
      <c r="K57" s="117" t="str">
        <f t="shared" si="1"/>
        <v>Gross Exposure is less then 30%</v>
      </c>
      <c r="M57"/>
      <c r="N57"/>
    </row>
    <row r="58" spans="1:14" s="7" customFormat="1" ht="15">
      <c r="A58" s="201" t="s">
        <v>79</v>
      </c>
      <c r="B58" s="235">
        <f>'Open Int.'!K62</f>
        <v>2032800</v>
      </c>
      <c r="C58" s="237">
        <f>'Open Int.'!R62</f>
        <v>194.813388</v>
      </c>
      <c r="D58" s="161">
        <f t="shared" si="0"/>
        <v>0.054888452882227004</v>
      </c>
      <c r="E58" s="243">
        <f>'Open Int.'!B62/'Open Int.'!K62</f>
        <v>0.9995080676898859</v>
      </c>
      <c r="F58" s="228">
        <f>'Open Int.'!E62/'Open Int.'!K62</f>
        <v>0.0003935458480913026</v>
      </c>
      <c r="G58" s="244">
        <f>'Open Int.'!H62/'Open Int.'!K62</f>
        <v>9.838646202282565E-05</v>
      </c>
      <c r="H58" s="247">
        <v>37035112</v>
      </c>
      <c r="I58" s="231">
        <v>2808800</v>
      </c>
      <c r="J58" s="356">
        <v>1404400</v>
      </c>
      <c r="K58" s="117" t="str">
        <f t="shared" si="1"/>
        <v>Gross Exposure is less then 30%</v>
      </c>
      <c r="M58"/>
      <c r="N58"/>
    </row>
    <row r="59" spans="1:14" s="7" customFormat="1" ht="15">
      <c r="A59" s="201" t="s">
        <v>196</v>
      </c>
      <c r="B59" s="235">
        <f>'Open Int.'!K63</f>
        <v>2550800</v>
      </c>
      <c r="C59" s="237">
        <f>'Open Int.'!R63</f>
        <v>160.521844</v>
      </c>
      <c r="D59" s="161">
        <f t="shared" si="0"/>
        <v>0.14177873956988596</v>
      </c>
      <c r="E59" s="243">
        <f>'Open Int.'!B63/'Open Int.'!K63</f>
        <v>0.9995295593539282</v>
      </c>
      <c r="F59" s="228">
        <f>'Open Int.'!E63/'Open Int.'!K63</f>
        <v>0.00015681354869060687</v>
      </c>
      <c r="G59" s="244">
        <f>'Open Int.'!H63/'Open Int.'!K63</f>
        <v>0.00031362709738121374</v>
      </c>
      <c r="H59" s="247">
        <v>17991414</v>
      </c>
      <c r="I59" s="231">
        <v>3598000</v>
      </c>
      <c r="J59" s="356">
        <v>1798800</v>
      </c>
      <c r="K59" s="117" t="str">
        <f t="shared" si="1"/>
        <v>Gross Exposure is less then 30%</v>
      </c>
      <c r="M59"/>
      <c r="N59"/>
    </row>
    <row r="60" spans="1:14" s="7" customFormat="1" ht="15">
      <c r="A60" s="201" t="s">
        <v>5</v>
      </c>
      <c r="B60" s="235">
        <f>'Open Int.'!K64</f>
        <v>31703815</v>
      </c>
      <c r="C60" s="237">
        <f>'Open Int.'!R64</f>
        <v>444.328967225</v>
      </c>
      <c r="D60" s="161">
        <f t="shared" si="0"/>
        <v>0.2225824183365623</v>
      </c>
      <c r="E60" s="243">
        <f>'Open Int.'!B64/'Open Int.'!K64</f>
        <v>0.9067766765608493</v>
      </c>
      <c r="F60" s="228">
        <f>'Open Int.'!E64/'Open Int.'!K64</f>
        <v>0.07933792825879157</v>
      </c>
      <c r="G60" s="244">
        <f>'Open Int.'!H64/'Open Int.'!K64</f>
        <v>0.013885395180359209</v>
      </c>
      <c r="H60" s="247">
        <v>142436295</v>
      </c>
      <c r="I60" s="231">
        <v>17221215</v>
      </c>
      <c r="J60" s="356">
        <v>8609810</v>
      </c>
      <c r="K60" s="117" t="str">
        <f t="shared" si="1"/>
        <v>Gross Exposure is less then 30%</v>
      </c>
      <c r="M60"/>
      <c r="N60"/>
    </row>
    <row r="61" spans="1:14" s="7" customFormat="1" ht="15">
      <c r="A61" s="201" t="s">
        <v>198</v>
      </c>
      <c r="B61" s="235">
        <f>'Open Int.'!K65</f>
        <v>10755000</v>
      </c>
      <c r="C61" s="237">
        <f>'Open Int.'!R65</f>
        <v>223.542675</v>
      </c>
      <c r="D61" s="161">
        <f t="shared" si="0"/>
        <v>0.05018404783736617</v>
      </c>
      <c r="E61" s="243">
        <f>'Open Int.'!B65/'Open Int.'!K65</f>
        <v>0.8893537889353789</v>
      </c>
      <c r="F61" s="228">
        <f>'Open Int.'!E65/'Open Int.'!K65</f>
        <v>0.09335192933519293</v>
      </c>
      <c r="G61" s="244">
        <f>'Open Int.'!H65/'Open Int.'!K65</f>
        <v>0.017294281729428172</v>
      </c>
      <c r="H61" s="247">
        <v>214311130</v>
      </c>
      <c r="I61" s="231">
        <v>13863000</v>
      </c>
      <c r="J61" s="356">
        <v>6931000</v>
      </c>
      <c r="K61" s="117" t="str">
        <f t="shared" si="1"/>
        <v>Gross Exposure is less then 30%</v>
      </c>
      <c r="M61"/>
      <c r="N61"/>
    </row>
    <row r="62" spans="1:14" s="7" customFormat="1" ht="15">
      <c r="A62" s="201" t="s">
        <v>199</v>
      </c>
      <c r="B62" s="235">
        <f>'Open Int.'!K66</f>
        <v>3283800</v>
      </c>
      <c r="C62" s="237">
        <f>'Open Int.'!R66</f>
        <v>81.290469</v>
      </c>
      <c r="D62" s="161">
        <f t="shared" si="0"/>
        <v>0.09875897162912604</v>
      </c>
      <c r="E62" s="243">
        <f>'Open Int.'!B66/'Open Int.'!K66</f>
        <v>0.9790182106096595</v>
      </c>
      <c r="F62" s="228">
        <f>'Open Int.'!E66/'Open Int.'!K66</f>
        <v>0.01741884402216944</v>
      </c>
      <c r="G62" s="244">
        <f>'Open Int.'!H66/'Open Int.'!K66</f>
        <v>0.0035629453681710215</v>
      </c>
      <c r="H62" s="247">
        <v>33250650</v>
      </c>
      <c r="I62" s="231">
        <v>6649500</v>
      </c>
      <c r="J62" s="356">
        <v>3324100</v>
      </c>
      <c r="K62" s="117" t="str">
        <f t="shared" si="1"/>
        <v>Gross Exposure is less then 30%</v>
      </c>
      <c r="M62"/>
      <c r="N62"/>
    </row>
    <row r="63" spans="1:14" s="7" customFormat="1" ht="15">
      <c r="A63" s="201" t="s">
        <v>43</v>
      </c>
      <c r="B63" s="235">
        <f>'Open Int.'!K67</f>
        <v>357600</v>
      </c>
      <c r="C63" s="237">
        <f>'Open Int.'!R67</f>
        <v>78.612996</v>
      </c>
      <c r="D63" s="161">
        <f t="shared" si="0"/>
        <v>0.04913774659735533</v>
      </c>
      <c r="E63" s="243">
        <f>'Open Int.'!B67/'Open Int.'!K67</f>
        <v>0.9979026845637584</v>
      </c>
      <c r="F63" s="228">
        <f>'Open Int.'!E67/'Open Int.'!K67</f>
        <v>0.0020973154362416107</v>
      </c>
      <c r="G63" s="244">
        <f>'Open Int.'!H67/'Open Int.'!K67</f>
        <v>0</v>
      </c>
      <c r="H63" s="247">
        <v>7277501</v>
      </c>
      <c r="I63" s="231">
        <v>1455300</v>
      </c>
      <c r="J63" s="356">
        <v>727500</v>
      </c>
      <c r="K63" s="117" t="str">
        <f t="shared" si="1"/>
        <v>Gross Exposure is less then 30%</v>
      </c>
      <c r="M63"/>
      <c r="N63"/>
    </row>
    <row r="64" spans="1:14" s="7" customFormat="1" ht="15">
      <c r="A64" s="201" t="s">
        <v>200</v>
      </c>
      <c r="B64" s="235">
        <f>'Open Int.'!K68</f>
        <v>8080100</v>
      </c>
      <c r="C64" s="237">
        <f>'Open Int.'!R68</f>
        <v>686.2024925</v>
      </c>
      <c r="D64" s="161">
        <f t="shared" si="0"/>
        <v>0.06174695439209363</v>
      </c>
      <c r="E64" s="243">
        <f>'Open Int.'!B68/'Open Int.'!K68</f>
        <v>0.9692454301308152</v>
      </c>
      <c r="F64" s="228">
        <f>'Open Int.'!E68/'Open Int.'!K68</f>
        <v>0.02425712553062462</v>
      </c>
      <c r="G64" s="244">
        <f>'Open Int.'!H68/'Open Int.'!K68</f>
        <v>0.006497444338560167</v>
      </c>
      <c r="H64" s="247">
        <v>130858276</v>
      </c>
      <c r="I64" s="231">
        <v>3364900</v>
      </c>
      <c r="J64" s="356">
        <v>1682100</v>
      </c>
      <c r="K64" s="117" t="str">
        <f t="shared" si="1"/>
        <v>Gross Exposure is less then 30%</v>
      </c>
      <c r="M64"/>
      <c r="N64"/>
    </row>
    <row r="65" spans="1:14" s="7" customFormat="1" ht="15">
      <c r="A65" s="201" t="s">
        <v>141</v>
      </c>
      <c r="B65" s="235">
        <f>'Open Int.'!K69</f>
        <v>28965600</v>
      </c>
      <c r="C65" s="237">
        <f>'Open Int.'!R69</f>
        <v>227.959272</v>
      </c>
      <c r="D65" s="161">
        <f t="shared" si="0"/>
        <v>0.42310035999960444</v>
      </c>
      <c r="E65" s="243">
        <f>'Open Int.'!B69/'Open Int.'!K69</f>
        <v>0.8472947220150799</v>
      </c>
      <c r="F65" s="228">
        <f>'Open Int.'!E69/'Open Int.'!K69</f>
        <v>0.12304250559284116</v>
      </c>
      <c r="G65" s="244">
        <f>'Open Int.'!H69/'Open Int.'!K69</f>
        <v>0.02966277239207888</v>
      </c>
      <c r="H65" s="247">
        <v>68460353</v>
      </c>
      <c r="I65" s="231">
        <v>13689600</v>
      </c>
      <c r="J65" s="356">
        <v>6844800</v>
      </c>
      <c r="K65" s="117" t="str">
        <f t="shared" si="1"/>
        <v>Gross exposure is building up andcrpsses 40% mark</v>
      </c>
      <c r="M65"/>
      <c r="N65"/>
    </row>
    <row r="66" spans="1:14" s="7" customFormat="1" ht="15">
      <c r="A66" s="201" t="s">
        <v>399</v>
      </c>
      <c r="B66" s="235">
        <f>'Open Int.'!K70</f>
        <v>15093000</v>
      </c>
      <c r="C66" s="237">
        <f>'Open Int.'!R70</f>
        <v>148.21326</v>
      </c>
      <c r="D66" s="161" t="e">
        <f t="shared" si="0"/>
        <v>#DIV/0!</v>
      </c>
      <c r="E66" s="243">
        <f>'Open Int.'!B70/'Open Int.'!K70</f>
        <v>0.816994633273703</v>
      </c>
      <c r="F66" s="228">
        <f>'Open Int.'!E70/'Open Int.'!K70</f>
        <v>0.16135957066189624</v>
      </c>
      <c r="G66" s="244">
        <f>'Open Int.'!H70/'Open Int.'!K70</f>
        <v>0.021645796064400716</v>
      </c>
      <c r="H66" s="247"/>
      <c r="I66" s="231"/>
      <c r="J66" s="356"/>
      <c r="K66" s="117" t="e">
        <f t="shared" si="1"/>
        <v>#DIV/0!</v>
      </c>
      <c r="M66"/>
      <c r="N66"/>
    </row>
    <row r="67" spans="1:14" s="7" customFormat="1" ht="15">
      <c r="A67" s="201" t="s">
        <v>184</v>
      </c>
      <c r="B67" s="235">
        <f>'Open Int.'!K71</f>
        <v>19520150</v>
      </c>
      <c r="C67" s="237">
        <f>'Open Int.'!R71</f>
        <v>179.3901785</v>
      </c>
      <c r="D67" s="161">
        <f aca="true" t="shared" si="2" ref="D67:D130">B67/H67</f>
        <v>0.08672533220067602</v>
      </c>
      <c r="E67" s="243">
        <f>'Open Int.'!B71/'Open Int.'!K71</f>
        <v>0.8623243161553574</v>
      </c>
      <c r="F67" s="228">
        <f>'Open Int.'!E71/'Open Int.'!K71</f>
        <v>0.09536043524255705</v>
      </c>
      <c r="G67" s="244">
        <f>'Open Int.'!H71/'Open Int.'!K71</f>
        <v>0.042315248602085534</v>
      </c>
      <c r="H67" s="247">
        <v>225080141</v>
      </c>
      <c r="I67" s="231">
        <v>38509300</v>
      </c>
      <c r="J67" s="356">
        <v>19251700</v>
      </c>
      <c r="K67" s="117" t="str">
        <f aca="true" t="shared" si="3" ref="K67:K130">IF(D67&gt;=80%,"Gross exposure has crossed 80%,Margin double",IF(D67&gt;=60%,"Gross exposure is Substantial as Open interest has crossed 60%",IF(D67&gt;=40%,"Gross exposure is building up andcrpsses 40% mark",IF(D67&gt;=30%,"Some sign of build up Gross exposure crosses 30%","Gross Exposure is less then 30%"))))</f>
        <v>Gross Exposure is less then 30%</v>
      </c>
      <c r="M67"/>
      <c r="N67"/>
    </row>
    <row r="68" spans="1:14" s="7" customFormat="1" ht="15">
      <c r="A68" s="201" t="s">
        <v>175</v>
      </c>
      <c r="B68" s="235">
        <f>'Open Int.'!K72</f>
        <v>119763000</v>
      </c>
      <c r="C68" s="237">
        <f>'Open Int.'!R72</f>
        <v>455.698215</v>
      </c>
      <c r="D68" s="161">
        <f t="shared" si="2"/>
        <v>0.9375884251501889</v>
      </c>
      <c r="E68" s="243">
        <f>'Open Int.'!B72/'Open Int.'!K72</f>
        <v>0.7494739610731194</v>
      </c>
      <c r="F68" s="228">
        <f>'Open Int.'!E72/'Open Int.'!K72</f>
        <v>0.18720410310362967</v>
      </c>
      <c r="G68" s="244">
        <f>'Open Int.'!H72/'Open Int.'!K72</f>
        <v>0.06332193582325092</v>
      </c>
      <c r="H68" s="247">
        <v>127735152</v>
      </c>
      <c r="I68" s="231">
        <v>25546500</v>
      </c>
      <c r="J68" s="356">
        <v>25546500</v>
      </c>
      <c r="K68" s="117" t="str">
        <f t="shared" si="3"/>
        <v>Gross exposure has crossed 80%,Margin double</v>
      </c>
      <c r="M68"/>
      <c r="N68"/>
    </row>
    <row r="69" spans="1:14" s="7" customFormat="1" ht="15">
      <c r="A69" s="201" t="s">
        <v>142</v>
      </c>
      <c r="B69" s="235">
        <f>'Open Int.'!K73</f>
        <v>4170250</v>
      </c>
      <c r="C69" s="237">
        <f>'Open Int.'!R73</f>
        <v>61.15671625</v>
      </c>
      <c r="D69" s="161">
        <f t="shared" si="2"/>
        <v>0.050302935792839405</v>
      </c>
      <c r="E69" s="243">
        <f>'Open Int.'!B73/'Open Int.'!K73</f>
        <v>0.9844733529164919</v>
      </c>
      <c r="F69" s="228">
        <f>'Open Int.'!E73/'Open Int.'!K73</f>
        <v>0.015107007973143098</v>
      </c>
      <c r="G69" s="244">
        <f>'Open Int.'!H73/'Open Int.'!K73</f>
        <v>0.000419639110365086</v>
      </c>
      <c r="H69" s="247">
        <v>82902716</v>
      </c>
      <c r="I69" s="231">
        <v>16579500</v>
      </c>
      <c r="J69" s="356">
        <v>8289750</v>
      </c>
      <c r="K69" s="117" t="str">
        <f t="shared" si="3"/>
        <v>Gross Exposure is less then 30%</v>
      </c>
      <c r="M69"/>
      <c r="N69"/>
    </row>
    <row r="70" spans="1:14" s="7" customFormat="1" ht="15">
      <c r="A70" s="201" t="s">
        <v>176</v>
      </c>
      <c r="B70" s="235">
        <f>'Open Int.'!K74</f>
        <v>16405300</v>
      </c>
      <c r="C70" s="237">
        <f>'Open Int.'!R74</f>
        <v>261.664535</v>
      </c>
      <c r="D70" s="161">
        <f t="shared" si="2"/>
        <v>0.5319555466449362</v>
      </c>
      <c r="E70" s="243">
        <f>'Open Int.'!B74/'Open Int.'!K74</f>
        <v>0.9086971893229627</v>
      </c>
      <c r="F70" s="228">
        <f>'Open Int.'!E74/'Open Int.'!K74</f>
        <v>0.07194626126922397</v>
      </c>
      <c r="G70" s="244">
        <f>'Open Int.'!H74/'Open Int.'!K74</f>
        <v>0.01935654940781333</v>
      </c>
      <c r="H70" s="247">
        <v>30839607</v>
      </c>
      <c r="I70" s="231">
        <v>6166850</v>
      </c>
      <c r="J70" s="356">
        <v>3082700</v>
      </c>
      <c r="K70" s="117" t="str">
        <f t="shared" si="3"/>
        <v>Gross exposure is building up andcrpsses 40% mark</v>
      </c>
      <c r="M70"/>
      <c r="N70"/>
    </row>
    <row r="71" spans="1:14" s="7" customFormat="1" ht="15">
      <c r="A71" s="201" t="s">
        <v>398</v>
      </c>
      <c r="B71" s="235">
        <f>'Open Int.'!K75</f>
        <v>1014200</v>
      </c>
      <c r="C71" s="237">
        <f>'Open Int.'!R75</f>
        <v>9.168368</v>
      </c>
      <c r="D71" s="161">
        <f t="shared" si="2"/>
        <v>0.05899941826643397</v>
      </c>
      <c r="E71" s="243">
        <f>'Open Int.'!B75/'Open Int.'!K75</f>
        <v>1</v>
      </c>
      <c r="F71" s="228">
        <f>'Open Int.'!E75/'Open Int.'!K75</f>
        <v>0</v>
      </c>
      <c r="G71" s="244">
        <f>'Open Int.'!H75/'Open Int.'!K75</f>
        <v>0</v>
      </c>
      <c r="H71" s="247">
        <v>17190000</v>
      </c>
      <c r="I71" s="231">
        <v>3436400</v>
      </c>
      <c r="J71" s="356">
        <v>3436400</v>
      </c>
      <c r="K71" s="117" t="str">
        <f t="shared" si="3"/>
        <v>Gross Exposure is less then 30%</v>
      </c>
      <c r="M71"/>
      <c r="N71"/>
    </row>
    <row r="72" spans="1:14" s="7" customFormat="1" ht="15">
      <c r="A72" s="201" t="s">
        <v>167</v>
      </c>
      <c r="B72" s="235">
        <f>'Open Int.'!K76</f>
        <v>14387450</v>
      </c>
      <c r="C72" s="237">
        <f>'Open Int.'!R76</f>
        <v>57.19011375</v>
      </c>
      <c r="D72" s="161">
        <f t="shared" si="2"/>
        <v>0.36091761065816297</v>
      </c>
      <c r="E72" s="243">
        <f>'Open Int.'!B76/'Open Int.'!K76</f>
        <v>0.964945143162965</v>
      </c>
      <c r="F72" s="228">
        <f>'Open Int.'!E76/'Open Int.'!K76</f>
        <v>0.03425207385603425</v>
      </c>
      <c r="G72" s="244">
        <f>'Open Int.'!H76/'Open Int.'!K76</f>
        <v>0.0008027829810008028</v>
      </c>
      <c r="H72" s="247">
        <v>39863530</v>
      </c>
      <c r="I72" s="231">
        <v>7969500</v>
      </c>
      <c r="J72" s="356">
        <v>7969500</v>
      </c>
      <c r="K72" s="117" t="str">
        <f t="shared" si="3"/>
        <v>Some sign of build up Gross exposure crosses 30%</v>
      </c>
      <c r="M72"/>
      <c r="N72"/>
    </row>
    <row r="73" spans="1:14" s="7" customFormat="1" ht="15">
      <c r="A73" s="201" t="s">
        <v>201</v>
      </c>
      <c r="B73" s="235">
        <f>'Open Int.'!K77</f>
        <v>5598000</v>
      </c>
      <c r="C73" s="237">
        <f>'Open Int.'!R77</f>
        <v>1145.26683</v>
      </c>
      <c r="D73" s="161">
        <f t="shared" si="2"/>
        <v>0.07548166077452166</v>
      </c>
      <c r="E73" s="243">
        <f>'Open Int.'!B77/'Open Int.'!K77</f>
        <v>0.67497320471597</v>
      </c>
      <c r="F73" s="228">
        <f>'Open Int.'!E77/'Open Int.'!K77</f>
        <v>0.2062700964630225</v>
      </c>
      <c r="G73" s="244">
        <f>'Open Int.'!H77/'Open Int.'!K77</f>
        <v>0.1187566988210075</v>
      </c>
      <c r="H73" s="247">
        <v>74163710</v>
      </c>
      <c r="I73" s="231">
        <v>1338200</v>
      </c>
      <c r="J73" s="356">
        <v>669000</v>
      </c>
      <c r="K73" s="117" t="str">
        <f t="shared" si="3"/>
        <v>Gross Exposure is less then 30%</v>
      </c>
      <c r="M73"/>
      <c r="N73"/>
    </row>
    <row r="74" spans="1:14" s="7" customFormat="1" ht="15">
      <c r="A74" s="201" t="s">
        <v>143</v>
      </c>
      <c r="B74" s="235">
        <f>'Open Int.'!K78</f>
        <v>1398300</v>
      </c>
      <c r="C74" s="237">
        <f>'Open Int.'!R78</f>
        <v>13.577493</v>
      </c>
      <c r="D74" s="161">
        <f t="shared" si="2"/>
        <v>0.03310369318181818</v>
      </c>
      <c r="E74" s="243">
        <f>'Open Int.'!B78/'Open Int.'!K78</f>
        <v>1</v>
      </c>
      <c r="F74" s="228">
        <f>'Open Int.'!E78/'Open Int.'!K78</f>
        <v>0</v>
      </c>
      <c r="G74" s="244">
        <f>'Open Int.'!H78/'Open Int.'!K78</f>
        <v>0</v>
      </c>
      <c r="H74" s="247">
        <v>42240000</v>
      </c>
      <c r="I74" s="231">
        <v>8445850</v>
      </c>
      <c r="J74" s="356">
        <v>4472200</v>
      </c>
      <c r="K74" s="117" t="str">
        <f t="shared" si="3"/>
        <v>Gross Exposure is less then 30%</v>
      </c>
      <c r="M74"/>
      <c r="N74"/>
    </row>
    <row r="75" spans="1:14" s="7" customFormat="1" ht="15">
      <c r="A75" s="201" t="s">
        <v>90</v>
      </c>
      <c r="B75" s="235">
        <f>'Open Int.'!K79</f>
        <v>990600</v>
      </c>
      <c r="C75" s="237">
        <f>'Open Int.'!R79</f>
        <v>39.1287</v>
      </c>
      <c r="D75" s="161">
        <f t="shared" si="2"/>
        <v>0.023593090496936076</v>
      </c>
      <c r="E75" s="243">
        <f>'Open Int.'!B79/'Open Int.'!K79</f>
        <v>0.9993943064809206</v>
      </c>
      <c r="F75" s="228">
        <f>'Open Int.'!E79/'Open Int.'!K79</f>
        <v>0.0006056935190793458</v>
      </c>
      <c r="G75" s="244">
        <f>'Open Int.'!H79/'Open Int.'!K79</f>
        <v>0</v>
      </c>
      <c r="H75" s="247">
        <v>41986869</v>
      </c>
      <c r="I75" s="231">
        <v>6664800</v>
      </c>
      <c r="J75" s="356">
        <v>3332400</v>
      </c>
      <c r="K75" s="117" t="str">
        <f t="shared" si="3"/>
        <v>Gross Exposure is less then 30%</v>
      </c>
      <c r="M75"/>
      <c r="N75"/>
    </row>
    <row r="76" spans="1:14" s="7" customFormat="1" ht="15">
      <c r="A76" s="201" t="s">
        <v>35</v>
      </c>
      <c r="B76" s="235">
        <f>'Open Int.'!K80</f>
        <v>3938000</v>
      </c>
      <c r="C76" s="237">
        <f>'Open Int.'!R80</f>
        <v>108.07841</v>
      </c>
      <c r="D76" s="161">
        <f t="shared" si="2"/>
        <v>0.1485598671366259</v>
      </c>
      <c r="E76" s="243">
        <f>'Open Int.'!B80/'Open Int.'!K80</f>
        <v>0.9720670391061452</v>
      </c>
      <c r="F76" s="228">
        <f>'Open Int.'!E80/'Open Int.'!K80</f>
        <v>0.027932960893854747</v>
      </c>
      <c r="G76" s="244">
        <f>'Open Int.'!H80/'Open Int.'!K80</f>
        <v>0</v>
      </c>
      <c r="H76" s="247">
        <v>26507832</v>
      </c>
      <c r="I76" s="231">
        <v>5300900</v>
      </c>
      <c r="J76" s="356">
        <v>2649900</v>
      </c>
      <c r="K76" s="117" t="str">
        <f t="shared" si="3"/>
        <v>Gross Exposure is less then 30%</v>
      </c>
      <c r="M76"/>
      <c r="N76"/>
    </row>
    <row r="77" spans="1:14" s="7" customFormat="1" ht="15">
      <c r="A77" s="201" t="s">
        <v>6</v>
      </c>
      <c r="B77" s="235">
        <f>'Open Int.'!K81</f>
        <v>18216000</v>
      </c>
      <c r="C77" s="237">
        <f>'Open Int.'!R81</f>
        <v>284.625</v>
      </c>
      <c r="D77" s="161">
        <f t="shared" si="2"/>
        <v>0.02463951344221871</v>
      </c>
      <c r="E77" s="243">
        <f>'Open Int.'!B81/'Open Int.'!K81</f>
        <v>0.9005064229249012</v>
      </c>
      <c r="F77" s="228">
        <f>'Open Int.'!E81/'Open Int.'!K81</f>
        <v>0.08010128458498024</v>
      </c>
      <c r="G77" s="244">
        <f>'Open Int.'!H81/'Open Int.'!K81</f>
        <v>0.019392292490118576</v>
      </c>
      <c r="H77" s="247">
        <v>739300313</v>
      </c>
      <c r="I77" s="231">
        <v>17034750</v>
      </c>
      <c r="J77" s="356">
        <v>8517375</v>
      </c>
      <c r="K77" s="117" t="str">
        <f t="shared" si="3"/>
        <v>Gross Exposure is less then 30%</v>
      </c>
      <c r="M77"/>
      <c r="N77"/>
    </row>
    <row r="78" spans="1:14" s="7" customFormat="1" ht="15">
      <c r="A78" s="201" t="s">
        <v>177</v>
      </c>
      <c r="B78" s="235">
        <f>'Open Int.'!K82</f>
        <v>5665000</v>
      </c>
      <c r="C78" s="237">
        <f>'Open Int.'!R82</f>
        <v>153.80475</v>
      </c>
      <c r="D78" s="161">
        <f t="shared" si="2"/>
        <v>0.2965953678976273</v>
      </c>
      <c r="E78" s="243">
        <f>'Open Int.'!B82/'Open Int.'!K82</f>
        <v>0.9631950573698147</v>
      </c>
      <c r="F78" s="228">
        <f>'Open Int.'!E82/'Open Int.'!K82</f>
        <v>0.03353927625772286</v>
      </c>
      <c r="G78" s="244">
        <f>'Open Int.'!H82/'Open Int.'!K82</f>
        <v>0.0032656663724624888</v>
      </c>
      <c r="H78" s="247">
        <v>19100096</v>
      </c>
      <c r="I78" s="231">
        <v>3820000</v>
      </c>
      <c r="J78" s="356">
        <v>1910000</v>
      </c>
      <c r="K78" s="117" t="str">
        <f t="shared" si="3"/>
        <v>Gross Exposure is less then 30%</v>
      </c>
      <c r="M78"/>
      <c r="N78"/>
    </row>
    <row r="79" spans="1:14" s="7" customFormat="1" ht="15">
      <c r="A79" s="201" t="s">
        <v>168</v>
      </c>
      <c r="B79" s="235">
        <f>'Open Int.'!K83</f>
        <v>148200</v>
      </c>
      <c r="C79" s="237">
        <f>'Open Int.'!R83</f>
        <v>9.349197</v>
      </c>
      <c r="D79" s="161">
        <f t="shared" si="2"/>
        <v>0.032639670590401425</v>
      </c>
      <c r="E79" s="243">
        <f>'Open Int.'!B83/'Open Int.'!K83</f>
        <v>1</v>
      </c>
      <c r="F79" s="228">
        <f>'Open Int.'!E83/'Open Int.'!K83</f>
        <v>0</v>
      </c>
      <c r="G79" s="244">
        <f>'Open Int.'!H83/'Open Int.'!K83</f>
        <v>0</v>
      </c>
      <c r="H79" s="247">
        <v>4540487</v>
      </c>
      <c r="I79" s="231">
        <v>907800</v>
      </c>
      <c r="J79" s="356">
        <v>806400</v>
      </c>
      <c r="K79" s="117" t="str">
        <f t="shared" si="3"/>
        <v>Gross Exposure is less then 30%</v>
      </c>
      <c r="M79"/>
      <c r="N79"/>
    </row>
    <row r="80" spans="1:14" s="7" customFormat="1" ht="15">
      <c r="A80" s="201" t="s">
        <v>132</v>
      </c>
      <c r="B80" s="235">
        <f>'Open Int.'!K84</f>
        <v>2288400</v>
      </c>
      <c r="C80" s="237">
        <f>'Open Int.'!R84</f>
        <v>144.077664</v>
      </c>
      <c r="D80" s="161">
        <f t="shared" si="2"/>
        <v>0.6626800839788605</v>
      </c>
      <c r="E80" s="243">
        <f>'Open Int.'!B84/'Open Int.'!K84</f>
        <v>0.9791994406572277</v>
      </c>
      <c r="F80" s="228">
        <f>'Open Int.'!E84/'Open Int.'!K84</f>
        <v>0.019576997028491524</v>
      </c>
      <c r="G80" s="244">
        <f>'Open Int.'!H84/'Open Int.'!K84</f>
        <v>0.0012235623142807202</v>
      </c>
      <c r="H80" s="247">
        <v>3453250</v>
      </c>
      <c r="I80" s="231">
        <v>690400</v>
      </c>
      <c r="J80" s="356">
        <v>690400</v>
      </c>
      <c r="K80" s="117" t="str">
        <f t="shared" si="3"/>
        <v>Gross exposure is Substantial as Open interest has crossed 60%</v>
      </c>
      <c r="M80"/>
      <c r="N80"/>
    </row>
    <row r="81" spans="1:14" s="7" customFormat="1" ht="15">
      <c r="A81" s="201" t="s">
        <v>144</v>
      </c>
      <c r="B81" s="235">
        <f>'Open Int.'!K85</f>
        <v>232875</v>
      </c>
      <c r="C81" s="237">
        <f>'Open Int.'!R85</f>
        <v>58.377105</v>
      </c>
      <c r="D81" s="161">
        <f t="shared" si="2"/>
        <v>0.09254369075564531</v>
      </c>
      <c r="E81" s="243">
        <f>'Open Int.'!B85/'Open Int.'!K85</f>
        <v>0.9994632313472893</v>
      </c>
      <c r="F81" s="228">
        <f>'Open Int.'!E85/'Open Int.'!K85</f>
        <v>0.0005367686527106817</v>
      </c>
      <c r="G81" s="244">
        <f>'Open Int.'!H85/'Open Int.'!K85</f>
        <v>0</v>
      </c>
      <c r="H81" s="247">
        <v>2516379</v>
      </c>
      <c r="I81" s="231">
        <v>503250</v>
      </c>
      <c r="J81" s="356">
        <v>251500</v>
      </c>
      <c r="K81" s="117" t="str">
        <f t="shared" si="3"/>
        <v>Gross Exposure is less then 30%</v>
      </c>
      <c r="M81"/>
      <c r="N81"/>
    </row>
    <row r="82" spans="1:14" s="7" customFormat="1" ht="15">
      <c r="A82" s="201" t="s">
        <v>291</v>
      </c>
      <c r="B82" s="235">
        <f>'Open Int.'!K86</f>
        <v>1264200</v>
      </c>
      <c r="C82" s="237">
        <f>'Open Int.'!R86</f>
        <v>70.378014</v>
      </c>
      <c r="D82" s="161">
        <f t="shared" si="2"/>
        <v>0.05643177368653619</v>
      </c>
      <c r="E82" s="243">
        <f>'Open Int.'!B86/'Open Int.'!K86</f>
        <v>0.9978642619838634</v>
      </c>
      <c r="F82" s="228">
        <f>'Open Int.'!E86/'Open Int.'!K86</f>
        <v>0.0021357380161366873</v>
      </c>
      <c r="G82" s="244">
        <f>'Open Int.'!H86/'Open Int.'!K86</f>
        <v>0</v>
      </c>
      <c r="H82" s="247">
        <v>22402273</v>
      </c>
      <c r="I82" s="231">
        <v>4129200</v>
      </c>
      <c r="J82" s="356">
        <v>2064600</v>
      </c>
      <c r="K82" s="117" t="str">
        <f t="shared" si="3"/>
        <v>Gross Exposure is less then 30%</v>
      </c>
      <c r="M82"/>
      <c r="N82"/>
    </row>
    <row r="83" spans="1:14" s="7" customFormat="1" ht="15">
      <c r="A83" s="201" t="s">
        <v>133</v>
      </c>
      <c r="B83" s="235">
        <f>'Open Int.'!K87</f>
        <v>25593750</v>
      </c>
      <c r="C83" s="237">
        <f>'Open Int.'!R87</f>
        <v>76.90921875</v>
      </c>
      <c r="D83" s="161">
        <f t="shared" si="2"/>
        <v>0.7109375</v>
      </c>
      <c r="E83" s="243">
        <f>'Open Int.'!B87/'Open Int.'!K87</f>
        <v>0.9223443223443224</v>
      </c>
      <c r="F83" s="228">
        <f>'Open Int.'!E87/'Open Int.'!K87</f>
        <v>0.06984126984126984</v>
      </c>
      <c r="G83" s="244">
        <f>'Open Int.'!H87/'Open Int.'!K87</f>
        <v>0.007814407814407814</v>
      </c>
      <c r="H83" s="247">
        <v>36000000</v>
      </c>
      <c r="I83" s="231">
        <v>7200000</v>
      </c>
      <c r="J83" s="356">
        <v>7200000</v>
      </c>
      <c r="K83" s="117" t="str">
        <f t="shared" si="3"/>
        <v>Gross exposure is Substantial as Open interest has crossed 60%</v>
      </c>
      <c r="M83"/>
      <c r="N83"/>
    </row>
    <row r="84" spans="1:14" s="7" customFormat="1" ht="15">
      <c r="A84" s="201" t="s">
        <v>169</v>
      </c>
      <c r="B84" s="235">
        <f>'Open Int.'!K88</f>
        <v>6122000</v>
      </c>
      <c r="C84" s="237">
        <f>'Open Int.'!R88</f>
        <v>77.04537</v>
      </c>
      <c r="D84" s="161">
        <f t="shared" si="2"/>
        <v>0.503058740119707</v>
      </c>
      <c r="E84" s="243">
        <f>'Open Int.'!B88/'Open Int.'!K88</f>
        <v>0.9983665468801045</v>
      </c>
      <c r="F84" s="228">
        <f>'Open Int.'!E88/'Open Int.'!K88</f>
        <v>0.001633453119895459</v>
      </c>
      <c r="G84" s="244">
        <f>'Open Int.'!H88/'Open Int.'!K88</f>
        <v>0</v>
      </c>
      <c r="H84" s="247">
        <v>12169553</v>
      </c>
      <c r="I84" s="231">
        <v>2432000</v>
      </c>
      <c r="J84" s="356">
        <v>2432000</v>
      </c>
      <c r="K84" s="117" t="str">
        <f t="shared" si="3"/>
        <v>Gross exposure is building up andcrpsses 40% mark</v>
      </c>
      <c r="M84"/>
      <c r="N84"/>
    </row>
    <row r="85" spans="1:14" s="7" customFormat="1" ht="15">
      <c r="A85" s="201" t="s">
        <v>292</v>
      </c>
      <c r="B85" s="235">
        <f>'Open Int.'!K89</f>
        <v>3433650</v>
      </c>
      <c r="C85" s="237">
        <f>'Open Int.'!R89</f>
        <v>183.494256</v>
      </c>
      <c r="D85" s="161">
        <f t="shared" si="2"/>
        <v>0.20013728929017055</v>
      </c>
      <c r="E85" s="243">
        <f>'Open Int.'!B89/'Open Int.'!K89</f>
        <v>0.9953547973730579</v>
      </c>
      <c r="F85" s="228">
        <f>'Open Int.'!E89/'Open Int.'!K89</f>
        <v>0.004324843825084094</v>
      </c>
      <c r="G85" s="244">
        <f>'Open Int.'!H89/'Open Int.'!K89</f>
        <v>0.00032035880185808104</v>
      </c>
      <c r="H85" s="247">
        <v>17156473</v>
      </c>
      <c r="I85" s="231">
        <v>3430900</v>
      </c>
      <c r="J85" s="356">
        <v>1715450</v>
      </c>
      <c r="K85" s="117" t="str">
        <f t="shared" si="3"/>
        <v>Gross Exposure is less then 30%</v>
      </c>
      <c r="M85"/>
      <c r="N85"/>
    </row>
    <row r="86" spans="1:14" s="7" customFormat="1" ht="15">
      <c r="A86" s="201" t="s">
        <v>293</v>
      </c>
      <c r="B86" s="235">
        <f>'Open Int.'!K90</f>
        <v>1446500</v>
      </c>
      <c r="C86" s="237">
        <f>'Open Int.'!R90</f>
        <v>69.3524425</v>
      </c>
      <c r="D86" s="161">
        <f t="shared" si="2"/>
        <v>0.05211683899932066</v>
      </c>
      <c r="E86" s="243">
        <f>'Open Int.'!B90/'Open Int.'!K90</f>
        <v>0.996958174904943</v>
      </c>
      <c r="F86" s="228">
        <f>'Open Int.'!E90/'Open Int.'!K90</f>
        <v>0.003041825095057034</v>
      </c>
      <c r="G86" s="244">
        <f>'Open Int.'!H90/'Open Int.'!K90</f>
        <v>0</v>
      </c>
      <c r="H86" s="247">
        <v>27754945</v>
      </c>
      <c r="I86" s="231">
        <v>5550600</v>
      </c>
      <c r="J86" s="356">
        <v>2775300</v>
      </c>
      <c r="K86" s="117" t="str">
        <f t="shared" si="3"/>
        <v>Gross Exposure is less then 30%</v>
      </c>
      <c r="M86"/>
      <c r="N86"/>
    </row>
    <row r="87" spans="1:14" s="7" customFormat="1" ht="15">
      <c r="A87" s="201" t="s">
        <v>178</v>
      </c>
      <c r="B87" s="235">
        <f>'Open Int.'!K91</f>
        <v>1687500</v>
      </c>
      <c r="C87" s="237">
        <f>'Open Int.'!R91</f>
        <v>28.7971875</v>
      </c>
      <c r="D87" s="161">
        <f t="shared" si="2"/>
        <v>0.06958169218469566</v>
      </c>
      <c r="E87" s="243">
        <f>'Open Int.'!B91/'Open Int.'!K91</f>
        <v>0.9918518518518519</v>
      </c>
      <c r="F87" s="228">
        <f>'Open Int.'!E91/'Open Int.'!K91</f>
        <v>0.008148148148148147</v>
      </c>
      <c r="G87" s="244">
        <f>'Open Int.'!H91/'Open Int.'!K91</f>
        <v>0</v>
      </c>
      <c r="H87" s="247">
        <v>24252069</v>
      </c>
      <c r="I87" s="231">
        <v>4850000</v>
      </c>
      <c r="J87" s="356">
        <v>3312500</v>
      </c>
      <c r="K87" s="117" t="str">
        <f t="shared" si="3"/>
        <v>Gross Exposure is less then 30%</v>
      </c>
      <c r="M87"/>
      <c r="N87"/>
    </row>
    <row r="88" spans="1:14" s="7" customFormat="1" ht="15">
      <c r="A88" s="201" t="s">
        <v>145</v>
      </c>
      <c r="B88" s="235">
        <f>'Open Int.'!K92</f>
        <v>2055300</v>
      </c>
      <c r="C88" s="237">
        <f>'Open Int.'!R92</f>
        <v>28.876965</v>
      </c>
      <c r="D88" s="161">
        <f t="shared" si="2"/>
        <v>0.19955198138330407</v>
      </c>
      <c r="E88" s="243">
        <f>'Open Int.'!B92/'Open Int.'!K92</f>
        <v>0.9834574028122415</v>
      </c>
      <c r="F88" s="228">
        <f>'Open Int.'!E92/'Open Int.'!K92</f>
        <v>0.014061207609594707</v>
      </c>
      <c r="G88" s="244">
        <f>'Open Int.'!H92/'Open Int.'!K92</f>
        <v>0.0024813895781637717</v>
      </c>
      <c r="H88" s="247">
        <v>10299572</v>
      </c>
      <c r="I88" s="231">
        <v>2058700</v>
      </c>
      <c r="J88" s="356">
        <v>2058700</v>
      </c>
      <c r="K88" s="117" t="str">
        <f t="shared" si="3"/>
        <v>Gross Exposure is less then 30%</v>
      </c>
      <c r="M88"/>
      <c r="N88"/>
    </row>
    <row r="89" spans="1:14" s="7" customFormat="1" ht="15">
      <c r="A89" s="201" t="s">
        <v>272</v>
      </c>
      <c r="B89" s="235">
        <f>'Open Int.'!K93</f>
        <v>3481600</v>
      </c>
      <c r="C89" s="237">
        <f>'Open Int.'!R93</f>
        <v>51.684352</v>
      </c>
      <c r="D89" s="161">
        <f t="shared" si="2"/>
        <v>0.31314717134545084</v>
      </c>
      <c r="E89" s="243">
        <f>'Open Int.'!B93/'Open Int.'!K93</f>
        <v>0.98388671875</v>
      </c>
      <c r="F89" s="228">
        <f>'Open Int.'!E93/'Open Int.'!K93</f>
        <v>0.014404296875</v>
      </c>
      <c r="G89" s="244">
        <f>'Open Int.'!H93/'Open Int.'!K93</f>
        <v>0.001708984375</v>
      </c>
      <c r="H89" s="247">
        <v>11118095</v>
      </c>
      <c r="I89" s="231">
        <v>2223600</v>
      </c>
      <c r="J89" s="356">
        <v>1970300</v>
      </c>
      <c r="K89" s="117" t="str">
        <f t="shared" si="3"/>
        <v>Some sign of build up Gross exposure crosses 30%</v>
      </c>
      <c r="M89"/>
      <c r="N89"/>
    </row>
    <row r="90" spans="1:14" s="7" customFormat="1" ht="15">
      <c r="A90" s="201" t="s">
        <v>210</v>
      </c>
      <c r="B90" s="235">
        <f>'Open Int.'!K94</f>
        <v>1747000</v>
      </c>
      <c r="C90" s="237">
        <f>'Open Int.'!R94</f>
        <v>273.68502</v>
      </c>
      <c r="D90" s="161">
        <f t="shared" si="2"/>
        <v>0.03217064829233429</v>
      </c>
      <c r="E90" s="243">
        <f>'Open Int.'!B94/'Open Int.'!K94</f>
        <v>0.9878649112764739</v>
      </c>
      <c r="F90" s="228">
        <f>'Open Int.'!E94/'Open Int.'!K94</f>
        <v>0.010761305094447624</v>
      </c>
      <c r="G90" s="244">
        <f>'Open Int.'!H94/'Open Int.'!K94</f>
        <v>0.0013737836290784202</v>
      </c>
      <c r="H90" s="247">
        <v>54304159</v>
      </c>
      <c r="I90" s="231">
        <v>2074800</v>
      </c>
      <c r="J90" s="356">
        <v>1037400</v>
      </c>
      <c r="K90" s="117" t="str">
        <f t="shared" si="3"/>
        <v>Gross Exposure is less then 30%</v>
      </c>
      <c r="M90"/>
      <c r="N90"/>
    </row>
    <row r="91" spans="1:14" s="7" customFormat="1" ht="15">
      <c r="A91" s="201" t="s">
        <v>294</v>
      </c>
      <c r="B91" s="235">
        <f>'Open Int.'!K95</f>
        <v>880250</v>
      </c>
      <c r="C91" s="237">
        <f>'Open Int.'!R95</f>
        <v>55.1828725</v>
      </c>
      <c r="D91" s="161">
        <f t="shared" si="2"/>
        <v>0.11504099785404921</v>
      </c>
      <c r="E91" s="243">
        <f>'Open Int.'!B95/'Open Int.'!K95</f>
        <v>0.9996023856858847</v>
      </c>
      <c r="F91" s="228">
        <f>'Open Int.'!E95/'Open Int.'!K95</f>
        <v>0.00039761431411530816</v>
      </c>
      <c r="G91" s="244">
        <f>'Open Int.'!H95/'Open Int.'!K95</f>
        <v>0</v>
      </c>
      <c r="H91" s="247">
        <v>7651620</v>
      </c>
      <c r="I91" s="231">
        <v>1530200</v>
      </c>
      <c r="J91" s="356">
        <v>814450</v>
      </c>
      <c r="K91" s="117" t="str">
        <f t="shared" si="3"/>
        <v>Gross Exposure is less then 30%</v>
      </c>
      <c r="M91"/>
      <c r="N91"/>
    </row>
    <row r="92" spans="1:14" s="7" customFormat="1" ht="15">
      <c r="A92" s="201" t="s">
        <v>7</v>
      </c>
      <c r="B92" s="235">
        <f>'Open Int.'!K96</f>
        <v>2552500</v>
      </c>
      <c r="C92" s="237">
        <f>'Open Int.'!R96</f>
        <v>183.4737</v>
      </c>
      <c r="D92" s="161">
        <f t="shared" si="2"/>
        <v>0.07426003043541166</v>
      </c>
      <c r="E92" s="243">
        <f>'Open Int.'!B96/'Open Int.'!K96</f>
        <v>0.9635161606268364</v>
      </c>
      <c r="F92" s="228">
        <f>'Open Int.'!E96/'Open Int.'!K96</f>
        <v>0.030852105778648383</v>
      </c>
      <c r="G92" s="244">
        <f>'Open Int.'!H96/'Open Int.'!K96</f>
        <v>0.005631733594515181</v>
      </c>
      <c r="H92" s="247">
        <v>34372461</v>
      </c>
      <c r="I92" s="231">
        <v>3301875</v>
      </c>
      <c r="J92" s="356">
        <v>1650625</v>
      </c>
      <c r="K92" s="117" t="str">
        <f t="shared" si="3"/>
        <v>Gross Exposure is less then 30%</v>
      </c>
      <c r="M92"/>
      <c r="N92"/>
    </row>
    <row r="93" spans="1:14" s="7" customFormat="1" ht="15">
      <c r="A93" s="201" t="s">
        <v>170</v>
      </c>
      <c r="B93" s="235">
        <f>'Open Int.'!K97</f>
        <v>1776600</v>
      </c>
      <c r="C93" s="237">
        <f>'Open Int.'!R97</f>
        <v>91.255059</v>
      </c>
      <c r="D93" s="161">
        <f t="shared" si="2"/>
        <v>0.26762368067370185</v>
      </c>
      <c r="E93" s="243">
        <f>'Open Int.'!B97/'Open Int.'!K97</f>
        <v>1</v>
      </c>
      <c r="F93" s="228">
        <f>'Open Int.'!E97/'Open Int.'!K97</f>
        <v>0</v>
      </c>
      <c r="G93" s="244">
        <f>'Open Int.'!H97/'Open Int.'!K97</f>
        <v>0</v>
      </c>
      <c r="H93" s="247">
        <v>6638426</v>
      </c>
      <c r="I93" s="231">
        <v>1327200</v>
      </c>
      <c r="J93" s="356">
        <v>1070400</v>
      </c>
      <c r="K93" s="117" t="str">
        <f t="shared" si="3"/>
        <v>Gross Exposure is less then 30%</v>
      </c>
      <c r="M93"/>
      <c r="N93"/>
    </row>
    <row r="94" spans="1:14" s="7" customFormat="1" ht="15">
      <c r="A94" s="201" t="s">
        <v>223</v>
      </c>
      <c r="B94" s="235">
        <f>'Open Int.'!K98</f>
        <v>2267200</v>
      </c>
      <c r="C94" s="237">
        <f>'Open Int.'!R98</f>
        <v>172.069144</v>
      </c>
      <c r="D94" s="161">
        <f t="shared" si="2"/>
        <v>0.11047448381489365</v>
      </c>
      <c r="E94" s="243">
        <f>'Open Int.'!B98/'Open Int.'!K98</f>
        <v>0.955892731122089</v>
      </c>
      <c r="F94" s="228">
        <f>'Open Int.'!E98/'Open Int.'!K98</f>
        <v>0.034403669724770644</v>
      </c>
      <c r="G94" s="244">
        <f>'Open Int.'!H98/'Open Int.'!K98</f>
        <v>0.009703599153140438</v>
      </c>
      <c r="H94" s="247">
        <v>20522386</v>
      </c>
      <c r="I94" s="231">
        <v>3228400</v>
      </c>
      <c r="J94" s="356">
        <v>1614000</v>
      </c>
      <c r="K94" s="117" t="str">
        <f t="shared" si="3"/>
        <v>Gross Exposure is less then 30%</v>
      </c>
      <c r="M94"/>
      <c r="N94"/>
    </row>
    <row r="95" spans="1:14" s="7" customFormat="1" ht="15">
      <c r="A95" s="201" t="s">
        <v>207</v>
      </c>
      <c r="B95" s="235">
        <f>'Open Int.'!K99</f>
        <v>4160000</v>
      </c>
      <c r="C95" s="237">
        <f>'Open Int.'!R99</f>
        <v>75.2336</v>
      </c>
      <c r="D95" s="161">
        <f t="shared" si="2"/>
        <v>0.3010111950115499</v>
      </c>
      <c r="E95" s="243">
        <f>'Open Int.'!B99/'Open Int.'!K99</f>
        <v>0.9780649038461539</v>
      </c>
      <c r="F95" s="228">
        <f>'Open Int.'!E99/'Open Int.'!K99</f>
        <v>0.020432692307692308</v>
      </c>
      <c r="G95" s="244">
        <f>'Open Int.'!H99/'Open Int.'!K99</f>
        <v>0.0015024038461538462</v>
      </c>
      <c r="H95" s="247">
        <v>13820084</v>
      </c>
      <c r="I95" s="231">
        <v>2763750</v>
      </c>
      <c r="J95" s="356">
        <v>2393750</v>
      </c>
      <c r="K95" s="117" t="str">
        <f t="shared" si="3"/>
        <v>Some sign of build up Gross exposure crosses 30%</v>
      </c>
      <c r="M95"/>
      <c r="N95"/>
    </row>
    <row r="96" spans="1:14" s="7" customFormat="1" ht="15">
      <c r="A96" s="201" t="s">
        <v>295</v>
      </c>
      <c r="B96" s="235">
        <f>'Open Int.'!K100</f>
        <v>302500</v>
      </c>
      <c r="C96" s="237">
        <f>'Open Int.'!R100</f>
        <v>25.3540375</v>
      </c>
      <c r="D96" s="161">
        <f t="shared" si="2"/>
        <v>0.04062402804494884</v>
      </c>
      <c r="E96" s="243">
        <f>'Open Int.'!B100/'Open Int.'!K100</f>
        <v>0.9975206611570248</v>
      </c>
      <c r="F96" s="228">
        <f>'Open Int.'!E100/'Open Int.'!K100</f>
        <v>0.0024793388429752068</v>
      </c>
      <c r="G96" s="244">
        <f>'Open Int.'!H100/'Open Int.'!K100</f>
        <v>0</v>
      </c>
      <c r="H96" s="247">
        <v>7446332</v>
      </c>
      <c r="I96" s="231">
        <v>1489250</v>
      </c>
      <c r="J96" s="356">
        <v>744500</v>
      </c>
      <c r="K96" s="117" t="str">
        <f t="shared" si="3"/>
        <v>Gross Exposure is less then 30%</v>
      </c>
      <c r="M96"/>
      <c r="N96"/>
    </row>
    <row r="97" spans="1:14" s="7" customFormat="1" ht="15">
      <c r="A97" s="201" t="s">
        <v>277</v>
      </c>
      <c r="B97" s="235">
        <f>'Open Int.'!K101</f>
        <v>4344800</v>
      </c>
      <c r="C97" s="237">
        <f>'Open Int.'!R101</f>
        <v>122.175776</v>
      </c>
      <c r="D97" s="161">
        <f t="shared" si="2"/>
        <v>0.27488170368956943</v>
      </c>
      <c r="E97" s="243">
        <f>'Open Int.'!B101/'Open Int.'!K101</f>
        <v>0.9966856932424968</v>
      </c>
      <c r="F97" s="228">
        <f>'Open Int.'!E101/'Open Int.'!K101</f>
        <v>0.0031301786043085988</v>
      </c>
      <c r="G97" s="244">
        <f>'Open Int.'!H101/'Open Int.'!K101</f>
        <v>0.00018412815319462345</v>
      </c>
      <c r="H97" s="247">
        <v>15806072</v>
      </c>
      <c r="I97" s="231">
        <v>3160000</v>
      </c>
      <c r="J97" s="356">
        <v>1644800</v>
      </c>
      <c r="K97" s="117" t="str">
        <f t="shared" si="3"/>
        <v>Gross Exposure is less then 30%</v>
      </c>
      <c r="M97"/>
      <c r="N97"/>
    </row>
    <row r="98" spans="1:14" s="8" customFormat="1" ht="15">
      <c r="A98" s="201" t="s">
        <v>146</v>
      </c>
      <c r="B98" s="235">
        <f>'Open Int.'!K102</f>
        <v>8152400</v>
      </c>
      <c r="C98" s="237">
        <f>'Open Int.'!R102</f>
        <v>28.818734</v>
      </c>
      <c r="D98" s="161">
        <f t="shared" si="2"/>
        <v>0.20340856303043128</v>
      </c>
      <c r="E98" s="243">
        <f>'Open Int.'!B102/'Open Int.'!K102</f>
        <v>0.9596069868995634</v>
      </c>
      <c r="F98" s="228">
        <f>'Open Int.'!E102/'Open Int.'!K102</f>
        <v>0.036026200873362446</v>
      </c>
      <c r="G98" s="244">
        <f>'Open Int.'!H102/'Open Int.'!K102</f>
        <v>0.004366812227074236</v>
      </c>
      <c r="H98" s="247">
        <v>40078942</v>
      </c>
      <c r="I98" s="231">
        <v>8010000</v>
      </c>
      <c r="J98" s="356">
        <v>8010000</v>
      </c>
      <c r="K98" s="117" t="str">
        <f t="shared" si="3"/>
        <v>Gross Exposure is less then 30%</v>
      </c>
      <c r="M98"/>
      <c r="N98"/>
    </row>
    <row r="99" spans="1:14" s="7" customFormat="1" ht="15">
      <c r="A99" s="201" t="s">
        <v>8</v>
      </c>
      <c r="B99" s="235">
        <f>'Open Int.'!K103</f>
        <v>21608000</v>
      </c>
      <c r="C99" s="237">
        <f>'Open Int.'!R103</f>
        <v>328.00944000000004</v>
      </c>
      <c r="D99" s="161">
        <f t="shared" si="2"/>
        <v>0.4711003955102353</v>
      </c>
      <c r="E99" s="243">
        <f>'Open Int.'!B103/'Open Int.'!K103</f>
        <v>0.9201036653091448</v>
      </c>
      <c r="F99" s="228">
        <f>'Open Int.'!E103/'Open Int.'!K103</f>
        <v>0.06745649759348389</v>
      </c>
      <c r="G99" s="244">
        <f>'Open Int.'!H103/'Open Int.'!K103</f>
        <v>0.012439837097371344</v>
      </c>
      <c r="H99" s="247">
        <v>45867081</v>
      </c>
      <c r="I99" s="231">
        <v>9172800</v>
      </c>
      <c r="J99" s="356">
        <v>4585600</v>
      </c>
      <c r="K99" s="117" t="str">
        <f t="shared" si="3"/>
        <v>Gross exposure is building up andcrpsses 40% mark</v>
      </c>
      <c r="M99"/>
      <c r="N99"/>
    </row>
    <row r="100" spans="1:14" s="7" customFormat="1" ht="15">
      <c r="A100" s="201" t="s">
        <v>296</v>
      </c>
      <c r="B100" s="235">
        <f>'Open Int.'!K104</f>
        <v>1707000</v>
      </c>
      <c r="C100" s="237">
        <f>'Open Int.'!R104</f>
        <v>28.686135</v>
      </c>
      <c r="D100" s="161">
        <f t="shared" si="2"/>
        <v>0.05982353633850519</v>
      </c>
      <c r="E100" s="243">
        <f>'Open Int.'!B104/'Open Int.'!K104</f>
        <v>0.9917984768599882</v>
      </c>
      <c r="F100" s="228">
        <f>'Open Int.'!E104/'Open Int.'!K104</f>
        <v>0.007615700058582308</v>
      </c>
      <c r="G100" s="244">
        <f>'Open Int.'!H104/'Open Int.'!K104</f>
        <v>0.0005858230814294083</v>
      </c>
      <c r="H100" s="247">
        <v>28533920</v>
      </c>
      <c r="I100" s="231">
        <v>5706000</v>
      </c>
      <c r="J100" s="356">
        <v>2853000</v>
      </c>
      <c r="K100" s="117" t="str">
        <f t="shared" si="3"/>
        <v>Gross Exposure is less then 30%</v>
      </c>
      <c r="M100"/>
      <c r="N100"/>
    </row>
    <row r="101" spans="1:14" s="7" customFormat="1" ht="15">
      <c r="A101" s="201" t="s">
        <v>179</v>
      </c>
      <c r="B101" s="235">
        <f>'Open Int.'!K105</f>
        <v>30310000</v>
      </c>
      <c r="C101" s="237">
        <f>'Open Int.'!R105</f>
        <v>44.10105</v>
      </c>
      <c r="D101" s="161">
        <f t="shared" si="2"/>
        <v>0.5466584236852756</v>
      </c>
      <c r="E101" s="243">
        <f>'Open Int.'!B105/'Open Int.'!K105</f>
        <v>0.8041570438799076</v>
      </c>
      <c r="F101" s="228">
        <f>'Open Int.'!E105/'Open Int.'!K105</f>
        <v>0.16766743648960739</v>
      </c>
      <c r="G101" s="244">
        <f>'Open Int.'!H105/'Open Int.'!K105</f>
        <v>0.02817551963048499</v>
      </c>
      <c r="H101" s="247">
        <v>55445958</v>
      </c>
      <c r="I101" s="231">
        <v>11088000</v>
      </c>
      <c r="J101" s="356">
        <v>11088000</v>
      </c>
      <c r="K101" s="117" t="str">
        <f t="shared" si="3"/>
        <v>Gross exposure is building up andcrpsses 40% mark</v>
      </c>
      <c r="M101"/>
      <c r="N101"/>
    </row>
    <row r="102" spans="1:14" s="7" customFormat="1" ht="15">
      <c r="A102" s="201" t="s">
        <v>202</v>
      </c>
      <c r="B102" s="235">
        <f>'Open Int.'!K106</f>
        <v>3548900</v>
      </c>
      <c r="C102" s="237">
        <f>'Open Int.'!R106</f>
        <v>85.634957</v>
      </c>
      <c r="D102" s="161">
        <f t="shared" si="2"/>
        <v>0.21427970224365442</v>
      </c>
      <c r="E102" s="243">
        <f>'Open Int.'!B106/'Open Int.'!K106</f>
        <v>0.9799092676604018</v>
      </c>
      <c r="F102" s="228">
        <f>'Open Int.'!E106/'Open Int.'!K106</f>
        <v>0.015878159429682438</v>
      </c>
      <c r="G102" s="244">
        <f>'Open Int.'!H106/'Open Int.'!K106</f>
        <v>0.004212572909915748</v>
      </c>
      <c r="H102" s="247">
        <v>16561998</v>
      </c>
      <c r="I102" s="231">
        <v>3312000</v>
      </c>
      <c r="J102" s="356">
        <v>2339100</v>
      </c>
      <c r="K102" s="117" t="str">
        <f t="shared" si="3"/>
        <v>Gross Exposure is less then 30%</v>
      </c>
      <c r="M102"/>
      <c r="N102"/>
    </row>
    <row r="103" spans="1:14" s="7" customFormat="1" ht="15">
      <c r="A103" s="201" t="s">
        <v>171</v>
      </c>
      <c r="B103" s="235">
        <f>'Open Int.'!K107</f>
        <v>3336300</v>
      </c>
      <c r="C103" s="237">
        <f>'Open Int.'!R107</f>
        <v>107.5456305</v>
      </c>
      <c r="D103" s="161">
        <f t="shared" si="2"/>
        <v>0.5979025829004485</v>
      </c>
      <c r="E103" s="243">
        <f>'Open Int.'!B107/'Open Int.'!K107</f>
        <v>0.9967029343883943</v>
      </c>
      <c r="F103" s="228">
        <f>'Open Int.'!E107/'Open Int.'!K107</f>
        <v>0.0023079459281239697</v>
      </c>
      <c r="G103" s="244">
        <f>'Open Int.'!H107/'Open Int.'!K107</f>
        <v>0.0009891196834817012</v>
      </c>
      <c r="H103" s="247">
        <v>5580006</v>
      </c>
      <c r="I103" s="231">
        <v>1115400</v>
      </c>
      <c r="J103" s="356">
        <v>1115400</v>
      </c>
      <c r="K103" s="117" t="str">
        <f t="shared" si="3"/>
        <v>Gross exposure is building up andcrpsses 40% mark</v>
      </c>
      <c r="M103"/>
      <c r="N103"/>
    </row>
    <row r="104" spans="1:14" s="7" customFormat="1" ht="15">
      <c r="A104" s="201" t="s">
        <v>147</v>
      </c>
      <c r="B104" s="235">
        <f>'Open Int.'!K108</f>
        <v>3793700</v>
      </c>
      <c r="C104" s="237">
        <f>'Open Int.'!R108</f>
        <v>20.675665</v>
      </c>
      <c r="D104" s="161">
        <f t="shared" si="2"/>
        <v>0.17552098321731252</v>
      </c>
      <c r="E104" s="243">
        <f>'Open Int.'!B108/'Open Int.'!K108</f>
        <v>0.9611197511664075</v>
      </c>
      <c r="F104" s="228">
        <f>'Open Int.'!E108/'Open Int.'!K108</f>
        <v>0.03732503888024884</v>
      </c>
      <c r="G104" s="244">
        <f>'Open Int.'!H108/'Open Int.'!K108</f>
        <v>0.0015552099533437014</v>
      </c>
      <c r="H104" s="247">
        <v>21613940</v>
      </c>
      <c r="I104" s="231">
        <v>4318800</v>
      </c>
      <c r="J104" s="356">
        <v>4318800</v>
      </c>
      <c r="K104" s="117" t="str">
        <f t="shared" si="3"/>
        <v>Gross Exposure is less then 30%</v>
      </c>
      <c r="M104"/>
      <c r="N104"/>
    </row>
    <row r="105" spans="1:14" s="7" customFormat="1" ht="15">
      <c r="A105" s="201" t="s">
        <v>148</v>
      </c>
      <c r="B105" s="235">
        <f>'Open Int.'!K109</f>
        <v>860035</v>
      </c>
      <c r="C105" s="237">
        <f>'Open Int.'!R109</f>
        <v>21.69868305</v>
      </c>
      <c r="D105" s="161">
        <f t="shared" si="2"/>
        <v>0.04141104412639061</v>
      </c>
      <c r="E105" s="243">
        <f>'Open Int.'!B109/'Open Int.'!K109</f>
        <v>0.9902794653705954</v>
      </c>
      <c r="F105" s="228">
        <f>'Open Int.'!E109/'Open Int.'!K109</f>
        <v>0.009720534629404616</v>
      </c>
      <c r="G105" s="244">
        <f>'Open Int.'!H109/'Open Int.'!K109</f>
        <v>0</v>
      </c>
      <c r="H105" s="247">
        <v>20768252</v>
      </c>
      <c r="I105" s="231">
        <v>4152830</v>
      </c>
      <c r="J105" s="356">
        <v>2075370</v>
      </c>
      <c r="K105" s="117" t="str">
        <f t="shared" si="3"/>
        <v>Gross Exposure is less then 30%</v>
      </c>
      <c r="M105"/>
      <c r="N105"/>
    </row>
    <row r="106" spans="1:14" s="7" customFormat="1" ht="15">
      <c r="A106" s="201" t="s">
        <v>122</v>
      </c>
      <c r="B106" s="235">
        <f>'Open Int.'!K110</f>
        <v>10790000</v>
      </c>
      <c r="C106" s="237">
        <f>'Open Int.'!R110</f>
        <v>172.5321</v>
      </c>
      <c r="D106" s="161">
        <f t="shared" si="2"/>
        <v>0.06231015326334269</v>
      </c>
      <c r="E106" s="243">
        <f>'Open Int.'!B110/'Open Int.'!K110</f>
        <v>0.6647590361445783</v>
      </c>
      <c r="F106" s="228">
        <f>'Open Int.'!E110/'Open Int.'!K110</f>
        <v>0.2069277108433735</v>
      </c>
      <c r="G106" s="244">
        <f>'Open Int.'!H110/'Open Int.'!K110</f>
        <v>0.12831325301204818</v>
      </c>
      <c r="H106" s="247">
        <v>173166000</v>
      </c>
      <c r="I106" s="231">
        <v>21976500</v>
      </c>
      <c r="J106" s="356">
        <v>10988250</v>
      </c>
      <c r="K106" s="117" t="str">
        <f t="shared" si="3"/>
        <v>Gross Exposure is less then 30%</v>
      </c>
      <c r="M106"/>
      <c r="N106"/>
    </row>
    <row r="107" spans="1:14" s="7" customFormat="1" ht="15">
      <c r="A107" s="201" t="s">
        <v>36</v>
      </c>
      <c r="B107" s="235">
        <f>'Open Int.'!K111</f>
        <v>8773650</v>
      </c>
      <c r="C107" s="237">
        <f>'Open Int.'!R111</f>
        <v>746.50601025</v>
      </c>
      <c r="D107" s="161">
        <f t="shared" si="2"/>
        <v>0.0793088483333585</v>
      </c>
      <c r="E107" s="243">
        <f>'Open Int.'!B111/'Open Int.'!K111</f>
        <v>0.9893060470841668</v>
      </c>
      <c r="F107" s="228">
        <f>'Open Int.'!E111/'Open Int.'!K111</f>
        <v>0.010206698466430733</v>
      </c>
      <c r="G107" s="244">
        <f>'Open Int.'!H111/'Open Int.'!K111</f>
        <v>0.00048725444940247217</v>
      </c>
      <c r="H107" s="247">
        <v>110626370</v>
      </c>
      <c r="I107" s="231">
        <v>3442950</v>
      </c>
      <c r="J107" s="356">
        <v>1721250</v>
      </c>
      <c r="K107" s="117" t="str">
        <f t="shared" si="3"/>
        <v>Gross Exposure is less then 30%</v>
      </c>
      <c r="M107"/>
      <c r="N107"/>
    </row>
    <row r="108" spans="1:14" s="7" customFormat="1" ht="15">
      <c r="A108" s="201" t="s">
        <v>172</v>
      </c>
      <c r="B108" s="235">
        <f>'Open Int.'!K112</f>
        <v>6155100</v>
      </c>
      <c r="C108" s="237">
        <f>'Open Int.'!R112</f>
        <v>168.9882705</v>
      </c>
      <c r="D108" s="161">
        <f t="shared" si="2"/>
        <v>0.5696997060286207</v>
      </c>
      <c r="E108" s="243">
        <f>'Open Int.'!B112/'Open Int.'!K112</f>
        <v>0.9866939611054247</v>
      </c>
      <c r="F108" s="228">
        <f>'Open Int.'!E112/'Open Int.'!K112</f>
        <v>0.01245308768338451</v>
      </c>
      <c r="G108" s="244">
        <f>'Open Int.'!H112/'Open Int.'!K112</f>
        <v>0.0008529512111907199</v>
      </c>
      <c r="H108" s="247">
        <v>10804113</v>
      </c>
      <c r="I108" s="231">
        <v>2159850</v>
      </c>
      <c r="J108" s="356">
        <v>2159850</v>
      </c>
      <c r="K108" s="117" t="str">
        <f t="shared" si="3"/>
        <v>Gross exposure is building up andcrpsses 40% mark</v>
      </c>
      <c r="M108"/>
      <c r="N108"/>
    </row>
    <row r="109" spans="1:14" s="7" customFormat="1" ht="15">
      <c r="A109" s="201" t="s">
        <v>80</v>
      </c>
      <c r="B109" s="235">
        <f>'Open Int.'!K113</f>
        <v>2812800</v>
      </c>
      <c r="C109" s="237">
        <f>'Open Int.'!R113</f>
        <v>51.600815999999995</v>
      </c>
      <c r="D109" s="161">
        <f t="shared" si="2"/>
        <v>0.11477096810258226</v>
      </c>
      <c r="E109" s="243">
        <f>'Open Int.'!B113/'Open Int.'!K113</f>
        <v>0.996160409556314</v>
      </c>
      <c r="F109" s="228">
        <f>'Open Int.'!E113/'Open Int.'!K113</f>
        <v>0.0038395904436860067</v>
      </c>
      <c r="G109" s="244">
        <f>'Open Int.'!H113/'Open Int.'!K113</f>
        <v>0</v>
      </c>
      <c r="H109" s="247">
        <v>24507940</v>
      </c>
      <c r="I109" s="231">
        <v>4900800</v>
      </c>
      <c r="J109" s="356">
        <v>2450400</v>
      </c>
      <c r="K109" s="117" t="str">
        <f t="shared" si="3"/>
        <v>Gross Exposure is less then 30%</v>
      </c>
      <c r="M109"/>
      <c r="N109"/>
    </row>
    <row r="110" spans="1:14" s="7" customFormat="1" ht="15">
      <c r="A110" s="201" t="s">
        <v>274</v>
      </c>
      <c r="B110" s="235">
        <f>'Open Int.'!K114</f>
        <v>6185200</v>
      </c>
      <c r="C110" s="237">
        <f>'Open Int.'!R114</f>
        <v>175.87616200000002</v>
      </c>
      <c r="D110" s="161">
        <f t="shared" si="2"/>
        <v>0.851350830539176</v>
      </c>
      <c r="E110" s="243">
        <f>'Open Int.'!B114/'Open Int.'!K114</f>
        <v>0.9709144409234948</v>
      </c>
      <c r="F110" s="228">
        <f>'Open Int.'!E114/'Open Int.'!K114</f>
        <v>0.024671797193300135</v>
      </c>
      <c r="G110" s="244">
        <f>'Open Int.'!H114/'Open Int.'!K114</f>
        <v>0.00441376188320507</v>
      </c>
      <c r="H110" s="247">
        <v>7265160</v>
      </c>
      <c r="I110" s="231">
        <v>1452500</v>
      </c>
      <c r="J110" s="356">
        <v>1088500</v>
      </c>
      <c r="K110" s="117" t="str">
        <f t="shared" si="3"/>
        <v>Gross exposure has crossed 80%,Margin double</v>
      </c>
      <c r="M110"/>
      <c r="N110"/>
    </row>
    <row r="111" spans="1:14" s="7" customFormat="1" ht="15">
      <c r="A111" s="201" t="s">
        <v>224</v>
      </c>
      <c r="B111" s="235">
        <f>'Open Int.'!K115</f>
        <v>342550</v>
      </c>
      <c r="C111" s="237">
        <f>'Open Int.'!R115</f>
        <v>13.74481875</v>
      </c>
      <c r="D111" s="161">
        <f t="shared" si="2"/>
        <v>0.04131429510793156</v>
      </c>
      <c r="E111" s="243">
        <f>'Open Int.'!B115/'Open Int.'!K115</f>
        <v>0.9981024667931688</v>
      </c>
      <c r="F111" s="228">
        <f>'Open Int.'!E115/'Open Int.'!K115</f>
        <v>0.0018975332068311196</v>
      </c>
      <c r="G111" s="244">
        <f>'Open Int.'!H115/'Open Int.'!K115</f>
        <v>0</v>
      </c>
      <c r="H111" s="247">
        <v>8291319</v>
      </c>
      <c r="I111" s="231">
        <v>1658150</v>
      </c>
      <c r="J111" s="356">
        <v>1197300</v>
      </c>
      <c r="K111" s="117" t="str">
        <f t="shared" si="3"/>
        <v>Gross Exposure is less then 30%</v>
      </c>
      <c r="M111"/>
      <c r="N111"/>
    </row>
    <row r="112" spans="1:14" s="7" customFormat="1" ht="15">
      <c r="A112" s="201" t="s">
        <v>394</v>
      </c>
      <c r="B112" s="235">
        <f>'Open Int.'!K116</f>
        <v>4528800</v>
      </c>
      <c r="C112" s="237">
        <f>'Open Int.'!R116</f>
        <v>47.824128</v>
      </c>
      <c r="D112" s="161">
        <f t="shared" si="2"/>
        <v>0.19301599857479795</v>
      </c>
      <c r="E112" s="243">
        <f>'Open Int.'!B116/'Open Int.'!K116</f>
        <v>0.8823529411764706</v>
      </c>
      <c r="F112" s="228">
        <f>'Open Int.'!E116/'Open Int.'!K116</f>
        <v>0.10757816640169582</v>
      </c>
      <c r="G112" s="244">
        <f>'Open Int.'!H116/'Open Int.'!K116</f>
        <v>0.010068892421833599</v>
      </c>
      <c r="H112" s="247">
        <v>23463340</v>
      </c>
      <c r="I112" s="231">
        <v>4692000</v>
      </c>
      <c r="J112" s="356">
        <v>4692000</v>
      </c>
      <c r="K112" s="117" t="str">
        <f t="shared" si="3"/>
        <v>Gross Exposure is less then 30%</v>
      </c>
      <c r="M112"/>
      <c r="N112"/>
    </row>
    <row r="113" spans="1:14" s="7" customFormat="1" ht="15">
      <c r="A113" s="201" t="s">
        <v>81</v>
      </c>
      <c r="B113" s="235">
        <f>'Open Int.'!K117</f>
        <v>4766400</v>
      </c>
      <c r="C113" s="237">
        <f>'Open Int.'!R117</f>
        <v>210.484224</v>
      </c>
      <c r="D113" s="161">
        <f t="shared" si="2"/>
        <v>0.1791055544366051</v>
      </c>
      <c r="E113" s="243">
        <f>'Open Int.'!B117/'Open Int.'!K117</f>
        <v>0.9987411883182276</v>
      </c>
      <c r="F113" s="228">
        <f>'Open Int.'!E117/'Open Int.'!K117</f>
        <v>0.0012588116817724068</v>
      </c>
      <c r="G113" s="244">
        <f>'Open Int.'!H117/'Open Int.'!K117</f>
        <v>0</v>
      </c>
      <c r="H113" s="247">
        <v>26612240</v>
      </c>
      <c r="I113" s="231">
        <v>5322000</v>
      </c>
      <c r="J113" s="356">
        <v>2660400</v>
      </c>
      <c r="K113" s="117" t="str">
        <f t="shared" si="3"/>
        <v>Gross Exposure is less then 30%</v>
      </c>
      <c r="M113"/>
      <c r="N113"/>
    </row>
    <row r="114" spans="1:14" s="7" customFormat="1" ht="15">
      <c r="A114" s="201" t="s">
        <v>225</v>
      </c>
      <c r="B114" s="235">
        <f>'Open Int.'!K118</f>
        <v>3738000</v>
      </c>
      <c r="C114" s="237">
        <f>'Open Int.'!R118</f>
        <v>67.15317</v>
      </c>
      <c r="D114" s="161">
        <f t="shared" si="2"/>
        <v>0.26378766913320134</v>
      </c>
      <c r="E114" s="243">
        <f>'Open Int.'!B118/'Open Int.'!K118</f>
        <v>0.9359550561797753</v>
      </c>
      <c r="F114" s="228">
        <f>'Open Int.'!E118/'Open Int.'!K118</f>
        <v>0.05692883895131086</v>
      </c>
      <c r="G114" s="244">
        <f>'Open Int.'!H118/'Open Int.'!K118</f>
        <v>0.007116104868913857</v>
      </c>
      <c r="H114" s="247">
        <v>14170488</v>
      </c>
      <c r="I114" s="231">
        <v>2833600</v>
      </c>
      <c r="J114" s="356">
        <v>2833600</v>
      </c>
      <c r="K114" s="117" t="str">
        <f t="shared" si="3"/>
        <v>Gross Exposure is less then 30%</v>
      </c>
      <c r="M114"/>
      <c r="N114"/>
    </row>
    <row r="115" spans="1:14" s="7" customFormat="1" ht="15">
      <c r="A115" s="201" t="s">
        <v>297</v>
      </c>
      <c r="B115" s="235">
        <f>'Open Int.'!K119</f>
        <v>5503300</v>
      </c>
      <c r="C115" s="237">
        <f>'Open Int.'!R119</f>
        <v>236.586867</v>
      </c>
      <c r="D115" s="161">
        <f t="shared" si="2"/>
        <v>0.4726276104424483</v>
      </c>
      <c r="E115" s="243">
        <f>'Open Int.'!B119/'Open Int.'!K119</f>
        <v>0.9648211073355987</v>
      </c>
      <c r="F115" s="228">
        <f>'Open Int.'!E119/'Open Int.'!K119</f>
        <v>0.026584049570257846</v>
      </c>
      <c r="G115" s="244">
        <f>'Open Int.'!H119/'Open Int.'!K119</f>
        <v>0.008594843094143514</v>
      </c>
      <c r="H115" s="247">
        <v>11644051</v>
      </c>
      <c r="I115" s="231">
        <v>2328700</v>
      </c>
      <c r="J115" s="356">
        <v>2328700</v>
      </c>
      <c r="K115" s="117" t="str">
        <f t="shared" si="3"/>
        <v>Gross exposure is building up andcrpsses 40% mark</v>
      </c>
      <c r="M115"/>
      <c r="N115"/>
    </row>
    <row r="116" spans="1:11" s="7" customFormat="1" ht="15">
      <c r="A116" s="201" t="s">
        <v>226</v>
      </c>
      <c r="B116" s="235">
        <f>'Open Int.'!K120</f>
        <v>8197500</v>
      </c>
      <c r="C116" s="237">
        <f>'Open Int.'!R120</f>
        <v>134.6439375</v>
      </c>
      <c r="D116" s="161">
        <f t="shared" si="2"/>
        <v>0.3473379338572815</v>
      </c>
      <c r="E116" s="243">
        <f>'Open Int.'!B120/'Open Int.'!K120</f>
        <v>0.9989021043000915</v>
      </c>
      <c r="F116" s="228">
        <f>'Open Int.'!E120/'Open Int.'!K120</f>
        <v>0.0010978956999085087</v>
      </c>
      <c r="G116" s="244">
        <f>'Open Int.'!H120/'Open Int.'!K120</f>
        <v>0</v>
      </c>
      <c r="H116" s="247">
        <v>23600935</v>
      </c>
      <c r="I116" s="231">
        <v>4719000</v>
      </c>
      <c r="J116" s="356">
        <v>2422500</v>
      </c>
      <c r="K116" s="117" t="str">
        <f t="shared" si="3"/>
        <v>Some sign of build up Gross exposure crosses 30%</v>
      </c>
    </row>
    <row r="117" spans="1:14" s="7" customFormat="1" ht="15">
      <c r="A117" s="201" t="s">
        <v>227</v>
      </c>
      <c r="B117" s="235">
        <f>'Open Int.'!K121</f>
        <v>5875200</v>
      </c>
      <c r="C117" s="237">
        <f>'Open Int.'!R121</f>
        <v>197.964864</v>
      </c>
      <c r="D117" s="161">
        <f t="shared" si="2"/>
        <v>0.1323259366741383</v>
      </c>
      <c r="E117" s="243">
        <f>'Open Int.'!B121/'Open Int.'!K121</f>
        <v>0.9306917211328976</v>
      </c>
      <c r="F117" s="228">
        <f>'Open Int.'!E121/'Open Int.'!K121</f>
        <v>0.05991285403050109</v>
      </c>
      <c r="G117" s="244">
        <f>'Open Int.'!H121/'Open Int.'!K121</f>
        <v>0.009395424836601307</v>
      </c>
      <c r="H117" s="247">
        <v>44399459</v>
      </c>
      <c r="I117" s="231">
        <v>7656800</v>
      </c>
      <c r="J117" s="356">
        <v>3828000</v>
      </c>
      <c r="K117" s="117" t="str">
        <f t="shared" si="3"/>
        <v>Gross Exposure is less then 30%</v>
      </c>
      <c r="M117"/>
      <c r="N117"/>
    </row>
    <row r="118" spans="1:14" s="7" customFormat="1" ht="15">
      <c r="A118" s="201" t="s">
        <v>234</v>
      </c>
      <c r="B118" s="235">
        <f>'Open Int.'!K122</f>
        <v>16976400</v>
      </c>
      <c r="C118" s="237">
        <f>'Open Int.'!R122</f>
        <v>695.947518</v>
      </c>
      <c r="D118" s="161">
        <f t="shared" si="2"/>
        <v>0.13414239668491504</v>
      </c>
      <c r="E118" s="243">
        <f>'Open Int.'!B122/'Open Int.'!K122</f>
        <v>0.9082137555665513</v>
      </c>
      <c r="F118" s="228">
        <f>'Open Int.'!E122/'Open Int.'!K122</f>
        <v>0.07867392380009897</v>
      </c>
      <c r="G118" s="244">
        <f>'Open Int.'!H122/'Open Int.'!K122</f>
        <v>0.013112320633349828</v>
      </c>
      <c r="H118" s="247">
        <v>126555067</v>
      </c>
      <c r="I118" s="231">
        <v>6360200</v>
      </c>
      <c r="J118" s="356">
        <v>3180100</v>
      </c>
      <c r="K118" s="117" t="str">
        <f t="shared" si="3"/>
        <v>Gross Exposure is less then 30%</v>
      </c>
      <c r="M118"/>
      <c r="N118"/>
    </row>
    <row r="119" spans="1:14" s="7" customFormat="1" ht="15">
      <c r="A119" s="201" t="s">
        <v>98</v>
      </c>
      <c r="B119" s="235">
        <f>'Open Int.'!K123</f>
        <v>3928650</v>
      </c>
      <c r="C119" s="237">
        <f>'Open Int.'!R123</f>
        <v>198.00396</v>
      </c>
      <c r="D119" s="161">
        <f t="shared" si="2"/>
        <v>0.138291580386599</v>
      </c>
      <c r="E119" s="243">
        <f>'Open Int.'!B123/'Open Int.'!K123</f>
        <v>0.9617807643847123</v>
      </c>
      <c r="F119" s="228">
        <f>'Open Int.'!E123/'Open Int.'!K123</f>
        <v>0.03821923561528769</v>
      </c>
      <c r="G119" s="244">
        <f>'Open Int.'!H123/'Open Int.'!K123</f>
        <v>0</v>
      </c>
      <c r="H119" s="247">
        <v>28408454</v>
      </c>
      <c r="I119" s="231">
        <v>5681500</v>
      </c>
      <c r="J119" s="356">
        <v>2840750</v>
      </c>
      <c r="K119" s="117" t="str">
        <f t="shared" si="3"/>
        <v>Gross Exposure is less then 30%</v>
      </c>
      <c r="M119"/>
      <c r="N119"/>
    </row>
    <row r="120" spans="1:14" s="7" customFormat="1" ht="15">
      <c r="A120" s="201" t="s">
        <v>149</v>
      </c>
      <c r="B120" s="235">
        <f>'Open Int.'!K124</f>
        <v>3673450</v>
      </c>
      <c r="C120" s="237">
        <f>'Open Int.'!R124</f>
        <v>244.44973025</v>
      </c>
      <c r="D120" s="161">
        <f t="shared" si="2"/>
        <v>0.1595120198838879</v>
      </c>
      <c r="E120" s="243">
        <f>'Open Int.'!B124/'Open Int.'!K124</f>
        <v>0.9592753406198533</v>
      </c>
      <c r="F120" s="228">
        <f>'Open Int.'!E124/'Open Int.'!K124</f>
        <v>0.031741278634526124</v>
      </c>
      <c r="G120" s="244">
        <f>'Open Int.'!H124/'Open Int.'!K124</f>
        <v>0.008983380745620603</v>
      </c>
      <c r="H120" s="247">
        <v>23029299</v>
      </c>
      <c r="I120" s="231">
        <v>4605700</v>
      </c>
      <c r="J120" s="356">
        <v>2302850</v>
      </c>
      <c r="K120" s="117" t="str">
        <f t="shared" si="3"/>
        <v>Gross Exposure is less then 30%</v>
      </c>
      <c r="M120"/>
      <c r="N120"/>
    </row>
    <row r="121" spans="1:14" s="7" customFormat="1" ht="15">
      <c r="A121" s="201" t="s">
        <v>203</v>
      </c>
      <c r="B121" s="235">
        <f>'Open Int.'!K125</f>
        <v>9515550</v>
      </c>
      <c r="C121" s="237">
        <f>'Open Int.'!R125</f>
        <v>1320.2825625</v>
      </c>
      <c r="D121" s="161">
        <f t="shared" si="2"/>
        <v>0.07358685445864163</v>
      </c>
      <c r="E121" s="243">
        <f>'Open Int.'!B125/'Open Int.'!K125</f>
        <v>0.876948783832779</v>
      </c>
      <c r="F121" s="228">
        <f>'Open Int.'!E125/'Open Int.'!K125</f>
        <v>0.08712580985859987</v>
      </c>
      <c r="G121" s="244">
        <f>'Open Int.'!H125/'Open Int.'!K125</f>
        <v>0.03592540630862115</v>
      </c>
      <c r="H121" s="247">
        <v>129310460</v>
      </c>
      <c r="I121" s="231">
        <v>2361900</v>
      </c>
      <c r="J121" s="356">
        <v>1180800</v>
      </c>
      <c r="K121" s="117" t="str">
        <f t="shared" si="3"/>
        <v>Gross Exposure is less then 30%</v>
      </c>
      <c r="M121"/>
      <c r="N121"/>
    </row>
    <row r="122" spans="1:14" s="7" customFormat="1" ht="15">
      <c r="A122" s="201" t="s">
        <v>298</v>
      </c>
      <c r="B122" s="235">
        <f>'Open Int.'!K126</f>
        <v>809000</v>
      </c>
      <c r="C122" s="237">
        <f>'Open Int.'!R126</f>
        <v>37.031975</v>
      </c>
      <c r="D122" s="161">
        <f t="shared" si="2"/>
        <v>0.32188256339475096</v>
      </c>
      <c r="E122" s="243">
        <f>'Open Int.'!B126/'Open Int.'!K126</f>
        <v>0.9938195302843016</v>
      </c>
      <c r="F122" s="228">
        <f>'Open Int.'!E126/'Open Int.'!K126</f>
        <v>0.005562422744128554</v>
      </c>
      <c r="G122" s="244">
        <f>'Open Int.'!H126/'Open Int.'!K126</f>
        <v>0.0006180469715698393</v>
      </c>
      <c r="H122" s="247">
        <v>2513339</v>
      </c>
      <c r="I122" s="231">
        <v>502500</v>
      </c>
      <c r="J122" s="356">
        <v>502500</v>
      </c>
      <c r="K122" s="117" t="str">
        <f t="shared" si="3"/>
        <v>Some sign of build up Gross exposure crosses 30%</v>
      </c>
      <c r="M122"/>
      <c r="N122"/>
    </row>
    <row r="123" spans="1:14" s="7" customFormat="1" ht="15">
      <c r="A123" s="201" t="s">
        <v>216</v>
      </c>
      <c r="B123" s="235">
        <f>'Open Int.'!K127</f>
        <v>67840850</v>
      </c>
      <c r="C123" s="237">
        <f>'Open Int.'!R127</f>
        <v>499.64786025</v>
      </c>
      <c r="D123" s="161">
        <f t="shared" si="2"/>
        <v>0.37689361111111114</v>
      </c>
      <c r="E123" s="243">
        <f>'Open Int.'!B127/'Open Int.'!K127</f>
        <v>0.8291936200681448</v>
      </c>
      <c r="F123" s="228">
        <f>'Open Int.'!E127/'Open Int.'!K127</f>
        <v>0.14053626981383635</v>
      </c>
      <c r="G123" s="244">
        <f>'Open Int.'!H127/'Open Int.'!K127</f>
        <v>0.030270110118018865</v>
      </c>
      <c r="H123" s="247">
        <v>180000000</v>
      </c>
      <c r="I123" s="231">
        <v>35999100</v>
      </c>
      <c r="J123" s="356">
        <v>17999550</v>
      </c>
      <c r="K123" s="117" t="str">
        <f t="shared" si="3"/>
        <v>Some sign of build up Gross exposure crosses 30%</v>
      </c>
      <c r="M123"/>
      <c r="N123"/>
    </row>
    <row r="124" spans="1:14" s="7" customFormat="1" ht="15">
      <c r="A124" s="201" t="s">
        <v>235</v>
      </c>
      <c r="B124" s="235">
        <f>'Open Int.'!K128</f>
        <v>34330500</v>
      </c>
      <c r="C124" s="237">
        <f>'Open Int.'!R128</f>
        <v>414.1974825</v>
      </c>
      <c r="D124" s="161">
        <f t="shared" si="2"/>
        <v>0.29389143185407135</v>
      </c>
      <c r="E124" s="243">
        <f>'Open Int.'!B128/'Open Int.'!K128</f>
        <v>0.8137632717263075</v>
      </c>
      <c r="F124" s="228">
        <f>'Open Int.'!E128/'Open Int.'!K128</f>
        <v>0.1238694455367676</v>
      </c>
      <c r="G124" s="244">
        <f>'Open Int.'!H128/'Open Int.'!K128</f>
        <v>0.06236728273692489</v>
      </c>
      <c r="H124" s="247">
        <v>116813545</v>
      </c>
      <c r="I124" s="231">
        <v>23360400</v>
      </c>
      <c r="J124" s="356">
        <v>11680200</v>
      </c>
      <c r="K124" s="117" t="str">
        <f t="shared" si="3"/>
        <v>Gross Exposure is less then 30%</v>
      </c>
      <c r="M124"/>
      <c r="N124"/>
    </row>
    <row r="125" spans="1:14" s="7" customFormat="1" ht="15">
      <c r="A125" s="201" t="s">
        <v>204</v>
      </c>
      <c r="B125" s="235">
        <f>'Open Int.'!K129</f>
        <v>12031200</v>
      </c>
      <c r="C125" s="237">
        <f>'Open Int.'!R129</f>
        <v>536.711832</v>
      </c>
      <c r="D125" s="161">
        <f t="shared" si="2"/>
        <v>0.1293319684348815</v>
      </c>
      <c r="E125" s="243">
        <f>'Open Int.'!B129/'Open Int.'!K129</f>
        <v>0.9367145421903053</v>
      </c>
      <c r="F125" s="228">
        <f>'Open Int.'!E129/'Open Int.'!K129</f>
        <v>0.05131657690005984</v>
      </c>
      <c r="G125" s="244">
        <f>'Open Int.'!H129/'Open Int.'!K129</f>
        <v>0.011968880909634948</v>
      </c>
      <c r="H125" s="247">
        <v>93025724</v>
      </c>
      <c r="I125" s="231">
        <v>6205800</v>
      </c>
      <c r="J125" s="356">
        <v>3102600</v>
      </c>
      <c r="K125" s="117" t="str">
        <f t="shared" si="3"/>
        <v>Gross Exposure is less then 30%</v>
      </c>
      <c r="M125"/>
      <c r="N125"/>
    </row>
    <row r="126" spans="1:14" s="7" customFormat="1" ht="15">
      <c r="A126" s="201" t="s">
        <v>205</v>
      </c>
      <c r="B126" s="235">
        <f>'Open Int.'!K130</f>
        <v>7899000</v>
      </c>
      <c r="C126" s="237">
        <f>'Open Int.'!R130</f>
        <v>764.6232</v>
      </c>
      <c r="D126" s="161">
        <f t="shared" si="2"/>
        <v>0.23163467513903946</v>
      </c>
      <c r="E126" s="243">
        <f>'Open Int.'!B130/'Open Int.'!K130</f>
        <v>0.9352449677174326</v>
      </c>
      <c r="F126" s="228">
        <f>'Open Int.'!E130/'Open Int.'!K130</f>
        <v>0.04642992783896696</v>
      </c>
      <c r="G126" s="244">
        <f>'Open Int.'!H130/'Open Int.'!K130</f>
        <v>0.018325104443600457</v>
      </c>
      <c r="H126" s="247">
        <v>34101112</v>
      </c>
      <c r="I126" s="231">
        <v>2408000</v>
      </c>
      <c r="J126" s="356">
        <v>1204000</v>
      </c>
      <c r="K126" s="117" t="str">
        <f t="shared" si="3"/>
        <v>Gross Exposure is less then 30%</v>
      </c>
      <c r="M126"/>
      <c r="N126"/>
    </row>
    <row r="127" spans="1:14" s="7" customFormat="1" ht="15">
      <c r="A127" s="201" t="s">
        <v>37</v>
      </c>
      <c r="B127" s="235">
        <f>'Open Int.'!K131</f>
        <v>984000</v>
      </c>
      <c r="C127" s="237">
        <f>'Open Int.'!R131</f>
        <v>16.73784</v>
      </c>
      <c r="D127" s="161">
        <f t="shared" si="2"/>
        <v>0.08768459210624806</v>
      </c>
      <c r="E127" s="243">
        <f>'Open Int.'!B131/'Open Int.'!K131</f>
        <v>0.9235772357723577</v>
      </c>
      <c r="F127" s="228">
        <f>'Open Int.'!E131/'Open Int.'!K131</f>
        <v>0.07479674796747968</v>
      </c>
      <c r="G127" s="244">
        <f>'Open Int.'!H131/'Open Int.'!K131</f>
        <v>0.0016260162601626016</v>
      </c>
      <c r="H127" s="247">
        <v>11222040</v>
      </c>
      <c r="I127" s="231">
        <v>2243200</v>
      </c>
      <c r="J127" s="356">
        <v>2243200</v>
      </c>
      <c r="K127" s="117" t="str">
        <f t="shared" si="3"/>
        <v>Gross Exposure is less then 30%</v>
      </c>
      <c r="M127"/>
      <c r="N127"/>
    </row>
    <row r="128" spans="1:16" s="7" customFormat="1" ht="15">
      <c r="A128" s="201" t="s">
        <v>299</v>
      </c>
      <c r="B128" s="235">
        <f>'Open Int.'!K132</f>
        <v>2219250</v>
      </c>
      <c r="C128" s="237">
        <f>'Open Int.'!R132</f>
        <v>368.51755875</v>
      </c>
      <c r="D128" s="161">
        <f t="shared" si="2"/>
        <v>0.5753169395549742</v>
      </c>
      <c r="E128" s="243">
        <f>'Open Int.'!B132/'Open Int.'!K132</f>
        <v>0.9785062521122001</v>
      </c>
      <c r="F128" s="228">
        <f>'Open Int.'!E132/'Open Int.'!K132</f>
        <v>0.020682663061845217</v>
      </c>
      <c r="G128" s="244">
        <f>'Open Int.'!H132/'Open Int.'!K132</f>
        <v>0.0008110848259547145</v>
      </c>
      <c r="H128" s="247">
        <v>3857439</v>
      </c>
      <c r="I128" s="231">
        <v>771450</v>
      </c>
      <c r="J128" s="356">
        <v>385650</v>
      </c>
      <c r="K128" s="117" t="str">
        <f t="shared" si="3"/>
        <v>Gross exposure is building up andcrpsses 40% mark</v>
      </c>
      <c r="M128"/>
      <c r="N128"/>
      <c r="P128" s="96"/>
    </row>
    <row r="129" spans="1:16" s="7" customFormat="1" ht="15">
      <c r="A129" s="201" t="s">
        <v>228</v>
      </c>
      <c r="B129" s="235">
        <f>'Open Int.'!K133</f>
        <v>1332375</v>
      </c>
      <c r="C129" s="237">
        <f>'Open Int.'!R133</f>
        <v>149.33925187499997</v>
      </c>
      <c r="D129" s="161">
        <f t="shared" si="2"/>
        <v>0.0881716130784435</v>
      </c>
      <c r="E129" s="243">
        <f>'Open Int.'!B133/'Open Int.'!K133</f>
        <v>0.9924007880664227</v>
      </c>
      <c r="F129" s="228">
        <f>'Open Int.'!E133/'Open Int.'!K133</f>
        <v>0.007317759639741064</v>
      </c>
      <c r="G129" s="244">
        <f>'Open Int.'!H133/'Open Int.'!K133</f>
        <v>0.00028145229383619476</v>
      </c>
      <c r="H129" s="247">
        <v>15111156</v>
      </c>
      <c r="I129" s="231">
        <v>2640000</v>
      </c>
      <c r="J129" s="356">
        <v>1320000</v>
      </c>
      <c r="K129" s="117" t="str">
        <f t="shared" si="3"/>
        <v>Gross Exposure is less then 30%</v>
      </c>
      <c r="M129"/>
      <c r="N129"/>
      <c r="P129" s="96"/>
    </row>
    <row r="130" spans="1:16" s="7" customFormat="1" ht="15">
      <c r="A130" s="201" t="s">
        <v>276</v>
      </c>
      <c r="B130" s="235">
        <f>'Open Int.'!K134</f>
        <v>821100</v>
      </c>
      <c r="C130" s="237">
        <f>'Open Int.'!R134</f>
        <v>65.4047205</v>
      </c>
      <c r="D130" s="161">
        <f t="shared" si="2"/>
        <v>0.43305363198616087</v>
      </c>
      <c r="E130" s="243">
        <f>'Open Int.'!B134/'Open Int.'!K134</f>
        <v>0.9936061381074168</v>
      </c>
      <c r="F130" s="228">
        <f>'Open Int.'!E134/'Open Int.'!K134</f>
        <v>0.0038363171355498722</v>
      </c>
      <c r="G130" s="244">
        <f>'Open Int.'!H134/'Open Int.'!K134</f>
        <v>0.0025575447570332483</v>
      </c>
      <c r="H130" s="247">
        <v>1896070</v>
      </c>
      <c r="I130" s="231">
        <v>379050</v>
      </c>
      <c r="J130" s="356">
        <v>379050</v>
      </c>
      <c r="K130" s="117" t="str">
        <f t="shared" si="3"/>
        <v>Gross exposure is building up andcrpsses 40% mark</v>
      </c>
      <c r="M130"/>
      <c r="N130"/>
      <c r="P130" s="96"/>
    </row>
    <row r="131" spans="1:16" s="7" customFormat="1" ht="15">
      <c r="A131" s="201" t="s">
        <v>180</v>
      </c>
      <c r="B131" s="235">
        <f>'Open Int.'!K135</f>
        <v>6381000</v>
      </c>
      <c r="C131" s="237">
        <f>'Open Int.'!R135</f>
        <v>93.83260500000002</v>
      </c>
      <c r="D131" s="161">
        <f aca="true" t="shared" si="4" ref="D131:D156">B131/H131</f>
        <v>0.8162275398318656</v>
      </c>
      <c r="E131" s="243">
        <f>'Open Int.'!B135/'Open Int.'!K135</f>
        <v>0.919605077574048</v>
      </c>
      <c r="F131" s="228">
        <f>'Open Int.'!E135/'Open Int.'!K135</f>
        <v>0.06676069581570286</v>
      </c>
      <c r="G131" s="244">
        <f>'Open Int.'!H135/'Open Int.'!K135</f>
        <v>0.013634226610249177</v>
      </c>
      <c r="H131" s="247">
        <v>7817673</v>
      </c>
      <c r="I131" s="231">
        <v>1563000</v>
      </c>
      <c r="J131" s="356">
        <v>1563000</v>
      </c>
      <c r="K131" s="117" t="str">
        <f aca="true" t="shared" si="5" ref="K131:K156">IF(D131&gt;=80%,"Gross exposure has crossed 80%,Margin double",IF(D131&gt;=60%,"Gross exposure is Substantial as Open interest has crossed 60%",IF(D131&gt;=40%,"Gross exposure is building up andcrpsses 40% mark",IF(D131&gt;=30%,"Some sign of build up Gross exposure crosses 30%","Gross Exposure is less then 30%"))))</f>
        <v>Gross exposure has crossed 80%,Margin double</v>
      </c>
      <c r="M131"/>
      <c r="N131"/>
      <c r="P131" s="96"/>
    </row>
    <row r="132" spans="1:16" s="7" customFormat="1" ht="15">
      <c r="A132" s="201" t="s">
        <v>181</v>
      </c>
      <c r="B132" s="235">
        <f>'Open Int.'!K136</f>
        <v>255850</v>
      </c>
      <c r="C132" s="237">
        <f>'Open Int.'!R136</f>
        <v>8.66436025</v>
      </c>
      <c r="D132" s="161">
        <f t="shared" si="4"/>
        <v>0.04508524962531752</v>
      </c>
      <c r="E132" s="243">
        <f>'Open Int.'!B136/'Open Int.'!K136</f>
        <v>1</v>
      </c>
      <c r="F132" s="228">
        <f>'Open Int.'!E136/'Open Int.'!K136</f>
        <v>0</v>
      </c>
      <c r="G132" s="244">
        <f>'Open Int.'!H136/'Open Int.'!K136</f>
        <v>0</v>
      </c>
      <c r="H132" s="247">
        <v>5674805</v>
      </c>
      <c r="I132" s="231">
        <v>1134750</v>
      </c>
      <c r="J132" s="356">
        <v>1134750</v>
      </c>
      <c r="K132" s="117" t="str">
        <f t="shared" si="5"/>
        <v>Gross Exposure is less then 30%</v>
      </c>
      <c r="M132"/>
      <c r="N132"/>
      <c r="P132" s="96"/>
    </row>
    <row r="133" spans="1:16" s="7" customFormat="1" ht="15">
      <c r="A133" s="201" t="s">
        <v>150</v>
      </c>
      <c r="B133" s="235">
        <f>'Open Int.'!K137</f>
        <v>6871375</v>
      </c>
      <c r="C133" s="237">
        <f>'Open Int.'!R137</f>
        <v>342.46933</v>
      </c>
      <c r="D133" s="161">
        <f t="shared" si="4"/>
        <v>0.2937679573553092</v>
      </c>
      <c r="E133" s="243">
        <f>'Open Int.'!B137/'Open Int.'!K137</f>
        <v>0.9794982809117535</v>
      </c>
      <c r="F133" s="228">
        <f>'Open Int.'!E137/'Open Int.'!K137</f>
        <v>0.016044823634279892</v>
      </c>
      <c r="G133" s="244">
        <f>'Open Int.'!H137/'Open Int.'!K137</f>
        <v>0.004456895453966637</v>
      </c>
      <c r="H133" s="247">
        <v>23390485</v>
      </c>
      <c r="I133" s="231">
        <v>4677750</v>
      </c>
      <c r="J133" s="356">
        <v>2338875</v>
      </c>
      <c r="K133" s="117" t="str">
        <f t="shared" si="5"/>
        <v>Gross Exposure is less then 30%</v>
      </c>
      <c r="M133"/>
      <c r="N133"/>
      <c r="P133" s="96"/>
    </row>
    <row r="134" spans="1:16" s="7" customFormat="1" ht="15">
      <c r="A134" s="201" t="s">
        <v>151</v>
      </c>
      <c r="B134" s="235">
        <f>'Open Int.'!K138</f>
        <v>1984500</v>
      </c>
      <c r="C134" s="237">
        <f>'Open Int.'!R138</f>
        <v>216.6379425</v>
      </c>
      <c r="D134" s="161">
        <f t="shared" si="4"/>
        <v>0.1827665972469797</v>
      </c>
      <c r="E134" s="243">
        <f>'Open Int.'!B138/'Open Int.'!K138</f>
        <v>0.9996598639455783</v>
      </c>
      <c r="F134" s="228">
        <f>'Open Int.'!E138/'Open Int.'!K138</f>
        <v>0.0003401360544217687</v>
      </c>
      <c r="G134" s="244">
        <f>'Open Int.'!H138/'Open Int.'!K138</f>
        <v>0</v>
      </c>
      <c r="H134" s="247">
        <v>10858111</v>
      </c>
      <c r="I134" s="231">
        <v>2171250</v>
      </c>
      <c r="J134" s="356">
        <v>1085400</v>
      </c>
      <c r="K134" s="117" t="str">
        <f t="shared" si="5"/>
        <v>Gross Exposure is less then 30%</v>
      </c>
      <c r="M134"/>
      <c r="N134"/>
      <c r="P134" s="96"/>
    </row>
    <row r="135" spans="1:16" s="7" customFormat="1" ht="15">
      <c r="A135" s="201" t="s">
        <v>214</v>
      </c>
      <c r="B135" s="235">
        <f>'Open Int.'!K139</f>
        <v>319500</v>
      </c>
      <c r="C135" s="237">
        <f>'Open Int.'!R139</f>
        <v>52.3388925</v>
      </c>
      <c r="D135" s="161">
        <f t="shared" si="4"/>
        <v>0.2318914211061112</v>
      </c>
      <c r="E135" s="243">
        <f>'Open Int.'!B139/'Open Int.'!K139</f>
        <v>0.9996087636932708</v>
      </c>
      <c r="F135" s="228">
        <f>'Open Int.'!E139/'Open Int.'!K139</f>
        <v>0.0003912363067292645</v>
      </c>
      <c r="G135" s="244">
        <f>'Open Int.'!H139/'Open Int.'!K139</f>
        <v>0</v>
      </c>
      <c r="H135" s="247">
        <v>1377800</v>
      </c>
      <c r="I135" s="231">
        <v>275500</v>
      </c>
      <c r="J135" s="356">
        <v>275500</v>
      </c>
      <c r="K135" s="117" t="str">
        <f t="shared" si="5"/>
        <v>Gross Exposure is less then 30%</v>
      </c>
      <c r="M135"/>
      <c r="N135"/>
      <c r="P135" s="96"/>
    </row>
    <row r="136" spans="1:16" s="7" customFormat="1" ht="15">
      <c r="A136" s="201" t="s">
        <v>229</v>
      </c>
      <c r="B136" s="235">
        <f>'Open Int.'!K140</f>
        <v>1867600</v>
      </c>
      <c r="C136" s="237">
        <f>'Open Int.'!R140</f>
        <v>196.135352</v>
      </c>
      <c r="D136" s="161">
        <f t="shared" si="4"/>
        <v>0.10731201894612197</v>
      </c>
      <c r="E136" s="243">
        <f>'Open Int.'!B140/'Open Int.'!K140</f>
        <v>0.9958235168130221</v>
      </c>
      <c r="F136" s="228">
        <f>'Open Int.'!E140/'Open Int.'!K140</f>
        <v>0.00278432212465196</v>
      </c>
      <c r="G136" s="244">
        <f>'Open Int.'!H140/'Open Int.'!K140</f>
        <v>0.00139216106232598</v>
      </c>
      <c r="H136" s="247">
        <v>17403456</v>
      </c>
      <c r="I136" s="231">
        <v>2299200</v>
      </c>
      <c r="J136" s="356">
        <v>1149600</v>
      </c>
      <c r="K136" s="117" t="str">
        <f t="shared" si="5"/>
        <v>Gross Exposure is less then 30%</v>
      </c>
      <c r="M136"/>
      <c r="N136"/>
      <c r="P136" s="96"/>
    </row>
    <row r="137" spans="1:16" s="7" customFormat="1" ht="15">
      <c r="A137" s="201" t="s">
        <v>91</v>
      </c>
      <c r="B137" s="235">
        <f>'Open Int.'!K141</f>
        <v>7953400</v>
      </c>
      <c r="C137" s="237">
        <f>'Open Int.'!R141</f>
        <v>50.623391</v>
      </c>
      <c r="D137" s="161">
        <f t="shared" si="4"/>
        <v>0.22724</v>
      </c>
      <c r="E137" s="243">
        <f>'Open Int.'!B141/'Open Int.'!K141</f>
        <v>0.903010033444816</v>
      </c>
      <c r="F137" s="228">
        <f>'Open Int.'!E141/'Open Int.'!K141</f>
        <v>0.08791208791208792</v>
      </c>
      <c r="G137" s="244">
        <f>'Open Int.'!H141/'Open Int.'!K141</f>
        <v>0.009077878643096034</v>
      </c>
      <c r="H137" s="247">
        <v>35000000</v>
      </c>
      <c r="I137" s="231">
        <v>6999600</v>
      </c>
      <c r="J137" s="356">
        <v>6688000</v>
      </c>
      <c r="K137" s="117" t="str">
        <f t="shared" si="5"/>
        <v>Gross Exposure is less then 30%</v>
      </c>
      <c r="M137"/>
      <c r="N137"/>
      <c r="P137" s="96"/>
    </row>
    <row r="138" spans="1:16" s="7" customFormat="1" ht="15">
      <c r="A138" s="201" t="s">
        <v>152</v>
      </c>
      <c r="B138" s="235">
        <f>'Open Int.'!K142</f>
        <v>1229850</v>
      </c>
      <c r="C138" s="237">
        <f>'Open Int.'!R142</f>
        <v>25.85759625</v>
      </c>
      <c r="D138" s="161">
        <f t="shared" si="4"/>
        <v>0.041793076407775236</v>
      </c>
      <c r="E138" s="243">
        <f>'Open Int.'!B142/'Open Int.'!K142</f>
        <v>0.9714599341383096</v>
      </c>
      <c r="F138" s="228">
        <f>'Open Int.'!E142/'Open Int.'!K142</f>
        <v>0.024149286498353458</v>
      </c>
      <c r="G138" s="244">
        <f>'Open Int.'!H142/'Open Int.'!K142</f>
        <v>0.0043907793633369925</v>
      </c>
      <c r="H138" s="247">
        <v>29427123</v>
      </c>
      <c r="I138" s="231">
        <v>5884650</v>
      </c>
      <c r="J138" s="356">
        <v>2941650</v>
      </c>
      <c r="K138" s="117" t="str">
        <f t="shared" si="5"/>
        <v>Gross Exposure is less then 30%</v>
      </c>
      <c r="M138"/>
      <c r="N138"/>
      <c r="P138" s="96"/>
    </row>
    <row r="139" spans="1:16" s="7" customFormat="1" ht="15">
      <c r="A139" s="201" t="s">
        <v>208</v>
      </c>
      <c r="B139" s="235">
        <f>'Open Int.'!K143</f>
        <v>4544360</v>
      </c>
      <c r="C139" s="237">
        <f>'Open Int.'!R143</f>
        <v>323.7402064</v>
      </c>
      <c r="D139" s="161">
        <f t="shared" si="4"/>
        <v>0.10248209377784968</v>
      </c>
      <c r="E139" s="243">
        <f>'Open Int.'!B143/'Open Int.'!K143</f>
        <v>0.941795104261106</v>
      </c>
      <c r="F139" s="228">
        <f>'Open Int.'!E143/'Open Int.'!K143</f>
        <v>0.049320036264732546</v>
      </c>
      <c r="G139" s="244">
        <f>'Open Int.'!H143/'Open Int.'!K143</f>
        <v>0.008884859474161379</v>
      </c>
      <c r="H139" s="247">
        <v>44342966</v>
      </c>
      <c r="I139" s="231">
        <v>3331020</v>
      </c>
      <c r="J139" s="356">
        <v>1665304</v>
      </c>
      <c r="K139" s="117" t="str">
        <f t="shared" si="5"/>
        <v>Gross Exposure is less then 30%</v>
      </c>
      <c r="M139"/>
      <c r="N139"/>
      <c r="P139" s="96"/>
    </row>
    <row r="140" spans="1:16" s="7" customFormat="1" ht="15">
      <c r="A140" s="201" t="s">
        <v>230</v>
      </c>
      <c r="B140" s="235">
        <f>'Open Int.'!K144</f>
        <v>1196400</v>
      </c>
      <c r="C140" s="237">
        <f>'Open Int.'!R144</f>
        <v>62.625558</v>
      </c>
      <c r="D140" s="161">
        <f t="shared" si="4"/>
        <v>0.04476294161219773</v>
      </c>
      <c r="E140" s="243">
        <f>'Open Int.'!B144/'Open Int.'!K144</f>
        <v>0.9939819458375125</v>
      </c>
      <c r="F140" s="228">
        <f>'Open Int.'!E144/'Open Int.'!K144</f>
        <v>0.0056837178201270475</v>
      </c>
      <c r="G140" s="244">
        <f>'Open Int.'!H144/'Open Int.'!K144</f>
        <v>0.00033433634236041456</v>
      </c>
      <c r="H140" s="247">
        <v>26727466</v>
      </c>
      <c r="I140" s="231">
        <v>5344800</v>
      </c>
      <c r="J140" s="356">
        <v>2672000</v>
      </c>
      <c r="K140" s="117" t="str">
        <f t="shared" si="5"/>
        <v>Gross Exposure is less then 30%</v>
      </c>
      <c r="M140"/>
      <c r="N140"/>
      <c r="P140" s="96"/>
    </row>
    <row r="141" spans="1:16" s="7" customFormat="1" ht="15">
      <c r="A141" s="201" t="s">
        <v>185</v>
      </c>
      <c r="B141" s="235">
        <f>'Open Int.'!K145</f>
        <v>16029225</v>
      </c>
      <c r="C141" s="237">
        <f>'Open Int.'!R145</f>
        <v>795.129706125</v>
      </c>
      <c r="D141" s="161">
        <f t="shared" si="4"/>
        <v>0.19798123728915676</v>
      </c>
      <c r="E141" s="243">
        <f>'Open Int.'!B145/'Open Int.'!K145</f>
        <v>0.768560239188108</v>
      </c>
      <c r="F141" s="228">
        <f>'Open Int.'!E145/'Open Int.'!K145</f>
        <v>0.14469196108982188</v>
      </c>
      <c r="G141" s="244">
        <f>'Open Int.'!H145/'Open Int.'!K145</f>
        <v>0.08674779972207015</v>
      </c>
      <c r="H141" s="247">
        <v>80963354</v>
      </c>
      <c r="I141" s="231">
        <v>6220800</v>
      </c>
      <c r="J141" s="356">
        <v>3110400</v>
      </c>
      <c r="K141" s="117" t="str">
        <f t="shared" si="5"/>
        <v>Gross Exposure is less then 30%</v>
      </c>
      <c r="M141"/>
      <c r="N141"/>
      <c r="P141" s="96"/>
    </row>
    <row r="142" spans="1:16" s="7" customFormat="1" ht="15">
      <c r="A142" s="201" t="s">
        <v>206</v>
      </c>
      <c r="B142" s="235">
        <f>'Open Int.'!K146</f>
        <v>721600</v>
      </c>
      <c r="C142" s="237">
        <f>'Open Int.'!R146</f>
        <v>45.630376</v>
      </c>
      <c r="D142" s="161">
        <f t="shared" si="4"/>
        <v>0.09051795563390856</v>
      </c>
      <c r="E142" s="243">
        <f>'Open Int.'!B146/'Open Int.'!K146</f>
        <v>0.9904725609756098</v>
      </c>
      <c r="F142" s="228">
        <f>'Open Int.'!E146/'Open Int.'!K146</f>
        <v>0.009527439024390244</v>
      </c>
      <c r="G142" s="244">
        <f>'Open Int.'!H146/'Open Int.'!K146</f>
        <v>0</v>
      </c>
      <c r="H142" s="247">
        <v>7971899</v>
      </c>
      <c r="I142" s="231">
        <v>1594175</v>
      </c>
      <c r="J142" s="356">
        <v>796950</v>
      </c>
      <c r="K142" s="117" t="str">
        <f t="shared" si="5"/>
        <v>Gross Exposure is less then 30%</v>
      </c>
      <c r="M142"/>
      <c r="N142"/>
      <c r="P142" s="96"/>
    </row>
    <row r="143" spans="1:16" s="7" customFormat="1" ht="15">
      <c r="A143" s="201" t="s">
        <v>118</v>
      </c>
      <c r="B143" s="235">
        <f>'Open Int.'!K147</f>
        <v>4369250</v>
      </c>
      <c r="C143" s="237">
        <f>'Open Int.'!R147</f>
        <v>524.72507875</v>
      </c>
      <c r="D143" s="161">
        <f t="shared" si="4"/>
        <v>0.1364543541954346</v>
      </c>
      <c r="E143" s="243">
        <f>'Open Int.'!B147/'Open Int.'!K147</f>
        <v>0.9601762316186989</v>
      </c>
      <c r="F143" s="228">
        <f>'Open Int.'!E147/'Open Int.'!K147</f>
        <v>0.03742060994449849</v>
      </c>
      <c r="G143" s="244">
        <f>'Open Int.'!H147/'Open Int.'!K147</f>
        <v>0.002403158436802655</v>
      </c>
      <c r="H143" s="247">
        <v>32019865</v>
      </c>
      <c r="I143" s="231">
        <v>2454750</v>
      </c>
      <c r="J143" s="356">
        <v>1227250</v>
      </c>
      <c r="K143" s="117" t="str">
        <f t="shared" si="5"/>
        <v>Gross Exposure is less then 30%</v>
      </c>
      <c r="M143"/>
      <c r="N143"/>
      <c r="P143" s="96"/>
    </row>
    <row r="144" spans="1:16" s="7" customFormat="1" ht="15">
      <c r="A144" s="201" t="s">
        <v>231</v>
      </c>
      <c r="B144" s="235">
        <f>'Open Int.'!K148</f>
        <v>1408908</v>
      </c>
      <c r="C144" s="237">
        <f>'Open Int.'!R148</f>
        <v>133.43767667999998</v>
      </c>
      <c r="D144" s="161">
        <f t="shared" si="4"/>
        <v>0.33804864811300633</v>
      </c>
      <c r="E144" s="243">
        <f>'Open Int.'!B148/'Open Int.'!K148</f>
        <v>0.9982497082847142</v>
      </c>
      <c r="F144" s="228">
        <f>'Open Int.'!E148/'Open Int.'!K148</f>
        <v>0.0014585764294049008</v>
      </c>
      <c r="G144" s="244">
        <f>'Open Int.'!H148/'Open Int.'!K148</f>
        <v>0.00029171528588098014</v>
      </c>
      <c r="H144" s="247">
        <v>4167767</v>
      </c>
      <c r="I144" s="231">
        <v>833508</v>
      </c>
      <c r="J144" s="356">
        <v>581154</v>
      </c>
      <c r="K144" s="117" t="str">
        <f t="shared" si="5"/>
        <v>Some sign of build up Gross exposure crosses 30%</v>
      </c>
      <c r="M144"/>
      <c r="N144"/>
      <c r="P144" s="96"/>
    </row>
    <row r="145" spans="1:16" s="7" customFormat="1" ht="15">
      <c r="A145" s="201" t="s">
        <v>300</v>
      </c>
      <c r="B145" s="235">
        <f>'Open Int.'!K149</f>
        <v>2032800</v>
      </c>
      <c r="C145" s="237">
        <f>'Open Int.'!R149</f>
        <v>10.204656</v>
      </c>
      <c r="D145" s="161">
        <f t="shared" si="4"/>
        <v>0.12903073467921886</v>
      </c>
      <c r="E145" s="243">
        <f>'Open Int.'!B149/'Open Int.'!K149</f>
        <v>0.9696969696969697</v>
      </c>
      <c r="F145" s="228">
        <f>'Open Int.'!E149/'Open Int.'!K149</f>
        <v>0.026515151515151516</v>
      </c>
      <c r="G145" s="244">
        <f>'Open Int.'!H149/'Open Int.'!K149</f>
        <v>0.003787878787878788</v>
      </c>
      <c r="H145" s="231">
        <v>15754386</v>
      </c>
      <c r="I145" s="231">
        <v>3149300</v>
      </c>
      <c r="J145" s="231">
        <v>3149300</v>
      </c>
      <c r="K145" s="117" t="str">
        <f t="shared" si="5"/>
        <v>Gross Exposure is less then 30%</v>
      </c>
      <c r="M145"/>
      <c r="N145"/>
      <c r="P145" s="96"/>
    </row>
    <row r="146" spans="1:16" s="7" customFormat="1" ht="15">
      <c r="A146" s="201" t="s">
        <v>301</v>
      </c>
      <c r="B146" s="235">
        <f>'Open Int.'!K150</f>
        <v>43179400</v>
      </c>
      <c r="C146" s="237">
        <f>'Open Int.'!R150</f>
        <v>94.56288599999999</v>
      </c>
      <c r="D146" s="161">
        <f t="shared" si="4"/>
        <v>0.41147749613741336</v>
      </c>
      <c r="E146" s="243">
        <f>'Open Int.'!B150/'Open Int.'!K150</f>
        <v>0.8288964181994192</v>
      </c>
      <c r="F146" s="228">
        <f>'Open Int.'!E150/'Open Int.'!K150</f>
        <v>0.14883833494675702</v>
      </c>
      <c r="G146" s="244">
        <f>'Open Int.'!H150/'Open Int.'!K150</f>
        <v>0.022265246853823813</v>
      </c>
      <c r="H146" s="231">
        <v>104937452</v>
      </c>
      <c r="I146" s="231">
        <v>20983600</v>
      </c>
      <c r="J146" s="231">
        <v>20983600</v>
      </c>
      <c r="K146" s="117" t="str">
        <f t="shared" si="5"/>
        <v>Gross exposure is building up andcrpsses 40% mark</v>
      </c>
      <c r="M146"/>
      <c r="N146"/>
      <c r="P146" s="96"/>
    </row>
    <row r="147" spans="1:16" s="7" customFormat="1" ht="15">
      <c r="A147" s="201" t="s">
        <v>173</v>
      </c>
      <c r="B147" s="235">
        <f>'Open Int.'!K151</f>
        <v>7321900</v>
      </c>
      <c r="C147" s="237">
        <f>'Open Int.'!R151</f>
        <v>41.4785635</v>
      </c>
      <c r="D147" s="161">
        <f t="shared" si="4"/>
        <v>0.35701414876829657</v>
      </c>
      <c r="E147" s="243">
        <f>'Open Int.'!B151/'Open Int.'!K151</f>
        <v>0.9734085414987913</v>
      </c>
      <c r="F147" s="228">
        <f>'Open Int.'!E151/'Open Int.'!K151</f>
        <v>0.026188557614826753</v>
      </c>
      <c r="G147" s="244">
        <f>'Open Int.'!H151/'Open Int.'!K151</f>
        <v>0.00040290088638195</v>
      </c>
      <c r="H147" s="231">
        <v>20508711</v>
      </c>
      <c r="I147" s="231">
        <v>4100500</v>
      </c>
      <c r="J147" s="231">
        <v>4100500</v>
      </c>
      <c r="K147" s="117" t="str">
        <f t="shared" si="5"/>
        <v>Some sign of build up Gross exposure crosses 30%</v>
      </c>
      <c r="M147"/>
      <c r="N147"/>
      <c r="P147" s="96"/>
    </row>
    <row r="148" spans="1:16" s="7" customFormat="1" ht="15">
      <c r="A148" s="201" t="s">
        <v>302</v>
      </c>
      <c r="B148" s="235">
        <f>'Open Int.'!K152</f>
        <v>443800</v>
      </c>
      <c r="C148" s="237">
        <f>'Open Int.'!R152</f>
        <v>31.978009</v>
      </c>
      <c r="D148" s="161">
        <f t="shared" si="4"/>
        <v>0.03764077654669199</v>
      </c>
      <c r="E148" s="243">
        <f>'Open Int.'!B152/'Open Int.'!K152</f>
        <v>0.9990986931050022</v>
      </c>
      <c r="F148" s="228">
        <f>'Open Int.'!E152/'Open Int.'!K152</f>
        <v>0.0009013068949977468</v>
      </c>
      <c r="G148" s="244">
        <f>'Open Int.'!H152/'Open Int.'!K152</f>
        <v>0</v>
      </c>
      <c r="H148" s="231">
        <v>11790405</v>
      </c>
      <c r="I148" s="231">
        <v>2358000</v>
      </c>
      <c r="J148" s="231">
        <v>1179000</v>
      </c>
      <c r="K148" s="117" t="str">
        <f t="shared" si="5"/>
        <v>Gross Exposure is less then 30%</v>
      </c>
      <c r="M148"/>
      <c r="N148"/>
      <c r="P148" s="96"/>
    </row>
    <row r="149" spans="1:16" s="7" customFormat="1" ht="15">
      <c r="A149" s="201" t="s">
        <v>82</v>
      </c>
      <c r="B149" s="235">
        <f>'Open Int.'!K153</f>
        <v>10063200</v>
      </c>
      <c r="C149" s="237">
        <f>'Open Int.'!R153</f>
        <v>102.89622</v>
      </c>
      <c r="D149" s="161">
        <f t="shared" si="4"/>
        <v>0.22350954766369088</v>
      </c>
      <c r="E149" s="243">
        <f>'Open Int.'!B153/'Open Int.'!K153</f>
        <v>0.993322203672788</v>
      </c>
      <c r="F149" s="228">
        <f>'Open Int.'!E153/'Open Int.'!K153</f>
        <v>0.006469115191986645</v>
      </c>
      <c r="G149" s="244">
        <f>'Open Int.'!H153/'Open Int.'!K153</f>
        <v>0.00020868113522537563</v>
      </c>
      <c r="H149" s="247">
        <v>45023580</v>
      </c>
      <c r="I149" s="231">
        <v>9000600</v>
      </c>
      <c r="J149" s="356">
        <v>4498200</v>
      </c>
      <c r="K149" s="117" t="str">
        <f t="shared" si="5"/>
        <v>Gross Exposure is less then 30%</v>
      </c>
      <c r="M149"/>
      <c r="N149"/>
      <c r="P149" s="96"/>
    </row>
    <row r="150" spans="1:16" s="7" customFormat="1" ht="15">
      <c r="A150" s="201" t="s">
        <v>153</v>
      </c>
      <c r="B150" s="235">
        <f>'Open Int.'!K154</f>
        <v>1493550</v>
      </c>
      <c r="C150" s="237">
        <f>'Open Int.'!R154</f>
        <v>69.18870375</v>
      </c>
      <c r="D150" s="161">
        <f t="shared" si="4"/>
        <v>0.05125393785904009</v>
      </c>
      <c r="E150" s="243">
        <f>'Open Int.'!B154/'Open Int.'!K154</f>
        <v>0.9987948177161796</v>
      </c>
      <c r="F150" s="228">
        <f>'Open Int.'!E154/'Open Int.'!K154</f>
        <v>0.0012051822838204278</v>
      </c>
      <c r="G150" s="244">
        <f>'Open Int.'!H154/'Open Int.'!K154</f>
        <v>0</v>
      </c>
      <c r="H150" s="247">
        <v>29140200</v>
      </c>
      <c r="I150" s="231">
        <v>5827500</v>
      </c>
      <c r="J150" s="356">
        <v>2913300</v>
      </c>
      <c r="K150" s="117" t="str">
        <f t="shared" si="5"/>
        <v>Gross Exposure is less then 30%</v>
      </c>
      <c r="M150"/>
      <c r="N150"/>
      <c r="P150" s="96"/>
    </row>
    <row r="151" spans="1:16" s="7" customFormat="1" ht="15">
      <c r="A151" s="201" t="s">
        <v>154</v>
      </c>
      <c r="B151" s="235">
        <f>'Open Int.'!K155</f>
        <v>5809800</v>
      </c>
      <c r="C151" s="237">
        <f>'Open Int.'!R155</f>
        <v>23.471592</v>
      </c>
      <c r="D151" s="161">
        <f t="shared" si="4"/>
        <v>0.145245</v>
      </c>
      <c r="E151" s="243">
        <f>'Open Int.'!B155/'Open Int.'!K155</f>
        <v>0.9762470308788599</v>
      </c>
      <c r="F151" s="228">
        <f>'Open Int.'!E155/'Open Int.'!K155</f>
        <v>0.015439429928741092</v>
      </c>
      <c r="G151" s="244">
        <f>'Open Int.'!H155/'Open Int.'!K155</f>
        <v>0.00831353919239905</v>
      </c>
      <c r="H151" s="247">
        <v>40000000</v>
      </c>
      <c r="I151" s="231">
        <v>7997100</v>
      </c>
      <c r="J151" s="356">
        <v>7997100</v>
      </c>
      <c r="K151" s="117" t="str">
        <f t="shared" si="5"/>
        <v>Gross Exposure is less then 30%</v>
      </c>
      <c r="M151"/>
      <c r="N151"/>
      <c r="P151" s="96"/>
    </row>
    <row r="152" spans="1:16" s="7" customFormat="1" ht="15">
      <c r="A152" s="201" t="s">
        <v>303</v>
      </c>
      <c r="B152" s="235">
        <f>'Open Int.'!K156</f>
        <v>2745000</v>
      </c>
      <c r="C152" s="237">
        <f>'Open Int.'!R156</f>
        <v>23.058</v>
      </c>
      <c r="D152" s="161">
        <f t="shared" si="4"/>
        <v>0.05713006999713538</v>
      </c>
      <c r="E152" s="243">
        <f>'Open Int.'!B156/'Open Int.'!K156</f>
        <v>0.9914754098360655</v>
      </c>
      <c r="F152" s="228">
        <f>'Open Int.'!E156/'Open Int.'!K156</f>
        <v>0.008524590163934427</v>
      </c>
      <c r="G152" s="244">
        <f>'Open Int.'!H156/'Open Int.'!K156</f>
        <v>0</v>
      </c>
      <c r="H152" s="247">
        <v>48048252</v>
      </c>
      <c r="I152" s="231">
        <v>9608400</v>
      </c>
      <c r="J152" s="231">
        <v>4804200</v>
      </c>
      <c r="K152" s="117" t="str">
        <f t="shared" si="5"/>
        <v>Gross Exposure is less then 30%</v>
      </c>
      <c r="M152"/>
      <c r="N152"/>
      <c r="P152" s="96"/>
    </row>
    <row r="153" spans="1:16" s="7" customFormat="1" ht="15">
      <c r="A153" s="201" t="s">
        <v>155</v>
      </c>
      <c r="B153" s="235">
        <f>'Open Int.'!K157</f>
        <v>1875300</v>
      </c>
      <c r="C153" s="237">
        <f>'Open Int.'!R157</f>
        <v>77.918715</v>
      </c>
      <c r="D153" s="161">
        <f t="shared" si="4"/>
        <v>0.18549853138340774</v>
      </c>
      <c r="E153" s="243">
        <f>'Open Int.'!B157/'Open Int.'!K157</f>
        <v>0.9890817469204927</v>
      </c>
      <c r="F153" s="228">
        <f>'Open Int.'!E157/'Open Int.'!K157</f>
        <v>0.009518477043673012</v>
      </c>
      <c r="G153" s="244">
        <f>'Open Int.'!H157/'Open Int.'!K157</f>
        <v>0.0013997760358342665</v>
      </c>
      <c r="H153" s="247">
        <v>10109514</v>
      </c>
      <c r="I153" s="231">
        <v>2021775</v>
      </c>
      <c r="J153" s="356">
        <v>1176000</v>
      </c>
      <c r="K153" s="117" t="str">
        <f t="shared" si="5"/>
        <v>Gross Exposure is less then 30%</v>
      </c>
      <c r="M153"/>
      <c r="N153"/>
      <c r="P153" s="96"/>
    </row>
    <row r="154" spans="1:16" s="7" customFormat="1" ht="15">
      <c r="A154" s="201" t="s">
        <v>38</v>
      </c>
      <c r="B154" s="235">
        <f>'Open Int.'!K158</f>
        <v>5992800</v>
      </c>
      <c r="C154" s="237">
        <f>'Open Int.'!R158</f>
        <v>323.88087600000006</v>
      </c>
      <c r="D154" s="161">
        <f t="shared" si="4"/>
        <v>0.11913306245444644</v>
      </c>
      <c r="E154" s="243">
        <f>'Open Int.'!B158/'Open Int.'!K158</f>
        <v>0.9905887064477373</v>
      </c>
      <c r="F154" s="228">
        <f>'Open Int.'!E158/'Open Int.'!K158</f>
        <v>0.008009611533840609</v>
      </c>
      <c r="G154" s="244">
        <f>'Open Int.'!H158/'Open Int.'!K158</f>
        <v>0.0014016820184221065</v>
      </c>
      <c r="H154" s="247">
        <v>50303416</v>
      </c>
      <c r="I154" s="231">
        <v>4951200</v>
      </c>
      <c r="J154" s="356">
        <v>2475600</v>
      </c>
      <c r="K154" s="117" t="str">
        <f t="shared" si="5"/>
        <v>Gross Exposure is less then 30%</v>
      </c>
      <c r="M154"/>
      <c r="N154"/>
      <c r="P154" s="96"/>
    </row>
    <row r="155" spans="1:16" s="7" customFormat="1" ht="15">
      <c r="A155" s="201" t="s">
        <v>156</v>
      </c>
      <c r="B155" s="235">
        <f>'Open Int.'!K159</f>
        <v>438600</v>
      </c>
      <c r="C155" s="237">
        <f>'Open Int.'!R159</f>
        <v>18.098829</v>
      </c>
      <c r="D155" s="161">
        <f t="shared" si="4"/>
        <v>0.07822476511168341</v>
      </c>
      <c r="E155" s="243">
        <f>'Open Int.'!B159/'Open Int.'!K159</f>
        <v>0.9958960328317373</v>
      </c>
      <c r="F155" s="228">
        <f>'Open Int.'!E159/'Open Int.'!K159</f>
        <v>0.004103967168262654</v>
      </c>
      <c r="G155" s="244">
        <f>'Open Int.'!H159/'Open Int.'!K159</f>
        <v>0</v>
      </c>
      <c r="H155" s="247">
        <v>5606920</v>
      </c>
      <c r="I155" s="231">
        <v>1120800</v>
      </c>
      <c r="J155" s="356">
        <v>1120800</v>
      </c>
      <c r="K155" s="117" t="str">
        <f t="shared" si="5"/>
        <v>Gross Exposure is less then 30%</v>
      </c>
      <c r="M155"/>
      <c r="N155"/>
      <c r="P155" s="96"/>
    </row>
    <row r="156" spans="1:16" s="7" customFormat="1" ht="15">
      <c r="A156" s="201" t="s">
        <v>396</v>
      </c>
      <c r="B156" s="235">
        <f>'Open Int.'!K160</f>
        <v>2487100</v>
      </c>
      <c r="C156" s="237">
        <f>'Open Int.'!R160</f>
        <v>63.0852915</v>
      </c>
      <c r="D156" s="161">
        <f t="shared" si="4"/>
        <v>0.05292897308917863</v>
      </c>
      <c r="E156" s="243">
        <f>'Open Int.'!B160/'Open Int.'!K160</f>
        <v>0.9954967632986209</v>
      </c>
      <c r="F156" s="228">
        <f>'Open Int.'!E160/'Open Int.'!K160</f>
        <v>0.004503236701379116</v>
      </c>
      <c r="G156" s="244">
        <f>'Open Int.'!H160/'Open Int.'!K160</f>
        <v>0</v>
      </c>
      <c r="H156" s="247">
        <v>46989387</v>
      </c>
      <c r="I156" s="231">
        <v>9397500</v>
      </c>
      <c r="J156" s="356">
        <v>4698400</v>
      </c>
      <c r="K156" s="117" t="str">
        <f t="shared" si="5"/>
        <v>Gross Exposure is less then 30%</v>
      </c>
      <c r="M156"/>
      <c r="N156"/>
      <c r="P156"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50"/>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F217" sqref="F217"/>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hidden="1" customWidth="1"/>
    <col min="9" max="9" width="10.57421875" style="6" hidden="1" customWidth="1"/>
    <col min="10" max="10" width="12.00390625" style="116" customWidth="1"/>
    <col min="11" max="11" width="9.140625" style="3" hidden="1" customWidth="1"/>
    <col min="12" max="12" width="9.7109375" style="3" hidden="1"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5" t="s">
        <v>236</v>
      </c>
      <c r="B1" s="396"/>
      <c r="C1" s="396"/>
      <c r="D1" s="396"/>
      <c r="E1" s="396"/>
      <c r="F1" s="396"/>
      <c r="G1" s="396"/>
      <c r="H1" s="396"/>
      <c r="I1" s="396"/>
      <c r="J1" s="426"/>
      <c r="K1" s="34"/>
      <c r="L1" s="35"/>
      <c r="M1" s="36"/>
    </row>
    <row r="2" spans="1:13" s="38" customFormat="1" ht="31.5" customHeight="1" thickBot="1">
      <c r="A2" s="430" t="s">
        <v>27</v>
      </c>
      <c r="B2" s="432" t="s">
        <v>15</v>
      </c>
      <c r="C2" s="434" t="s">
        <v>31</v>
      </c>
      <c r="D2" s="436" t="s">
        <v>72</v>
      </c>
      <c r="E2" s="437"/>
      <c r="F2" s="438"/>
      <c r="G2" s="439" t="s">
        <v>94</v>
      </c>
      <c r="H2" s="439"/>
      <c r="I2" s="439"/>
      <c r="J2" s="429"/>
      <c r="K2" s="427" t="s">
        <v>32</v>
      </c>
      <c r="L2" s="428"/>
      <c r="M2" s="429"/>
    </row>
    <row r="3" spans="1:13" s="38" customFormat="1" ht="27.75" thickBot="1">
      <c r="A3" s="431"/>
      <c r="B3" s="433"/>
      <c r="C3" s="435"/>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2">
        <f>Volume!J4</f>
        <v>5215.15</v>
      </c>
      <c r="D4" s="321">
        <v>610.68</v>
      </c>
      <c r="E4" s="209">
        <f>D4*B4</f>
        <v>30533.999999999996</v>
      </c>
      <c r="F4" s="210">
        <f>D4/C4*100</f>
        <v>11.709730304976846</v>
      </c>
      <c r="G4" s="276">
        <f>(B4*C4)*H4%+E4</f>
        <v>38356.72499999999</v>
      </c>
      <c r="H4" s="274">
        <v>3</v>
      </c>
      <c r="I4" s="212">
        <f>G4/B4</f>
        <v>767.1344999999998</v>
      </c>
      <c r="J4" s="213">
        <f>I4/C4</f>
        <v>0.14709730304976842</v>
      </c>
      <c r="K4" s="215">
        <f>M4/16</f>
        <v>2.1006168125</v>
      </c>
      <c r="L4" s="216">
        <f>K4*SQRT(30)</f>
        <v>11.505552128808501</v>
      </c>
      <c r="M4" s="217">
        <v>33.609869</v>
      </c>
      <c r="N4" s="89"/>
    </row>
    <row r="5" spans="1:14" s="8" customFormat="1" ht="15">
      <c r="A5" s="193" t="s">
        <v>74</v>
      </c>
      <c r="B5" s="179">
        <v>50</v>
      </c>
      <c r="C5" s="286">
        <f>Volume!J5</f>
        <v>5133.35</v>
      </c>
      <c r="D5" s="320">
        <v>501.46</v>
      </c>
      <c r="E5" s="206">
        <f aca="true" t="shared" si="0" ref="E5:E67">D5*B5</f>
        <v>25073</v>
      </c>
      <c r="F5" s="211">
        <f aca="true" t="shared" si="1" ref="F5:F67">D5/C5*100</f>
        <v>9.768669582241616</v>
      </c>
      <c r="G5" s="277">
        <f aca="true" t="shared" si="2" ref="G5:G67">(B5*C5)*H5%+E5</f>
        <v>32773.025</v>
      </c>
      <c r="H5" s="275">
        <v>3</v>
      </c>
      <c r="I5" s="207">
        <f aca="true" t="shared" si="3" ref="I5:I67">G5/B5</f>
        <v>655.4605</v>
      </c>
      <c r="J5" s="214">
        <f aca="true" t="shared" si="4" ref="J5:J67">I5/C5</f>
        <v>0.12768669582241615</v>
      </c>
      <c r="K5" s="218">
        <f aca="true" t="shared" si="5" ref="K5:K67">M5/16</f>
        <v>1.7012060625</v>
      </c>
      <c r="L5" s="208">
        <f aca="true" t="shared" si="6" ref="L5:L67">K5*SQRT(30)</f>
        <v>9.317889353957936</v>
      </c>
      <c r="M5" s="219">
        <v>27.219297</v>
      </c>
      <c r="N5" s="89"/>
    </row>
    <row r="6" spans="1:14" s="8" customFormat="1" ht="15">
      <c r="A6" s="193" t="s">
        <v>9</v>
      </c>
      <c r="B6" s="179">
        <v>50</v>
      </c>
      <c r="C6" s="286">
        <f>Volume!J6</f>
        <v>3829.85</v>
      </c>
      <c r="D6" s="320">
        <v>337.96</v>
      </c>
      <c r="E6" s="206">
        <f t="shared" si="0"/>
        <v>16898</v>
      </c>
      <c r="F6" s="211">
        <f t="shared" si="1"/>
        <v>8.824366489549199</v>
      </c>
      <c r="G6" s="277">
        <f t="shared" si="2"/>
        <v>22642.775</v>
      </c>
      <c r="H6" s="275">
        <v>3</v>
      </c>
      <c r="I6" s="207">
        <f t="shared" si="3"/>
        <v>452.8555</v>
      </c>
      <c r="J6" s="214">
        <f t="shared" si="4"/>
        <v>0.118243664895492</v>
      </c>
      <c r="K6" s="218">
        <f t="shared" si="5"/>
        <v>1.4623196875</v>
      </c>
      <c r="L6" s="208">
        <f t="shared" si="6"/>
        <v>8.009454791276553</v>
      </c>
      <c r="M6" s="219">
        <v>23.397115</v>
      </c>
      <c r="N6" s="89"/>
    </row>
    <row r="7" spans="1:13" s="7" customFormat="1" ht="15">
      <c r="A7" s="193" t="s">
        <v>279</v>
      </c>
      <c r="B7" s="179">
        <v>200</v>
      </c>
      <c r="C7" s="286">
        <f>Volume!J7</f>
        <v>2322.15</v>
      </c>
      <c r="D7" s="320">
        <v>348.98</v>
      </c>
      <c r="E7" s="206">
        <f t="shared" si="0"/>
        <v>69796</v>
      </c>
      <c r="F7" s="211">
        <f t="shared" si="1"/>
        <v>15.02831427771677</v>
      </c>
      <c r="G7" s="277">
        <f t="shared" si="2"/>
        <v>93017.5</v>
      </c>
      <c r="H7" s="275">
        <v>5</v>
      </c>
      <c r="I7" s="207">
        <f t="shared" si="3"/>
        <v>465.0875</v>
      </c>
      <c r="J7" s="214">
        <f t="shared" si="4"/>
        <v>0.2002831427771677</v>
      </c>
      <c r="K7" s="218">
        <f t="shared" si="5"/>
        <v>5.406509625</v>
      </c>
      <c r="L7" s="208">
        <f t="shared" si="6"/>
        <v>29.612672789812965</v>
      </c>
      <c r="M7" s="219">
        <v>86.504154</v>
      </c>
    </row>
    <row r="8" spans="1:13" s="8" customFormat="1" ht="15">
      <c r="A8" s="193" t="s">
        <v>134</v>
      </c>
      <c r="B8" s="179">
        <v>100</v>
      </c>
      <c r="C8" s="286">
        <f>Volume!J8</f>
        <v>3652.9</v>
      </c>
      <c r="D8" s="320">
        <v>394.86</v>
      </c>
      <c r="E8" s="206">
        <f t="shared" si="0"/>
        <v>39486</v>
      </c>
      <c r="F8" s="211">
        <f t="shared" si="1"/>
        <v>10.809493826822525</v>
      </c>
      <c r="G8" s="277">
        <f t="shared" si="2"/>
        <v>57750.5</v>
      </c>
      <c r="H8" s="275">
        <v>5</v>
      </c>
      <c r="I8" s="207">
        <f t="shared" si="3"/>
        <v>577.505</v>
      </c>
      <c r="J8" s="214">
        <f t="shared" si="4"/>
        <v>0.15809493826822524</v>
      </c>
      <c r="K8" s="218">
        <f t="shared" si="5"/>
        <v>2.754658625</v>
      </c>
      <c r="L8" s="208">
        <f t="shared" si="6"/>
        <v>15.087886671386642</v>
      </c>
      <c r="M8" s="219">
        <v>44.074538</v>
      </c>
    </row>
    <row r="9" spans="1:13" s="7" customFormat="1" ht="15">
      <c r="A9" s="193" t="s">
        <v>0</v>
      </c>
      <c r="B9" s="179">
        <v>375</v>
      </c>
      <c r="C9" s="286">
        <f>Volume!J9</f>
        <v>726.35</v>
      </c>
      <c r="D9" s="320">
        <v>92.36</v>
      </c>
      <c r="E9" s="206">
        <f t="shared" si="0"/>
        <v>34635</v>
      </c>
      <c r="F9" s="211">
        <f t="shared" si="1"/>
        <v>12.715632959317134</v>
      </c>
      <c r="G9" s="277">
        <f t="shared" si="2"/>
        <v>48254.0625</v>
      </c>
      <c r="H9" s="275">
        <v>5</v>
      </c>
      <c r="I9" s="207">
        <f t="shared" si="3"/>
        <v>128.6775</v>
      </c>
      <c r="J9" s="214">
        <f t="shared" si="4"/>
        <v>0.17715632959317135</v>
      </c>
      <c r="K9" s="218">
        <f t="shared" si="5"/>
        <v>2.6665694375</v>
      </c>
      <c r="L9" s="208">
        <f t="shared" si="6"/>
        <v>14.605402320726123</v>
      </c>
      <c r="M9" s="219">
        <v>42.665111</v>
      </c>
    </row>
    <row r="10" spans="1:13" s="7" customFormat="1" ht="15">
      <c r="A10" s="193" t="s">
        <v>135</v>
      </c>
      <c r="B10" s="179">
        <v>2450</v>
      </c>
      <c r="C10" s="286">
        <f>Volume!J10</f>
        <v>72.1</v>
      </c>
      <c r="D10" s="188">
        <v>7.77</v>
      </c>
      <c r="E10" s="206">
        <f t="shared" si="0"/>
        <v>19036.5</v>
      </c>
      <c r="F10" s="211">
        <f t="shared" si="1"/>
        <v>10.776699029126213</v>
      </c>
      <c r="G10" s="277">
        <f t="shared" si="2"/>
        <v>27868.75</v>
      </c>
      <c r="H10" s="275">
        <v>5</v>
      </c>
      <c r="I10" s="207">
        <f t="shared" si="3"/>
        <v>11.375</v>
      </c>
      <c r="J10" s="214">
        <f t="shared" si="4"/>
        <v>0.15776699029126215</v>
      </c>
      <c r="K10" s="218">
        <f t="shared" si="5"/>
        <v>1.6139039375</v>
      </c>
      <c r="L10" s="208">
        <f t="shared" si="6"/>
        <v>8.839715922151578</v>
      </c>
      <c r="M10" s="203">
        <v>25.822463</v>
      </c>
    </row>
    <row r="11" spans="1:13" s="8" customFormat="1" ht="15">
      <c r="A11" s="193" t="s">
        <v>174</v>
      </c>
      <c r="B11" s="179">
        <v>3350</v>
      </c>
      <c r="C11" s="286">
        <f>Volume!J11</f>
        <v>58.85</v>
      </c>
      <c r="D11" s="320">
        <v>7.86</v>
      </c>
      <c r="E11" s="206">
        <f t="shared" si="0"/>
        <v>26331</v>
      </c>
      <c r="F11" s="211">
        <f t="shared" si="1"/>
        <v>13.355989804587937</v>
      </c>
      <c r="G11" s="277">
        <f t="shared" si="2"/>
        <v>36188.375</v>
      </c>
      <c r="H11" s="275">
        <v>5</v>
      </c>
      <c r="I11" s="207">
        <f t="shared" si="3"/>
        <v>10.8025</v>
      </c>
      <c r="J11" s="214">
        <f t="shared" si="4"/>
        <v>0.18355989804587935</v>
      </c>
      <c r="K11" s="218">
        <f t="shared" si="5"/>
        <v>2.2741505</v>
      </c>
      <c r="L11" s="208">
        <f t="shared" si="6"/>
        <v>12.456035280116524</v>
      </c>
      <c r="M11" s="219">
        <v>36.386408</v>
      </c>
    </row>
    <row r="12" spans="1:13" s="8" customFormat="1" ht="15">
      <c r="A12" s="193" t="s">
        <v>280</v>
      </c>
      <c r="B12" s="179">
        <v>600</v>
      </c>
      <c r="C12" s="286">
        <f>Volume!J12</f>
        <v>368.7</v>
      </c>
      <c r="D12" s="320">
        <v>39.66</v>
      </c>
      <c r="E12" s="206">
        <f t="shared" si="0"/>
        <v>23795.999999999996</v>
      </c>
      <c r="F12" s="211">
        <f t="shared" si="1"/>
        <v>10.756712774613506</v>
      </c>
      <c r="G12" s="277">
        <f t="shared" si="2"/>
        <v>34857</v>
      </c>
      <c r="H12" s="275">
        <v>5</v>
      </c>
      <c r="I12" s="207">
        <f t="shared" si="3"/>
        <v>58.095</v>
      </c>
      <c r="J12" s="214">
        <f t="shared" si="4"/>
        <v>0.15756712774613507</v>
      </c>
      <c r="K12" s="218">
        <f t="shared" si="5"/>
        <v>2.3385470625</v>
      </c>
      <c r="L12" s="208">
        <f t="shared" si="6"/>
        <v>12.808749779186936</v>
      </c>
      <c r="M12" s="219">
        <v>37.416753</v>
      </c>
    </row>
    <row r="13" spans="1:13" s="7" customFormat="1" ht="15">
      <c r="A13" s="193" t="s">
        <v>75</v>
      </c>
      <c r="B13" s="179">
        <v>2300</v>
      </c>
      <c r="C13" s="286">
        <f>Volume!J13</f>
        <v>74.5</v>
      </c>
      <c r="D13" s="320">
        <v>8.17</v>
      </c>
      <c r="E13" s="206">
        <f t="shared" si="0"/>
        <v>18791</v>
      </c>
      <c r="F13" s="211">
        <f t="shared" si="1"/>
        <v>10.966442953020133</v>
      </c>
      <c r="G13" s="277">
        <f t="shared" si="2"/>
        <v>27358.5</v>
      </c>
      <c r="H13" s="275">
        <v>5</v>
      </c>
      <c r="I13" s="207">
        <f t="shared" si="3"/>
        <v>11.895</v>
      </c>
      <c r="J13" s="214">
        <f t="shared" si="4"/>
        <v>0.15966442953020132</v>
      </c>
      <c r="K13" s="218">
        <f t="shared" si="5"/>
        <v>2.9656429375</v>
      </c>
      <c r="L13" s="208">
        <f t="shared" si="6"/>
        <v>16.243495343746336</v>
      </c>
      <c r="M13" s="219">
        <v>47.450287</v>
      </c>
    </row>
    <row r="14" spans="1:13" s="7" customFormat="1" ht="15">
      <c r="A14" s="193" t="s">
        <v>88</v>
      </c>
      <c r="B14" s="179">
        <v>4300</v>
      </c>
      <c r="C14" s="286">
        <f>Volume!J14</f>
        <v>47</v>
      </c>
      <c r="D14" s="320">
        <v>6.75</v>
      </c>
      <c r="E14" s="206">
        <f t="shared" si="0"/>
        <v>29025</v>
      </c>
      <c r="F14" s="211">
        <f t="shared" si="1"/>
        <v>14.361702127659576</v>
      </c>
      <c r="G14" s="277">
        <f t="shared" si="2"/>
        <v>39130</v>
      </c>
      <c r="H14" s="275">
        <v>5</v>
      </c>
      <c r="I14" s="207">
        <f t="shared" si="3"/>
        <v>9.1</v>
      </c>
      <c r="J14" s="214">
        <f t="shared" si="4"/>
        <v>0.19361702127659575</v>
      </c>
      <c r="K14" s="218">
        <f t="shared" si="5"/>
        <v>2.6470684375</v>
      </c>
      <c r="L14" s="208">
        <f t="shared" si="6"/>
        <v>14.498590944787042</v>
      </c>
      <c r="M14" s="203">
        <v>42.353095</v>
      </c>
    </row>
    <row r="15" spans="1:13" s="8" customFormat="1" ht="15">
      <c r="A15" s="193" t="s">
        <v>136</v>
      </c>
      <c r="B15" s="179">
        <v>4775</v>
      </c>
      <c r="C15" s="286">
        <f>Volume!J15</f>
        <v>37.15</v>
      </c>
      <c r="D15" s="320">
        <v>5.24</v>
      </c>
      <c r="E15" s="206">
        <f t="shared" si="0"/>
        <v>25021</v>
      </c>
      <c r="F15" s="211">
        <f t="shared" si="1"/>
        <v>14.104979811574697</v>
      </c>
      <c r="G15" s="277">
        <f t="shared" si="2"/>
        <v>33890.5625</v>
      </c>
      <c r="H15" s="275">
        <v>5</v>
      </c>
      <c r="I15" s="207">
        <f t="shared" si="3"/>
        <v>7.0975</v>
      </c>
      <c r="J15" s="214">
        <f t="shared" si="4"/>
        <v>0.191049798115747</v>
      </c>
      <c r="K15" s="218">
        <f t="shared" si="5"/>
        <v>2.7903561875</v>
      </c>
      <c r="L15" s="208">
        <f t="shared" si="6"/>
        <v>15.28341027367865</v>
      </c>
      <c r="M15" s="219">
        <v>44.645699</v>
      </c>
    </row>
    <row r="16" spans="1:13" s="8" customFormat="1" ht="15">
      <c r="A16" s="193" t="s">
        <v>157</v>
      </c>
      <c r="B16" s="179">
        <v>350</v>
      </c>
      <c r="C16" s="286">
        <f>Volume!J16</f>
        <v>685.05</v>
      </c>
      <c r="D16" s="320">
        <v>73.36</v>
      </c>
      <c r="E16" s="206">
        <f t="shared" si="0"/>
        <v>25676</v>
      </c>
      <c r="F16" s="211">
        <f t="shared" si="1"/>
        <v>10.708707393620905</v>
      </c>
      <c r="G16" s="277">
        <f t="shared" si="2"/>
        <v>37664.375</v>
      </c>
      <c r="H16" s="275">
        <v>5</v>
      </c>
      <c r="I16" s="207">
        <f t="shared" si="3"/>
        <v>107.6125</v>
      </c>
      <c r="J16" s="214">
        <f t="shared" si="4"/>
        <v>0.15708707393620905</v>
      </c>
      <c r="K16" s="218">
        <f t="shared" si="5"/>
        <v>2.38428275</v>
      </c>
      <c r="L16" s="208">
        <f t="shared" si="6"/>
        <v>13.059254456454507</v>
      </c>
      <c r="M16" s="219">
        <v>38.148524</v>
      </c>
    </row>
    <row r="17" spans="1:13" s="8" customFormat="1" ht="15">
      <c r="A17" s="193" t="s">
        <v>193</v>
      </c>
      <c r="B17" s="179">
        <v>100</v>
      </c>
      <c r="C17" s="286">
        <f>Volume!J17</f>
        <v>2348.1</v>
      </c>
      <c r="D17" s="320">
        <v>244.91</v>
      </c>
      <c r="E17" s="206">
        <f t="shared" si="0"/>
        <v>24491</v>
      </c>
      <c r="F17" s="211">
        <f t="shared" si="1"/>
        <v>10.430135002768196</v>
      </c>
      <c r="G17" s="277">
        <f t="shared" si="2"/>
        <v>36513.272</v>
      </c>
      <c r="H17" s="275">
        <v>5.12</v>
      </c>
      <c r="I17" s="207">
        <f t="shared" si="3"/>
        <v>365.13271999999995</v>
      </c>
      <c r="J17" s="214">
        <f t="shared" si="4"/>
        <v>0.15550135002768195</v>
      </c>
      <c r="K17" s="218">
        <f t="shared" si="5"/>
        <v>2.262520625</v>
      </c>
      <c r="L17" s="208">
        <f t="shared" si="6"/>
        <v>12.39233583133187</v>
      </c>
      <c r="M17" s="219">
        <v>36.20033</v>
      </c>
    </row>
    <row r="18" spans="1:13" s="8" customFormat="1" ht="15">
      <c r="A18" s="193" t="s">
        <v>281</v>
      </c>
      <c r="B18" s="179">
        <v>950</v>
      </c>
      <c r="C18" s="286">
        <f>Volume!J18</f>
        <v>207.5</v>
      </c>
      <c r="D18" s="320">
        <v>70.7</v>
      </c>
      <c r="E18" s="206">
        <f t="shared" si="0"/>
        <v>67165</v>
      </c>
      <c r="F18" s="211">
        <f t="shared" si="1"/>
        <v>34.0722891566265</v>
      </c>
      <c r="G18" s="277">
        <f t="shared" si="2"/>
        <v>77021.25</v>
      </c>
      <c r="H18" s="275">
        <v>5</v>
      </c>
      <c r="I18" s="207">
        <f t="shared" si="3"/>
        <v>81.075</v>
      </c>
      <c r="J18" s="214">
        <f t="shared" si="4"/>
        <v>0.39072289156626505</v>
      </c>
      <c r="K18" s="218">
        <f t="shared" si="5"/>
        <v>3.857308375</v>
      </c>
      <c r="L18" s="208">
        <f t="shared" si="6"/>
        <v>21.127348082410965</v>
      </c>
      <c r="M18" s="219">
        <v>61.716934</v>
      </c>
    </row>
    <row r="19" spans="1:13" s="8" customFormat="1" ht="15">
      <c r="A19" s="193" t="s">
        <v>282</v>
      </c>
      <c r="B19" s="179">
        <v>2400</v>
      </c>
      <c r="C19" s="286">
        <f>Volume!J19</f>
        <v>72.55</v>
      </c>
      <c r="D19" s="320">
        <v>19.16</v>
      </c>
      <c r="E19" s="206">
        <f t="shared" si="0"/>
        <v>45984</v>
      </c>
      <c r="F19" s="211">
        <f t="shared" si="1"/>
        <v>26.40937284631289</v>
      </c>
      <c r="G19" s="277">
        <f t="shared" si="2"/>
        <v>54690</v>
      </c>
      <c r="H19" s="275">
        <v>5</v>
      </c>
      <c r="I19" s="207">
        <f t="shared" si="3"/>
        <v>22.7875</v>
      </c>
      <c r="J19" s="214">
        <f t="shared" si="4"/>
        <v>0.3140937284631289</v>
      </c>
      <c r="K19" s="218">
        <f t="shared" si="5"/>
        <v>2.7959531875</v>
      </c>
      <c r="L19" s="208">
        <f t="shared" si="6"/>
        <v>15.314066305222212</v>
      </c>
      <c r="M19" s="219">
        <v>44.735251</v>
      </c>
    </row>
    <row r="20" spans="1:13" s="8" customFormat="1" ht="15">
      <c r="A20" s="193" t="s">
        <v>76</v>
      </c>
      <c r="B20" s="179">
        <v>1400</v>
      </c>
      <c r="C20" s="286">
        <f>Volume!J20</f>
        <v>219.65</v>
      </c>
      <c r="D20" s="320">
        <v>38.27</v>
      </c>
      <c r="E20" s="206">
        <f t="shared" si="0"/>
        <v>53578.00000000001</v>
      </c>
      <c r="F20" s="211">
        <f t="shared" si="1"/>
        <v>17.423173230138858</v>
      </c>
      <c r="G20" s="277">
        <f t="shared" si="2"/>
        <v>68953.5</v>
      </c>
      <c r="H20" s="275">
        <v>5</v>
      </c>
      <c r="I20" s="207">
        <f t="shared" si="3"/>
        <v>49.2525</v>
      </c>
      <c r="J20" s="214">
        <f t="shared" si="4"/>
        <v>0.22423173230138857</v>
      </c>
      <c r="K20" s="218">
        <f t="shared" si="5"/>
        <v>3.4516355</v>
      </c>
      <c r="L20" s="208">
        <f t="shared" si="6"/>
        <v>18.90538623635623</v>
      </c>
      <c r="M20" s="219">
        <v>55.226168</v>
      </c>
    </row>
    <row r="21" spans="1:13" s="8" customFormat="1" ht="15">
      <c r="A21" s="193" t="s">
        <v>77</v>
      </c>
      <c r="B21" s="179">
        <v>1900</v>
      </c>
      <c r="C21" s="286">
        <f>Volume!J21</f>
        <v>172.8</v>
      </c>
      <c r="D21" s="320">
        <v>34.62</v>
      </c>
      <c r="E21" s="206">
        <f t="shared" si="0"/>
        <v>65778</v>
      </c>
      <c r="F21" s="211">
        <f t="shared" si="1"/>
        <v>20.03472222222222</v>
      </c>
      <c r="G21" s="277">
        <f t="shared" si="2"/>
        <v>82194</v>
      </c>
      <c r="H21" s="275">
        <v>5</v>
      </c>
      <c r="I21" s="207">
        <f t="shared" si="3"/>
        <v>43.26</v>
      </c>
      <c r="J21" s="214">
        <f t="shared" si="4"/>
        <v>0.2503472222222222</v>
      </c>
      <c r="K21" s="218">
        <f t="shared" si="5"/>
        <v>4.030830625</v>
      </c>
      <c r="L21" s="208">
        <f t="shared" si="6"/>
        <v>22.07776858795147</v>
      </c>
      <c r="M21" s="219">
        <v>64.49329</v>
      </c>
    </row>
    <row r="22" spans="1:13" s="7" customFormat="1" ht="15">
      <c r="A22" s="193" t="s">
        <v>283</v>
      </c>
      <c r="B22" s="179">
        <v>1050</v>
      </c>
      <c r="C22" s="286">
        <f>Volume!J22</f>
        <v>149</v>
      </c>
      <c r="D22" s="320">
        <v>24.58</v>
      </c>
      <c r="E22" s="206">
        <f t="shared" si="0"/>
        <v>25809</v>
      </c>
      <c r="F22" s="211">
        <f t="shared" si="1"/>
        <v>16.496644295302012</v>
      </c>
      <c r="G22" s="277">
        <f t="shared" si="2"/>
        <v>33631.5</v>
      </c>
      <c r="H22" s="275">
        <v>5</v>
      </c>
      <c r="I22" s="207">
        <f t="shared" si="3"/>
        <v>32.03</v>
      </c>
      <c r="J22" s="214">
        <f t="shared" si="4"/>
        <v>0.21496644295302014</v>
      </c>
      <c r="K22" s="218">
        <f t="shared" si="5"/>
        <v>2.9283209375</v>
      </c>
      <c r="L22" s="208">
        <f t="shared" si="6"/>
        <v>16.039074330834257</v>
      </c>
      <c r="M22" s="203">
        <v>46.853135</v>
      </c>
    </row>
    <row r="23" spans="1:13" s="7" customFormat="1" ht="15">
      <c r="A23" s="193" t="s">
        <v>34</v>
      </c>
      <c r="B23" s="179">
        <v>275</v>
      </c>
      <c r="C23" s="286">
        <f>Volume!J23</f>
        <v>1644</v>
      </c>
      <c r="D23" s="320">
        <v>252.58</v>
      </c>
      <c r="E23" s="206">
        <f t="shared" si="0"/>
        <v>69459.5</v>
      </c>
      <c r="F23" s="211">
        <f t="shared" si="1"/>
        <v>15.36374695863747</v>
      </c>
      <c r="G23" s="277">
        <f t="shared" si="2"/>
        <v>92064.5</v>
      </c>
      <c r="H23" s="275">
        <v>5</v>
      </c>
      <c r="I23" s="207">
        <f t="shared" si="3"/>
        <v>334.78</v>
      </c>
      <c r="J23" s="214">
        <f t="shared" si="4"/>
        <v>0.2036374695863747</v>
      </c>
      <c r="K23" s="218">
        <f t="shared" si="5"/>
        <v>2.98494325</v>
      </c>
      <c r="L23" s="208">
        <f t="shared" si="6"/>
        <v>16.349207508977827</v>
      </c>
      <c r="M23" s="203">
        <v>47.759092</v>
      </c>
    </row>
    <row r="24" spans="1:13" s="8" customFormat="1" ht="15">
      <c r="A24" s="193" t="s">
        <v>284</v>
      </c>
      <c r="B24" s="179">
        <v>250</v>
      </c>
      <c r="C24" s="286">
        <f>Volume!J24</f>
        <v>999.15</v>
      </c>
      <c r="D24" s="320">
        <v>116</v>
      </c>
      <c r="E24" s="206">
        <f t="shared" si="0"/>
        <v>29000</v>
      </c>
      <c r="F24" s="211">
        <f t="shared" si="1"/>
        <v>11.609868388129911</v>
      </c>
      <c r="G24" s="277">
        <f t="shared" si="2"/>
        <v>41489.375</v>
      </c>
      <c r="H24" s="275">
        <v>5</v>
      </c>
      <c r="I24" s="207">
        <f t="shared" si="3"/>
        <v>165.9575</v>
      </c>
      <c r="J24" s="214">
        <f t="shared" si="4"/>
        <v>0.16609868388129911</v>
      </c>
      <c r="K24" s="218">
        <f t="shared" si="5"/>
        <v>3.0054939375</v>
      </c>
      <c r="L24" s="208">
        <f t="shared" si="6"/>
        <v>16.461768260137717</v>
      </c>
      <c r="M24" s="219">
        <v>48.087903</v>
      </c>
    </row>
    <row r="25" spans="1:13" s="8" customFormat="1" ht="15">
      <c r="A25" s="193" t="s">
        <v>137</v>
      </c>
      <c r="B25" s="179">
        <v>1000</v>
      </c>
      <c r="C25" s="286">
        <f>Volume!J25</f>
        <v>313.6</v>
      </c>
      <c r="D25" s="320">
        <v>33.6</v>
      </c>
      <c r="E25" s="206">
        <f t="shared" si="0"/>
        <v>33600</v>
      </c>
      <c r="F25" s="211">
        <f t="shared" si="1"/>
        <v>10.714285714285714</v>
      </c>
      <c r="G25" s="277">
        <f t="shared" si="2"/>
        <v>49280</v>
      </c>
      <c r="H25" s="275">
        <v>5</v>
      </c>
      <c r="I25" s="207">
        <f t="shared" si="3"/>
        <v>49.28</v>
      </c>
      <c r="J25" s="214">
        <f t="shared" si="4"/>
        <v>0.15714285714285714</v>
      </c>
      <c r="K25" s="218">
        <f t="shared" si="5"/>
        <v>2.5117254375</v>
      </c>
      <c r="L25" s="208">
        <f t="shared" si="6"/>
        <v>13.757286803782822</v>
      </c>
      <c r="M25" s="219">
        <v>40.187607</v>
      </c>
    </row>
    <row r="26" spans="1:13" s="8" customFormat="1" ht="15">
      <c r="A26" s="193" t="s">
        <v>232</v>
      </c>
      <c r="B26" s="179">
        <v>500</v>
      </c>
      <c r="C26" s="286">
        <f>Volume!J26</f>
        <v>769</v>
      </c>
      <c r="D26" s="320">
        <v>91.78</v>
      </c>
      <c r="E26" s="206">
        <f t="shared" si="0"/>
        <v>45890</v>
      </c>
      <c r="F26" s="211">
        <f t="shared" si="1"/>
        <v>11.934980494148245</v>
      </c>
      <c r="G26" s="277">
        <f t="shared" si="2"/>
        <v>65115</v>
      </c>
      <c r="H26" s="275">
        <v>5</v>
      </c>
      <c r="I26" s="207">
        <f t="shared" si="3"/>
        <v>130.23</v>
      </c>
      <c r="J26" s="214">
        <f t="shared" si="4"/>
        <v>0.16934980494148244</v>
      </c>
      <c r="K26" s="218">
        <f t="shared" si="5"/>
        <v>1.9979265625</v>
      </c>
      <c r="L26" s="208">
        <f t="shared" si="6"/>
        <v>10.943094465200051</v>
      </c>
      <c r="M26" s="219">
        <v>31.966825</v>
      </c>
    </row>
    <row r="27" spans="1:13" s="8" customFormat="1" ht="15">
      <c r="A27" s="193" t="s">
        <v>1</v>
      </c>
      <c r="B27" s="179">
        <v>150</v>
      </c>
      <c r="C27" s="286">
        <f>Volume!J27</f>
        <v>2468.8</v>
      </c>
      <c r="D27" s="320">
        <v>362.17</v>
      </c>
      <c r="E27" s="206">
        <f t="shared" si="0"/>
        <v>54325.5</v>
      </c>
      <c r="F27" s="211">
        <f t="shared" si="1"/>
        <v>14.669880103694103</v>
      </c>
      <c r="G27" s="277">
        <f t="shared" si="2"/>
        <v>72841.5</v>
      </c>
      <c r="H27" s="275">
        <v>5</v>
      </c>
      <c r="I27" s="207">
        <f t="shared" si="3"/>
        <v>485.61</v>
      </c>
      <c r="J27" s="214">
        <f t="shared" si="4"/>
        <v>0.196698801036941</v>
      </c>
      <c r="K27" s="218">
        <f t="shared" si="5"/>
        <v>1.931505625</v>
      </c>
      <c r="L27" s="208">
        <f t="shared" si="6"/>
        <v>10.579292007606144</v>
      </c>
      <c r="M27" s="219">
        <v>30.90409</v>
      </c>
    </row>
    <row r="28" spans="1:13" s="8" customFormat="1" ht="15">
      <c r="A28" s="193" t="s">
        <v>158</v>
      </c>
      <c r="B28" s="179">
        <v>1900</v>
      </c>
      <c r="C28" s="286">
        <f>Volume!J28</f>
        <v>108.85</v>
      </c>
      <c r="D28" s="320">
        <v>11.91</v>
      </c>
      <c r="E28" s="206">
        <f t="shared" si="0"/>
        <v>22629</v>
      </c>
      <c r="F28" s="211">
        <f t="shared" si="1"/>
        <v>10.941662838768949</v>
      </c>
      <c r="G28" s="277">
        <f t="shared" si="2"/>
        <v>33073.1575</v>
      </c>
      <c r="H28" s="275">
        <v>5.05</v>
      </c>
      <c r="I28" s="207">
        <f t="shared" si="3"/>
        <v>17.406925</v>
      </c>
      <c r="J28" s="214">
        <f t="shared" si="4"/>
        <v>0.1599166283876895</v>
      </c>
      <c r="K28" s="218">
        <f t="shared" si="5"/>
        <v>2.1079460625</v>
      </c>
      <c r="L28" s="208">
        <f t="shared" si="6"/>
        <v>11.545696084354446</v>
      </c>
      <c r="M28" s="219">
        <v>33.727137</v>
      </c>
    </row>
    <row r="29" spans="1:13" s="8" customFormat="1" ht="15">
      <c r="A29" s="193" t="s">
        <v>285</v>
      </c>
      <c r="B29" s="179">
        <v>300</v>
      </c>
      <c r="C29" s="286">
        <f>Volume!J29</f>
        <v>523.95</v>
      </c>
      <c r="D29" s="320">
        <v>109.31</v>
      </c>
      <c r="E29" s="206">
        <f t="shared" si="0"/>
        <v>32793</v>
      </c>
      <c r="F29" s="211">
        <f t="shared" si="1"/>
        <v>20.86267773642523</v>
      </c>
      <c r="G29" s="277">
        <f t="shared" si="2"/>
        <v>40652.25</v>
      </c>
      <c r="H29" s="275">
        <v>5</v>
      </c>
      <c r="I29" s="207">
        <f t="shared" si="3"/>
        <v>135.5075</v>
      </c>
      <c r="J29" s="214">
        <f t="shared" si="4"/>
        <v>0.25862677736425227</v>
      </c>
      <c r="K29" s="218">
        <f t="shared" si="5"/>
        <v>3.85269975</v>
      </c>
      <c r="L29" s="208">
        <f t="shared" si="6"/>
        <v>21.102105603695144</v>
      </c>
      <c r="M29" s="219">
        <v>61.643196</v>
      </c>
    </row>
    <row r="30" spans="1:13" s="8" customFormat="1" ht="15">
      <c r="A30" s="193" t="s">
        <v>159</v>
      </c>
      <c r="B30" s="179">
        <v>4500</v>
      </c>
      <c r="C30" s="286">
        <f>Volume!J30</f>
        <v>41.5</v>
      </c>
      <c r="D30" s="320">
        <v>4.54</v>
      </c>
      <c r="E30" s="206">
        <f t="shared" si="0"/>
        <v>20430</v>
      </c>
      <c r="F30" s="211">
        <f t="shared" si="1"/>
        <v>10.939759036144578</v>
      </c>
      <c r="G30" s="277">
        <f t="shared" si="2"/>
        <v>29767.5</v>
      </c>
      <c r="H30" s="275">
        <v>5</v>
      </c>
      <c r="I30" s="207">
        <f t="shared" si="3"/>
        <v>6.615</v>
      </c>
      <c r="J30" s="214">
        <f t="shared" si="4"/>
        <v>0.1593975903614458</v>
      </c>
      <c r="K30" s="218">
        <f t="shared" si="5"/>
        <v>2.803160125</v>
      </c>
      <c r="L30" s="208">
        <f t="shared" si="6"/>
        <v>15.35354032761501</v>
      </c>
      <c r="M30" s="219">
        <v>44.850562</v>
      </c>
    </row>
    <row r="31" spans="1:13" s="8" customFormat="1" ht="15">
      <c r="A31" s="193" t="s">
        <v>2</v>
      </c>
      <c r="B31" s="179">
        <v>1100</v>
      </c>
      <c r="C31" s="286">
        <f>Volume!J31</f>
        <v>313.55</v>
      </c>
      <c r="D31" s="320">
        <v>41.74</v>
      </c>
      <c r="E31" s="206">
        <f t="shared" si="0"/>
        <v>45914</v>
      </c>
      <c r="F31" s="211">
        <f t="shared" si="1"/>
        <v>13.312071439961729</v>
      </c>
      <c r="G31" s="277">
        <f t="shared" si="2"/>
        <v>63159.25</v>
      </c>
      <c r="H31" s="275">
        <v>5</v>
      </c>
      <c r="I31" s="207">
        <f t="shared" si="3"/>
        <v>57.4175</v>
      </c>
      <c r="J31" s="214">
        <f t="shared" si="4"/>
        <v>0.18312071439961727</v>
      </c>
      <c r="K31" s="218">
        <f t="shared" si="5"/>
        <v>2.023759375</v>
      </c>
      <c r="L31" s="208">
        <f t="shared" si="6"/>
        <v>11.084586606500565</v>
      </c>
      <c r="M31" s="219">
        <v>32.38015</v>
      </c>
    </row>
    <row r="32" spans="1:13" s="8" customFormat="1" ht="15">
      <c r="A32" s="193" t="s">
        <v>391</v>
      </c>
      <c r="B32" s="179">
        <v>1250</v>
      </c>
      <c r="C32" s="286">
        <f>Volume!J32</f>
        <v>127.7</v>
      </c>
      <c r="D32" s="320">
        <v>27.04</v>
      </c>
      <c r="E32" s="206">
        <f t="shared" si="0"/>
        <v>33800</v>
      </c>
      <c r="F32" s="211">
        <f t="shared" si="1"/>
        <v>21.174628034455758</v>
      </c>
      <c r="G32" s="277">
        <f t="shared" si="2"/>
        <v>41781.25</v>
      </c>
      <c r="H32" s="275">
        <v>5</v>
      </c>
      <c r="I32" s="207">
        <f t="shared" si="3"/>
        <v>33.425</v>
      </c>
      <c r="J32" s="214">
        <f t="shared" si="4"/>
        <v>0.26174628034455755</v>
      </c>
      <c r="K32" s="218">
        <f t="shared" si="5"/>
        <v>1.8096494375</v>
      </c>
      <c r="L32" s="208">
        <f t="shared" si="6"/>
        <v>9.911858180952853</v>
      </c>
      <c r="M32" s="219">
        <v>28.954391</v>
      </c>
    </row>
    <row r="33" spans="1:13" s="8" customFormat="1" ht="15">
      <c r="A33" s="193" t="s">
        <v>78</v>
      </c>
      <c r="B33" s="179">
        <v>1600</v>
      </c>
      <c r="C33" s="286">
        <f>Volume!J33</f>
        <v>190.6</v>
      </c>
      <c r="D33" s="320">
        <v>29.92</v>
      </c>
      <c r="E33" s="206">
        <f t="shared" si="0"/>
        <v>47872</v>
      </c>
      <c r="F33" s="211">
        <f t="shared" si="1"/>
        <v>15.697796432318995</v>
      </c>
      <c r="G33" s="277">
        <f t="shared" si="2"/>
        <v>63120</v>
      </c>
      <c r="H33" s="275">
        <v>5</v>
      </c>
      <c r="I33" s="207">
        <f t="shared" si="3"/>
        <v>39.45</v>
      </c>
      <c r="J33" s="214">
        <f t="shared" si="4"/>
        <v>0.20697796432318996</v>
      </c>
      <c r="K33" s="218">
        <f t="shared" si="5"/>
        <v>3.51753775</v>
      </c>
      <c r="L33" s="208">
        <f t="shared" si="6"/>
        <v>19.266347725509675</v>
      </c>
      <c r="M33" s="219">
        <v>56.280604</v>
      </c>
    </row>
    <row r="34" spans="1:13" s="8" customFormat="1" ht="15">
      <c r="A34" s="193" t="s">
        <v>138</v>
      </c>
      <c r="B34" s="179">
        <v>425</v>
      </c>
      <c r="C34" s="286">
        <f>Volume!J34</f>
        <v>529.15</v>
      </c>
      <c r="D34" s="320">
        <v>103.08</v>
      </c>
      <c r="E34" s="206">
        <f t="shared" si="0"/>
        <v>43809</v>
      </c>
      <c r="F34" s="211">
        <f t="shared" si="1"/>
        <v>19.480298592081642</v>
      </c>
      <c r="G34" s="277">
        <f t="shared" si="2"/>
        <v>55053.4375</v>
      </c>
      <c r="H34" s="275">
        <v>5</v>
      </c>
      <c r="I34" s="207">
        <f t="shared" si="3"/>
        <v>129.5375</v>
      </c>
      <c r="J34" s="214">
        <f t="shared" si="4"/>
        <v>0.2448029859208164</v>
      </c>
      <c r="K34" s="218">
        <f t="shared" si="5"/>
        <v>3.678509</v>
      </c>
      <c r="L34" s="208">
        <f t="shared" si="6"/>
        <v>20.14802357285771</v>
      </c>
      <c r="M34" s="219">
        <v>58.856144</v>
      </c>
    </row>
    <row r="35" spans="1:13" s="8" customFormat="1" ht="15">
      <c r="A35" s="193" t="s">
        <v>160</v>
      </c>
      <c r="B35" s="179">
        <v>550</v>
      </c>
      <c r="C35" s="286">
        <f>Volume!J35</f>
        <v>402.75</v>
      </c>
      <c r="D35" s="320">
        <v>64.06</v>
      </c>
      <c r="E35" s="206">
        <f t="shared" si="0"/>
        <v>35233</v>
      </c>
      <c r="F35" s="211">
        <f t="shared" si="1"/>
        <v>15.9056486654252</v>
      </c>
      <c r="G35" s="277">
        <f t="shared" si="2"/>
        <v>46308.625</v>
      </c>
      <c r="H35" s="275">
        <v>5</v>
      </c>
      <c r="I35" s="207">
        <f t="shared" si="3"/>
        <v>84.1975</v>
      </c>
      <c r="J35" s="214">
        <f t="shared" si="4"/>
        <v>0.20905648665425203</v>
      </c>
      <c r="K35" s="218">
        <f t="shared" si="5"/>
        <v>2.7257803125</v>
      </c>
      <c r="L35" s="208">
        <f t="shared" si="6"/>
        <v>14.92971363959731</v>
      </c>
      <c r="M35" s="219">
        <v>43.612485</v>
      </c>
    </row>
    <row r="36" spans="1:13" s="8" customFormat="1" ht="15">
      <c r="A36" s="193" t="s">
        <v>161</v>
      </c>
      <c r="B36" s="179">
        <v>6900</v>
      </c>
      <c r="C36" s="286">
        <f>Volume!J36</f>
        <v>32.1</v>
      </c>
      <c r="D36" s="320">
        <v>3.53</v>
      </c>
      <c r="E36" s="206">
        <f t="shared" si="0"/>
        <v>24357</v>
      </c>
      <c r="F36" s="211">
        <f t="shared" si="1"/>
        <v>10.996884735202492</v>
      </c>
      <c r="G36" s="277">
        <f t="shared" si="2"/>
        <v>35431.5</v>
      </c>
      <c r="H36" s="275">
        <v>5</v>
      </c>
      <c r="I36" s="207">
        <f t="shared" si="3"/>
        <v>5.135</v>
      </c>
      <c r="J36" s="214">
        <f t="shared" si="4"/>
        <v>0.1599688473520249</v>
      </c>
      <c r="K36" s="218">
        <f t="shared" si="5"/>
        <v>2.302460875</v>
      </c>
      <c r="L36" s="208">
        <f t="shared" si="6"/>
        <v>12.611097590105826</v>
      </c>
      <c r="M36" s="219">
        <v>36.839374</v>
      </c>
    </row>
    <row r="37" spans="1:13" s="8" customFormat="1" ht="15">
      <c r="A37" s="193" t="s">
        <v>393</v>
      </c>
      <c r="B37" s="179">
        <v>900</v>
      </c>
      <c r="C37" s="286">
        <f>Volume!J37</f>
        <v>193.6</v>
      </c>
      <c r="D37" s="320">
        <v>47.8</v>
      </c>
      <c r="E37" s="206">
        <f t="shared" si="0"/>
        <v>43020</v>
      </c>
      <c r="F37" s="211">
        <f t="shared" si="1"/>
        <v>24.6900826446281</v>
      </c>
      <c r="G37" s="277">
        <f t="shared" si="2"/>
        <v>51732</v>
      </c>
      <c r="H37" s="275">
        <v>5</v>
      </c>
      <c r="I37" s="207">
        <f t="shared" si="3"/>
        <v>57.48</v>
      </c>
      <c r="J37" s="214">
        <f t="shared" si="4"/>
        <v>0.29690082644628096</v>
      </c>
      <c r="K37" s="218">
        <f t="shared" si="5"/>
        <v>2.734375</v>
      </c>
      <c r="L37" s="208">
        <f t="shared" si="6"/>
        <v>14.976788681781887</v>
      </c>
      <c r="M37" s="219">
        <v>43.75</v>
      </c>
    </row>
    <row r="38" spans="1:13" s="8" customFormat="1" ht="15">
      <c r="A38" s="193" t="s">
        <v>3</v>
      </c>
      <c r="B38" s="179">
        <v>1250</v>
      </c>
      <c r="C38" s="286">
        <f>Volume!J38</f>
        <v>232.4</v>
      </c>
      <c r="D38" s="320">
        <v>25.43</v>
      </c>
      <c r="E38" s="206">
        <f t="shared" si="0"/>
        <v>31787.5</v>
      </c>
      <c r="F38" s="211">
        <f t="shared" si="1"/>
        <v>10.942340791738383</v>
      </c>
      <c r="G38" s="277">
        <f t="shared" si="2"/>
        <v>46312.5</v>
      </c>
      <c r="H38" s="275">
        <v>5</v>
      </c>
      <c r="I38" s="207">
        <f t="shared" si="3"/>
        <v>37.05</v>
      </c>
      <c r="J38" s="214">
        <f t="shared" si="4"/>
        <v>0.1594234079173838</v>
      </c>
      <c r="K38" s="218">
        <f t="shared" si="5"/>
        <v>1.9413674375</v>
      </c>
      <c r="L38" s="208">
        <f t="shared" si="6"/>
        <v>10.633307379247508</v>
      </c>
      <c r="M38" s="219">
        <v>31.061879</v>
      </c>
    </row>
    <row r="39" spans="1:13" s="8" customFormat="1" ht="15">
      <c r="A39" s="193" t="s">
        <v>218</v>
      </c>
      <c r="B39" s="179">
        <v>525</v>
      </c>
      <c r="C39" s="286">
        <f>Volume!J39</f>
        <v>354.7</v>
      </c>
      <c r="D39" s="320">
        <v>76.9</v>
      </c>
      <c r="E39" s="206">
        <f t="shared" si="0"/>
        <v>40372.5</v>
      </c>
      <c r="F39" s="211">
        <f t="shared" si="1"/>
        <v>21.6802932055258</v>
      </c>
      <c r="G39" s="277">
        <f t="shared" si="2"/>
        <v>49683.375</v>
      </c>
      <c r="H39" s="275">
        <v>5</v>
      </c>
      <c r="I39" s="207">
        <f t="shared" si="3"/>
        <v>94.635</v>
      </c>
      <c r="J39" s="214">
        <f t="shared" si="4"/>
        <v>0.266802932055258</v>
      </c>
      <c r="K39" s="218">
        <f t="shared" si="5"/>
        <v>2.2033485625</v>
      </c>
      <c r="L39" s="208">
        <f t="shared" si="6"/>
        <v>12.068237097278313</v>
      </c>
      <c r="M39" s="219">
        <v>35.253577</v>
      </c>
    </row>
    <row r="40" spans="1:13" s="8" customFormat="1" ht="15">
      <c r="A40" s="193" t="s">
        <v>162</v>
      </c>
      <c r="B40" s="179">
        <v>1200</v>
      </c>
      <c r="C40" s="286">
        <f>Volume!J40</f>
        <v>270.5</v>
      </c>
      <c r="D40" s="320">
        <v>56.67</v>
      </c>
      <c r="E40" s="206">
        <f t="shared" si="0"/>
        <v>68004</v>
      </c>
      <c r="F40" s="211">
        <f t="shared" si="1"/>
        <v>20.950092421441774</v>
      </c>
      <c r="G40" s="277">
        <f t="shared" si="2"/>
        <v>84234</v>
      </c>
      <c r="H40" s="275">
        <v>5</v>
      </c>
      <c r="I40" s="207">
        <f t="shared" si="3"/>
        <v>70.195</v>
      </c>
      <c r="J40" s="214">
        <f t="shared" si="4"/>
        <v>0.2595009242144177</v>
      </c>
      <c r="K40" s="218">
        <f t="shared" si="5"/>
        <v>3.3854694375</v>
      </c>
      <c r="L40" s="208">
        <f t="shared" si="6"/>
        <v>18.54297978663076</v>
      </c>
      <c r="M40" s="219">
        <v>54.167511</v>
      </c>
    </row>
    <row r="41" spans="1:13" s="8" customFormat="1" ht="15">
      <c r="A41" s="193" t="s">
        <v>286</v>
      </c>
      <c r="B41" s="179">
        <v>1000</v>
      </c>
      <c r="C41" s="286">
        <f>Volume!J41</f>
        <v>202.1</v>
      </c>
      <c r="D41" s="320">
        <v>33.24</v>
      </c>
      <c r="E41" s="206">
        <f t="shared" si="0"/>
        <v>33240</v>
      </c>
      <c r="F41" s="211">
        <f t="shared" si="1"/>
        <v>16.4473033151905</v>
      </c>
      <c r="G41" s="277">
        <f t="shared" si="2"/>
        <v>43345</v>
      </c>
      <c r="H41" s="275">
        <v>5</v>
      </c>
      <c r="I41" s="207">
        <f t="shared" si="3"/>
        <v>43.345</v>
      </c>
      <c r="J41" s="214">
        <f t="shared" si="4"/>
        <v>0.214473033151905</v>
      </c>
      <c r="K41" s="218">
        <f t="shared" si="5"/>
        <v>3.8871326875</v>
      </c>
      <c r="L41" s="208">
        <f t="shared" si="6"/>
        <v>21.290702569594295</v>
      </c>
      <c r="M41" s="219">
        <v>62.194123</v>
      </c>
    </row>
    <row r="42" spans="1:13" s="8" customFormat="1" ht="15">
      <c r="A42" s="193" t="s">
        <v>183</v>
      </c>
      <c r="B42" s="179">
        <v>950</v>
      </c>
      <c r="C42" s="286">
        <f>Volume!J42</f>
        <v>271.2</v>
      </c>
      <c r="D42" s="320">
        <v>31.87</v>
      </c>
      <c r="E42" s="206">
        <f t="shared" si="0"/>
        <v>30276.5</v>
      </c>
      <c r="F42" s="211">
        <f t="shared" si="1"/>
        <v>11.751474926253689</v>
      </c>
      <c r="G42" s="277">
        <f t="shared" si="2"/>
        <v>43158.5</v>
      </c>
      <c r="H42" s="275">
        <v>5</v>
      </c>
      <c r="I42" s="207">
        <f t="shared" si="3"/>
        <v>45.43</v>
      </c>
      <c r="J42" s="214">
        <f t="shared" si="4"/>
        <v>0.16751474926253687</v>
      </c>
      <c r="K42" s="218">
        <f t="shared" si="5"/>
        <v>2.784402875</v>
      </c>
      <c r="L42" s="208">
        <f t="shared" si="6"/>
        <v>15.250802638197374</v>
      </c>
      <c r="M42" s="219">
        <v>44.550446</v>
      </c>
    </row>
    <row r="43" spans="1:13" s="8" customFormat="1" ht="15">
      <c r="A43" s="193" t="s">
        <v>219</v>
      </c>
      <c r="B43" s="179">
        <v>2700</v>
      </c>
      <c r="C43" s="286">
        <f>Volume!J43</f>
        <v>93.85</v>
      </c>
      <c r="D43" s="320">
        <v>10.69</v>
      </c>
      <c r="E43" s="206">
        <f t="shared" si="0"/>
        <v>28863</v>
      </c>
      <c r="F43" s="211">
        <f t="shared" si="1"/>
        <v>11.390516782099095</v>
      </c>
      <c r="G43" s="277">
        <f t="shared" si="2"/>
        <v>41532.75</v>
      </c>
      <c r="H43" s="275">
        <v>5</v>
      </c>
      <c r="I43" s="207">
        <f t="shared" si="3"/>
        <v>15.3825</v>
      </c>
      <c r="J43" s="214">
        <f t="shared" si="4"/>
        <v>0.16390516782099096</v>
      </c>
      <c r="K43" s="218">
        <f t="shared" si="5"/>
        <v>1.75628475</v>
      </c>
      <c r="L43" s="208">
        <f t="shared" si="6"/>
        <v>9.619567749773214</v>
      </c>
      <c r="M43" s="219">
        <v>28.100556</v>
      </c>
    </row>
    <row r="44" spans="1:13" s="8" customFormat="1" ht="15">
      <c r="A44" s="193" t="s">
        <v>163</v>
      </c>
      <c r="B44" s="179">
        <v>250</v>
      </c>
      <c r="C44" s="286">
        <f>Volume!J44</f>
        <v>3358.75</v>
      </c>
      <c r="D44" s="320">
        <v>496.56</v>
      </c>
      <c r="E44" s="206">
        <f t="shared" si="0"/>
        <v>124140</v>
      </c>
      <c r="F44" s="211">
        <f t="shared" si="1"/>
        <v>14.784071455154447</v>
      </c>
      <c r="G44" s="277">
        <f t="shared" si="2"/>
        <v>166124.375</v>
      </c>
      <c r="H44" s="275">
        <v>5</v>
      </c>
      <c r="I44" s="207">
        <f t="shared" si="3"/>
        <v>664.4975</v>
      </c>
      <c r="J44" s="214">
        <f t="shared" si="4"/>
        <v>0.19784071455154445</v>
      </c>
      <c r="K44" s="218">
        <f t="shared" si="5"/>
        <v>3.5696378125</v>
      </c>
      <c r="L44" s="208">
        <f t="shared" si="6"/>
        <v>19.551711520296465</v>
      </c>
      <c r="M44" s="219">
        <v>57.114205</v>
      </c>
    </row>
    <row r="45" spans="1:13" s="8" customFormat="1" ht="15">
      <c r="A45" s="193" t="s">
        <v>194</v>
      </c>
      <c r="B45" s="179">
        <v>400</v>
      </c>
      <c r="C45" s="286">
        <f>Volume!J45</f>
        <v>705.5</v>
      </c>
      <c r="D45" s="320">
        <v>75.38</v>
      </c>
      <c r="E45" s="206">
        <f t="shared" si="0"/>
        <v>30152</v>
      </c>
      <c r="F45" s="211">
        <f t="shared" si="1"/>
        <v>10.68462083628632</v>
      </c>
      <c r="G45" s="277">
        <f t="shared" si="2"/>
        <v>44798.18</v>
      </c>
      <c r="H45" s="275">
        <v>5.19</v>
      </c>
      <c r="I45" s="207">
        <f t="shared" si="3"/>
        <v>111.99545</v>
      </c>
      <c r="J45" s="214">
        <f t="shared" si="4"/>
        <v>0.1587462083628632</v>
      </c>
      <c r="K45" s="218">
        <f t="shared" si="5"/>
        <v>1.9054481875</v>
      </c>
      <c r="L45" s="208">
        <f t="shared" si="6"/>
        <v>10.436569544510833</v>
      </c>
      <c r="M45" s="219">
        <v>30.487171</v>
      </c>
    </row>
    <row r="46" spans="1:13" s="8" customFormat="1" ht="15">
      <c r="A46" s="193" t="s">
        <v>220</v>
      </c>
      <c r="B46" s="179">
        <v>2400</v>
      </c>
      <c r="C46" s="286">
        <f>Volume!J46</f>
        <v>120</v>
      </c>
      <c r="D46" s="320">
        <v>21.45</v>
      </c>
      <c r="E46" s="206">
        <f t="shared" si="0"/>
        <v>51480</v>
      </c>
      <c r="F46" s="211">
        <f t="shared" si="1"/>
        <v>17.875</v>
      </c>
      <c r="G46" s="277">
        <f t="shared" si="2"/>
        <v>65880</v>
      </c>
      <c r="H46" s="275">
        <v>5</v>
      </c>
      <c r="I46" s="207">
        <f t="shared" si="3"/>
        <v>27.45</v>
      </c>
      <c r="J46" s="214">
        <f t="shared" si="4"/>
        <v>0.22874999999999998</v>
      </c>
      <c r="K46" s="218">
        <f t="shared" si="5"/>
        <v>3.3233994375</v>
      </c>
      <c r="L46" s="208">
        <f t="shared" si="6"/>
        <v>18.203008395187304</v>
      </c>
      <c r="M46" s="219">
        <v>53.174391</v>
      </c>
    </row>
    <row r="47" spans="1:13" s="8" customFormat="1" ht="15">
      <c r="A47" s="193" t="s">
        <v>164</v>
      </c>
      <c r="B47" s="179">
        <v>5650</v>
      </c>
      <c r="C47" s="286">
        <f>Volume!J47</f>
        <v>51.85</v>
      </c>
      <c r="D47" s="320">
        <v>5.95</v>
      </c>
      <c r="E47" s="206">
        <f t="shared" si="0"/>
        <v>33617.5</v>
      </c>
      <c r="F47" s="211">
        <f t="shared" si="1"/>
        <v>11.475409836065573</v>
      </c>
      <c r="G47" s="277">
        <f t="shared" si="2"/>
        <v>48265.125</v>
      </c>
      <c r="H47" s="275">
        <v>5</v>
      </c>
      <c r="I47" s="207">
        <f t="shared" si="3"/>
        <v>8.5425</v>
      </c>
      <c r="J47" s="214">
        <f t="shared" si="4"/>
        <v>0.16475409836065574</v>
      </c>
      <c r="K47" s="218">
        <f t="shared" si="5"/>
        <v>3.87681475</v>
      </c>
      <c r="L47" s="208">
        <f t="shared" si="6"/>
        <v>21.234188898437512</v>
      </c>
      <c r="M47" s="219">
        <v>62.029036</v>
      </c>
    </row>
    <row r="48" spans="1:13" s="8" customFormat="1" ht="15">
      <c r="A48" s="193" t="s">
        <v>165</v>
      </c>
      <c r="B48" s="179">
        <v>1300</v>
      </c>
      <c r="C48" s="286">
        <f>Volume!J48</f>
        <v>229.25</v>
      </c>
      <c r="D48" s="320">
        <v>34.56</v>
      </c>
      <c r="E48" s="206">
        <f t="shared" si="0"/>
        <v>44928</v>
      </c>
      <c r="F48" s="211">
        <f t="shared" si="1"/>
        <v>15.075245365321702</v>
      </c>
      <c r="G48" s="277">
        <f t="shared" si="2"/>
        <v>59829.25</v>
      </c>
      <c r="H48" s="275">
        <v>5</v>
      </c>
      <c r="I48" s="207">
        <f t="shared" si="3"/>
        <v>46.0225</v>
      </c>
      <c r="J48" s="214">
        <f t="shared" si="4"/>
        <v>0.200752453653217</v>
      </c>
      <c r="K48" s="218">
        <f t="shared" si="5"/>
        <v>3.060328625</v>
      </c>
      <c r="L48" s="208">
        <f t="shared" si="6"/>
        <v>16.762110212912685</v>
      </c>
      <c r="M48" s="219">
        <v>48.965258</v>
      </c>
    </row>
    <row r="49" spans="1:13" s="8" customFormat="1" ht="15">
      <c r="A49" s="193" t="s">
        <v>89</v>
      </c>
      <c r="B49" s="179">
        <v>750</v>
      </c>
      <c r="C49" s="286">
        <f>Volume!J49</f>
        <v>284.55</v>
      </c>
      <c r="D49" s="320">
        <v>36.3</v>
      </c>
      <c r="E49" s="206">
        <f t="shared" si="0"/>
        <v>27224.999999999996</v>
      </c>
      <c r="F49" s="211">
        <f t="shared" si="1"/>
        <v>12.75698471270427</v>
      </c>
      <c r="G49" s="277">
        <f t="shared" si="2"/>
        <v>38194.4025</v>
      </c>
      <c r="H49" s="275">
        <v>5.14</v>
      </c>
      <c r="I49" s="207">
        <f t="shared" si="3"/>
        <v>50.925869999999996</v>
      </c>
      <c r="J49" s="214">
        <f t="shared" si="4"/>
        <v>0.17896984712704267</v>
      </c>
      <c r="K49" s="218">
        <f t="shared" si="5"/>
        <v>2.8160874375</v>
      </c>
      <c r="L49" s="208">
        <f t="shared" si="6"/>
        <v>15.424346134256695</v>
      </c>
      <c r="M49" s="219">
        <v>45.057399</v>
      </c>
    </row>
    <row r="50" spans="1:13" s="8" customFormat="1" ht="15">
      <c r="A50" s="193" t="s">
        <v>287</v>
      </c>
      <c r="B50" s="179">
        <v>1000</v>
      </c>
      <c r="C50" s="286">
        <f>Volume!J50</f>
        <v>168.75</v>
      </c>
      <c r="D50" s="320">
        <v>48.18</v>
      </c>
      <c r="E50" s="206">
        <f t="shared" si="0"/>
        <v>48180</v>
      </c>
      <c r="F50" s="211">
        <f t="shared" si="1"/>
        <v>28.551111111111112</v>
      </c>
      <c r="G50" s="277">
        <f t="shared" si="2"/>
        <v>56617.5</v>
      </c>
      <c r="H50" s="275">
        <v>5</v>
      </c>
      <c r="I50" s="207">
        <f t="shared" si="3"/>
        <v>56.6175</v>
      </c>
      <c r="J50" s="214">
        <f t="shared" si="4"/>
        <v>0.3355111111111111</v>
      </c>
      <c r="K50" s="218">
        <f t="shared" si="5"/>
        <v>3.6678045625</v>
      </c>
      <c r="L50" s="208">
        <f t="shared" si="6"/>
        <v>20.08939295401617</v>
      </c>
      <c r="M50" s="219">
        <v>58.684873</v>
      </c>
    </row>
    <row r="51" spans="1:13" s="8" customFormat="1" ht="15">
      <c r="A51" s="193" t="s">
        <v>271</v>
      </c>
      <c r="B51" s="179">
        <v>600</v>
      </c>
      <c r="C51" s="286">
        <f>Volume!J51</f>
        <v>228.35</v>
      </c>
      <c r="D51" s="320">
        <v>47.22</v>
      </c>
      <c r="E51" s="206">
        <f t="shared" si="0"/>
        <v>28332</v>
      </c>
      <c r="F51" s="211">
        <f t="shared" si="1"/>
        <v>20.678782570615283</v>
      </c>
      <c r="G51" s="277">
        <f t="shared" si="2"/>
        <v>35182.5</v>
      </c>
      <c r="H51" s="275">
        <v>5</v>
      </c>
      <c r="I51" s="207">
        <f t="shared" si="3"/>
        <v>58.6375</v>
      </c>
      <c r="J51" s="214">
        <f t="shared" si="4"/>
        <v>0.25678782570615283</v>
      </c>
      <c r="K51" s="218">
        <f t="shared" si="5"/>
        <v>3.15631875</v>
      </c>
      <c r="L51" s="208">
        <f t="shared" si="6"/>
        <v>17.28786978051509</v>
      </c>
      <c r="M51" s="219">
        <v>50.5011</v>
      </c>
    </row>
    <row r="52" spans="1:13" s="8" customFormat="1" ht="15">
      <c r="A52" s="193" t="s">
        <v>221</v>
      </c>
      <c r="B52" s="179">
        <v>300</v>
      </c>
      <c r="C52" s="286">
        <f>Volume!J52</f>
        <v>1145.15</v>
      </c>
      <c r="D52" s="320">
        <v>122.5</v>
      </c>
      <c r="E52" s="206">
        <f t="shared" si="0"/>
        <v>36750</v>
      </c>
      <c r="F52" s="211">
        <f t="shared" si="1"/>
        <v>10.697288564816835</v>
      </c>
      <c r="G52" s="277">
        <f t="shared" si="2"/>
        <v>53927.25</v>
      </c>
      <c r="H52" s="275">
        <v>5</v>
      </c>
      <c r="I52" s="207">
        <f t="shared" si="3"/>
        <v>179.7575</v>
      </c>
      <c r="J52" s="214">
        <f t="shared" si="4"/>
        <v>0.15697288564816833</v>
      </c>
      <c r="K52" s="218">
        <f t="shared" si="5"/>
        <v>2.0622700625</v>
      </c>
      <c r="L52" s="208">
        <f t="shared" si="6"/>
        <v>11.295518328988388</v>
      </c>
      <c r="M52" s="219">
        <v>32.996321</v>
      </c>
    </row>
    <row r="53" spans="1:13" s="8" customFormat="1" ht="15">
      <c r="A53" s="193" t="s">
        <v>233</v>
      </c>
      <c r="B53" s="179">
        <v>1000</v>
      </c>
      <c r="C53" s="286">
        <f>Volume!J53</f>
        <v>362.85</v>
      </c>
      <c r="D53" s="320">
        <v>52.7</v>
      </c>
      <c r="E53" s="206">
        <f t="shared" si="0"/>
        <v>52700</v>
      </c>
      <c r="F53" s="211">
        <f t="shared" si="1"/>
        <v>14.523907950943915</v>
      </c>
      <c r="G53" s="277">
        <f t="shared" si="2"/>
        <v>70842.5</v>
      </c>
      <c r="H53" s="275">
        <v>5</v>
      </c>
      <c r="I53" s="207">
        <f t="shared" si="3"/>
        <v>70.8425</v>
      </c>
      <c r="J53" s="214">
        <f t="shared" si="4"/>
        <v>0.19523907950943914</v>
      </c>
      <c r="K53" s="218">
        <f t="shared" si="5"/>
        <v>3.8332605</v>
      </c>
      <c r="L53" s="208">
        <f t="shared" si="6"/>
        <v>20.99563244643532</v>
      </c>
      <c r="M53" s="219">
        <v>61.332168</v>
      </c>
    </row>
    <row r="54" spans="1:13" s="8" customFormat="1" ht="15">
      <c r="A54" s="193" t="s">
        <v>166</v>
      </c>
      <c r="B54" s="179">
        <v>2950</v>
      </c>
      <c r="C54" s="286">
        <f>Volume!J54</f>
        <v>91.6</v>
      </c>
      <c r="D54" s="320">
        <v>9.99</v>
      </c>
      <c r="E54" s="206">
        <f t="shared" si="0"/>
        <v>29470.5</v>
      </c>
      <c r="F54" s="211">
        <f t="shared" si="1"/>
        <v>10.906113537117905</v>
      </c>
      <c r="G54" s="277">
        <f t="shared" si="2"/>
        <v>42981.5</v>
      </c>
      <c r="H54" s="275">
        <v>5</v>
      </c>
      <c r="I54" s="207">
        <f t="shared" si="3"/>
        <v>14.57</v>
      </c>
      <c r="J54" s="214">
        <f t="shared" si="4"/>
        <v>0.15906113537117905</v>
      </c>
      <c r="K54" s="218">
        <f t="shared" si="5"/>
        <v>2.3028273125</v>
      </c>
      <c r="L54" s="208">
        <f t="shared" si="6"/>
        <v>12.613104650952483</v>
      </c>
      <c r="M54" s="219">
        <v>36.845237</v>
      </c>
    </row>
    <row r="55" spans="1:13" s="8" customFormat="1" ht="15">
      <c r="A55" s="193" t="s">
        <v>222</v>
      </c>
      <c r="B55" s="179">
        <v>175</v>
      </c>
      <c r="C55" s="286">
        <f>Volume!J55</f>
        <v>2254.95</v>
      </c>
      <c r="D55" s="320">
        <v>269.57</v>
      </c>
      <c r="E55" s="206">
        <f t="shared" si="0"/>
        <v>47174.75</v>
      </c>
      <c r="F55" s="211">
        <f t="shared" si="1"/>
        <v>11.954588793543094</v>
      </c>
      <c r="G55" s="277">
        <f t="shared" si="2"/>
        <v>66905.5625</v>
      </c>
      <c r="H55" s="275">
        <v>5</v>
      </c>
      <c r="I55" s="207">
        <f t="shared" si="3"/>
        <v>382.3175</v>
      </c>
      <c r="J55" s="214">
        <f t="shared" si="4"/>
        <v>0.16954588793543096</v>
      </c>
      <c r="K55" s="218">
        <f t="shared" si="5"/>
        <v>2.0373401875</v>
      </c>
      <c r="L55" s="208">
        <f t="shared" si="6"/>
        <v>11.158971780055547</v>
      </c>
      <c r="M55" s="219">
        <v>32.597443</v>
      </c>
    </row>
    <row r="56" spans="1:13" s="8" customFormat="1" ht="15">
      <c r="A56" s="193" t="s">
        <v>288</v>
      </c>
      <c r="B56" s="179">
        <v>1500</v>
      </c>
      <c r="C56" s="286">
        <f>Volume!J56</f>
        <v>139.95</v>
      </c>
      <c r="D56" s="320">
        <v>15.84</v>
      </c>
      <c r="E56" s="206">
        <f t="shared" si="0"/>
        <v>23760</v>
      </c>
      <c r="F56" s="211">
        <f t="shared" si="1"/>
        <v>11.318327974276528</v>
      </c>
      <c r="G56" s="277">
        <f t="shared" si="2"/>
        <v>34256.25</v>
      </c>
      <c r="H56" s="275">
        <v>5</v>
      </c>
      <c r="I56" s="207">
        <f t="shared" si="3"/>
        <v>22.8375</v>
      </c>
      <c r="J56" s="214">
        <f t="shared" si="4"/>
        <v>0.16318327974276528</v>
      </c>
      <c r="K56" s="218">
        <f t="shared" si="5"/>
        <v>3.58289025</v>
      </c>
      <c r="L56" s="208">
        <f t="shared" si="6"/>
        <v>19.62429810990324</v>
      </c>
      <c r="M56" s="219">
        <v>57.326244</v>
      </c>
    </row>
    <row r="57" spans="1:13" s="8" customFormat="1" ht="15">
      <c r="A57" s="193" t="s">
        <v>289</v>
      </c>
      <c r="B57" s="179">
        <v>1400</v>
      </c>
      <c r="C57" s="286">
        <f>Volume!J57</f>
        <v>120.4</v>
      </c>
      <c r="D57" s="320">
        <v>15.73</v>
      </c>
      <c r="E57" s="206">
        <f t="shared" si="0"/>
        <v>22022</v>
      </c>
      <c r="F57" s="211">
        <f t="shared" si="1"/>
        <v>13.064784053156146</v>
      </c>
      <c r="G57" s="277">
        <f t="shared" si="2"/>
        <v>30450</v>
      </c>
      <c r="H57" s="275">
        <v>5</v>
      </c>
      <c r="I57" s="207">
        <f t="shared" si="3"/>
        <v>21.75</v>
      </c>
      <c r="J57" s="214">
        <f t="shared" si="4"/>
        <v>0.18064784053156147</v>
      </c>
      <c r="K57" s="218">
        <f t="shared" si="5"/>
        <v>2.8057205</v>
      </c>
      <c r="L57" s="208">
        <f t="shared" si="6"/>
        <v>15.367564079046735</v>
      </c>
      <c r="M57" s="219">
        <v>44.891528</v>
      </c>
    </row>
    <row r="58" spans="1:13" s="8" customFormat="1" ht="15">
      <c r="A58" s="193" t="s">
        <v>195</v>
      </c>
      <c r="B58" s="179">
        <v>2062</v>
      </c>
      <c r="C58" s="286">
        <f>Volume!J58</f>
        <v>107.15</v>
      </c>
      <c r="D58" s="320">
        <v>15.12</v>
      </c>
      <c r="E58" s="206">
        <f t="shared" si="0"/>
        <v>31177.44</v>
      </c>
      <c r="F58" s="211">
        <f t="shared" si="1"/>
        <v>14.111059262715816</v>
      </c>
      <c r="G58" s="277">
        <f t="shared" si="2"/>
        <v>42224.604999999996</v>
      </c>
      <c r="H58" s="275">
        <v>5</v>
      </c>
      <c r="I58" s="207">
        <f t="shared" si="3"/>
        <v>20.4775</v>
      </c>
      <c r="J58" s="214">
        <f t="shared" si="4"/>
        <v>0.19111059262715818</v>
      </c>
      <c r="K58" s="218">
        <f t="shared" si="5"/>
        <v>2.3555141875</v>
      </c>
      <c r="L58" s="208">
        <f t="shared" si="6"/>
        <v>12.901682550172033</v>
      </c>
      <c r="M58" s="219">
        <v>37.688227</v>
      </c>
    </row>
    <row r="59" spans="1:13" s="8" customFormat="1" ht="15">
      <c r="A59" s="193" t="s">
        <v>290</v>
      </c>
      <c r="B59" s="179">
        <v>1400</v>
      </c>
      <c r="C59" s="286">
        <f>Volume!J59</f>
        <v>95.6</v>
      </c>
      <c r="D59" s="320">
        <v>18.62</v>
      </c>
      <c r="E59" s="206">
        <f t="shared" si="0"/>
        <v>26068</v>
      </c>
      <c r="F59" s="211">
        <f t="shared" si="1"/>
        <v>19.476987447698747</v>
      </c>
      <c r="G59" s="277">
        <f t="shared" si="2"/>
        <v>32760</v>
      </c>
      <c r="H59" s="275">
        <v>5</v>
      </c>
      <c r="I59" s="207">
        <f t="shared" si="3"/>
        <v>23.4</v>
      </c>
      <c r="J59" s="214">
        <f t="shared" si="4"/>
        <v>0.24476987447698745</v>
      </c>
      <c r="K59" s="218">
        <f t="shared" si="5"/>
        <v>3.7203594375</v>
      </c>
      <c r="L59" s="208">
        <f t="shared" si="6"/>
        <v>20.37724785945981</v>
      </c>
      <c r="M59" s="219">
        <v>59.525751</v>
      </c>
    </row>
    <row r="60" spans="1:13" s="8" customFormat="1" ht="15">
      <c r="A60" s="193" t="s">
        <v>197</v>
      </c>
      <c r="B60" s="179">
        <v>650</v>
      </c>
      <c r="C60" s="286">
        <f>Volume!J60</f>
        <v>287.6</v>
      </c>
      <c r="D60" s="320">
        <v>41.52</v>
      </c>
      <c r="E60" s="206">
        <f t="shared" si="0"/>
        <v>26988.000000000004</v>
      </c>
      <c r="F60" s="211">
        <f t="shared" si="1"/>
        <v>14.436717663421419</v>
      </c>
      <c r="G60" s="277">
        <f t="shared" si="2"/>
        <v>36335.00000000001</v>
      </c>
      <c r="H60" s="275">
        <v>5</v>
      </c>
      <c r="I60" s="207">
        <f t="shared" si="3"/>
        <v>55.90000000000001</v>
      </c>
      <c r="J60" s="214">
        <f t="shared" si="4"/>
        <v>0.1943671766342142</v>
      </c>
      <c r="K60" s="218">
        <f t="shared" si="5"/>
        <v>2.3277544375</v>
      </c>
      <c r="L60" s="208">
        <f t="shared" si="6"/>
        <v>12.749636137514994</v>
      </c>
      <c r="M60" s="219">
        <v>37.244071</v>
      </c>
    </row>
    <row r="61" spans="1:13" s="8" customFormat="1" ht="15">
      <c r="A61" s="193" t="s">
        <v>4</v>
      </c>
      <c r="B61" s="179">
        <v>150</v>
      </c>
      <c r="C61" s="286">
        <f>Volume!J61</f>
        <v>1539.25</v>
      </c>
      <c r="D61" s="320">
        <v>199.04</v>
      </c>
      <c r="E61" s="206">
        <f t="shared" si="0"/>
        <v>29856</v>
      </c>
      <c r="F61" s="211">
        <f t="shared" si="1"/>
        <v>12.930972876400846</v>
      </c>
      <c r="G61" s="277">
        <f t="shared" si="2"/>
        <v>41400.375</v>
      </c>
      <c r="H61" s="275">
        <v>5</v>
      </c>
      <c r="I61" s="207">
        <f t="shared" si="3"/>
        <v>276.0025</v>
      </c>
      <c r="J61" s="214">
        <f t="shared" si="4"/>
        <v>0.17930972876400844</v>
      </c>
      <c r="K61" s="218">
        <f t="shared" si="5"/>
        <v>1.7617470625</v>
      </c>
      <c r="L61" s="208">
        <f t="shared" si="6"/>
        <v>9.649486067497138</v>
      </c>
      <c r="M61" s="219">
        <v>28.187953</v>
      </c>
    </row>
    <row r="62" spans="1:13" s="8" customFormat="1" ht="15">
      <c r="A62" s="193" t="s">
        <v>79</v>
      </c>
      <c r="B62" s="179">
        <v>200</v>
      </c>
      <c r="C62" s="286">
        <f>Volume!J62</f>
        <v>958.35</v>
      </c>
      <c r="D62" s="320">
        <v>133.86</v>
      </c>
      <c r="E62" s="206">
        <f t="shared" si="0"/>
        <v>26772.000000000004</v>
      </c>
      <c r="F62" s="211">
        <f t="shared" si="1"/>
        <v>13.967757082485525</v>
      </c>
      <c r="G62" s="277">
        <f t="shared" si="2"/>
        <v>36355.5</v>
      </c>
      <c r="H62" s="275">
        <v>5</v>
      </c>
      <c r="I62" s="207">
        <f t="shared" si="3"/>
        <v>181.7775</v>
      </c>
      <c r="J62" s="214">
        <f t="shared" si="4"/>
        <v>0.18967757082485523</v>
      </c>
      <c r="K62" s="218">
        <f t="shared" si="5"/>
        <v>2.22627875</v>
      </c>
      <c r="L62" s="208">
        <f t="shared" si="6"/>
        <v>12.193830906694044</v>
      </c>
      <c r="M62" s="219">
        <v>35.62046</v>
      </c>
    </row>
    <row r="63" spans="1:13" s="8" customFormat="1" ht="15">
      <c r="A63" s="193" t="s">
        <v>196</v>
      </c>
      <c r="B63" s="179">
        <v>400</v>
      </c>
      <c r="C63" s="286">
        <f>Volume!J63</f>
        <v>629.3</v>
      </c>
      <c r="D63" s="320">
        <v>80.36</v>
      </c>
      <c r="E63" s="206">
        <f t="shared" si="0"/>
        <v>32144</v>
      </c>
      <c r="F63" s="211">
        <f t="shared" si="1"/>
        <v>12.769744160177975</v>
      </c>
      <c r="G63" s="277">
        <f t="shared" si="2"/>
        <v>44730</v>
      </c>
      <c r="H63" s="275">
        <v>5</v>
      </c>
      <c r="I63" s="207">
        <f t="shared" si="3"/>
        <v>111.825</v>
      </c>
      <c r="J63" s="214">
        <f t="shared" si="4"/>
        <v>0.17769744160177978</v>
      </c>
      <c r="K63" s="218">
        <f t="shared" si="5"/>
        <v>2.1254700625</v>
      </c>
      <c r="L63" s="208">
        <f t="shared" si="6"/>
        <v>11.641678985331652</v>
      </c>
      <c r="M63" s="219">
        <v>34.007521</v>
      </c>
    </row>
    <row r="64" spans="1:13" s="8" customFormat="1" ht="15">
      <c r="A64" s="193" t="s">
        <v>5</v>
      </c>
      <c r="B64" s="179">
        <v>1595</v>
      </c>
      <c r="C64" s="286">
        <f>Volume!J64</f>
        <v>140.15</v>
      </c>
      <c r="D64" s="320">
        <v>17.65</v>
      </c>
      <c r="E64" s="206">
        <f t="shared" si="0"/>
        <v>28151.749999999996</v>
      </c>
      <c r="F64" s="211">
        <f t="shared" si="1"/>
        <v>12.593649661077416</v>
      </c>
      <c r="G64" s="277">
        <f t="shared" si="2"/>
        <v>39328.712499999994</v>
      </c>
      <c r="H64" s="275">
        <v>5</v>
      </c>
      <c r="I64" s="207">
        <f t="shared" si="3"/>
        <v>24.657499999999995</v>
      </c>
      <c r="J64" s="214">
        <f t="shared" si="4"/>
        <v>0.17593649661077412</v>
      </c>
      <c r="K64" s="218">
        <f t="shared" si="5"/>
        <v>2.23026625</v>
      </c>
      <c r="L64" s="208">
        <f t="shared" si="6"/>
        <v>12.215671343674563</v>
      </c>
      <c r="M64" s="219">
        <v>35.68426</v>
      </c>
    </row>
    <row r="65" spans="1:13" s="8" customFormat="1" ht="15">
      <c r="A65" s="193" t="s">
        <v>198</v>
      </c>
      <c r="B65" s="179">
        <v>1000</v>
      </c>
      <c r="C65" s="286">
        <f>Volume!J65</f>
        <v>207.85</v>
      </c>
      <c r="D65" s="320">
        <v>24.81</v>
      </c>
      <c r="E65" s="206">
        <f t="shared" si="0"/>
        <v>24810</v>
      </c>
      <c r="F65" s="211">
        <f t="shared" si="1"/>
        <v>11.93649266297811</v>
      </c>
      <c r="G65" s="277">
        <f t="shared" si="2"/>
        <v>35202.5</v>
      </c>
      <c r="H65" s="275">
        <v>5</v>
      </c>
      <c r="I65" s="207">
        <f t="shared" si="3"/>
        <v>35.2025</v>
      </c>
      <c r="J65" s="214">
        <f t="shared" si="4"/>
        <v>0.1693649266297811</v>
      </c>
      <c r="K65" s="218">
        <f t="shared" si="5"/>
        <v>1.8298765</v>
      </c>
      <c r="L65" s="208">
        <f t="shared" si="6"/>
        <v>10.02264636498602</v>
      </c>
      <c r="M65" s="219">
        <v>29.278024</v>
      </c>
    </row>
    <row r="66" spans="1:13" s="8" customFormat="1" ht="15">
      <c r="A66" s="193" t="s">
        <v>199</v>
      </c>
      <c r="B66" s="179">
        <v>1300</v>
      </c>
      <c r="C66" s="286">
        <f>Volume!J66</f>
        <v>247.55</v>
      </c>
      <c r="D66" s="320">
        <v>28.25</v>
      </c>
      <c r="E66" s="206">
        <f t="shared" si="0"/>
        <v>36725</v>
      </c>
      <c r="F66" s="211">
        <f t="shared" si="1"/>
        <v>11.411835992728742</v>
      </c>
      <c r="G66" s="277">
        <f t="shared" si="2"/>
        <v>52815.75</v>
      </c>
      <c r="H66" s="275">
        <v>5</v>
      </c>
      <c r="I66" s="207">
        <f t="shared" si="3"/>
        <v>40.6275</v>
      </c>
      <c r="J66" s="214">
        <f t="shared" si="4"/>
        <v>0.1641183599272874</v>
      </c>
      <c r="K66" s="218">
        <f t="shared" si="5"/>
        <v>2.786359875</v>
      </c>
      <c r="L66" s="208">
        <f t="shared" si="6"/>
        <v>15.26152156864775</v>
      </c>
      <c r="M66" s="219">
        <v>44.581758</v>
      </c>
    </row>
    <row r="67" spans="1:13" s="8" customFormat="1" ht="15">
      <c r="A67" s="193" t="s">
        <v>43</v>
      </c>
      <c r="B67" s="179">
        <v>150</v>
      </c>
      <c r="C67" s="286">
        <f>Volume!J67</f>
        <v>2198.35</v>
      </c>
      <c r="D67" s="320">
        <v>232.29</v>
      </c>
      <c r="E67" s="206">
        <f t="shared" si="0"/>
        <v>34843.5</v>
      </c>
      <c r="F67" s="211">
        <f t="shared" si="1"/>
        <v>10.566561284599814</v>
      </c>
      <c r="G67" s="277">
        <f t="shared" si="2"/>
        <v>51331.125</v>
      </c>
      <c r="H67" s="275">
        <v>5</v>
      </c>
      <c r="I67" s="207">
        <f t="shared" si="3"/>
        <v>342.2075</v>
      </c>
      <c r="J67" s="214">
        <f t="shared" si="4"/>
        <v>0.15566561284599814</v>
      </c>
      <c r="K67" s="218">
        <f t="shared" si="5"/>
        <v>4.464366125</v>
      </c>
      <c r="L67" s="208">
        <f t="shared" si="6"/>
        <v>24.45234031624428</v>
      </c>
      <c r="M67" s="219">
        <v>71.429858</v>
      </c>
    </row>
    <row r="68" spans="1:13" s="8" customFormat="1" ht="15">
      <c r="A68" s="193" t="s">
        <v>200</v>
      </c>
      <c r="B68" s="179">
        <v>350</v>
      </c>
      <c r="C68" s="286">
        <f>Volume!J68</f>
        <v>849.25</v>
      </c>
      <c r="D68" s="320">
        <v>115.92</v>
      </c>
      <c r="E68" s="206">
        <f aca="true" t="shared" si="7" ref="E68:E131">D68*B68</f>
        <v>40572</v>
      </c>
      <c r="F68" s="211">
        <f aca="true" t="shared" si="8" ref="F68:F131">D68/C68*100</f>
        <v>13.649690903738593</v>
      </c>
      <c r="G68" s="277">
        <f aca="true" t="shared" si="9" ref="G68:G131">(B68*C68)*H68%+E68</f>
        <v>55433.875</v>
      </c>
      <c r="H68" s="275">
        <v>5</v>
      </c>
      <c r="I68" s="207">
        <f aca="true" t="shared" si="10" ref="I68:I131">G68/B68</f>
        <v>158.3825</v>
      </c>
      <c r="J68" s="214">
        <f aca="true" t="shared" si="11" ref="J68:J131">I68/C68</f>
        <v>0.18649690903738592</v>
      </c>
      <c r="K68" s="218">
        <f aca="true" t="shared" si="12" ref="K68:K131">M68/16</f>
        <v>2.2001055625</v>
      </c>
      <c r="L68" s="208">
        <f aca="true" t="shared" si="13" ref="L68:L131">K68*SQRT(30)</f>
        <v>12.050474454738422</v>
      </c>
      <c r="M68" s="219">
        <v>35.201689</v>
      </c>
    </row>
    <row r="69" spans="1:13" s="8" customFormat="1" ht="15">
      <c r="A69" s="193" t="s">
        <v>141</v>
      </c>
      <c r="B69" s="179">
        <v>2400</v>
      </c>
      <c r="C69" s="286">
        <f>Volume!J69</f>
        <v>78.7</v>
      </c>
      <c r="D69" s="320">
        <v>14.6</v>
      </c>
      <c r="E69" s="206">
        <f t="shared" si="7"/>
        <v>35040</v>
      </c>
      <c r="F69" s="211">
        <f t="shared" si="8"/>
        <v>18.551461245235068</v>
      </c>
      <c r="G69" s="277">
        <f t="shared" si="9"/>
        <v>44540.664000000004</v>
      </c>
      <c r="H69" s="275">
        <v>5.03</v>
      </c>
      <c r="I69" s="207">
        <f t="shared" si="10"/>
        <v>18.55861</v>
      </c>
      <c r="J69" s="214">
        <f t="shared" si="11"/>
        <v>0.23581461245235072</v>
      </c>
      <c r="K69" s="218">
        <f t="shared" si="12"/>
        <v>2.9210525625</v>
      </c>
      <c r="L69" s="208">
        <f t="shared" si="13"/>
        <v>15.999263801395191</v>
      </c>
      <c r="M69" s="219">
        <v>46.736841</v>
      </c>
    </row>
    <row r="70" spans="1:13" s="8" customFormat="1" ht="15">
      <c r="A70" s="193" t="s">
        <v>399</v>
      </c>
      <c r="B70" s="179">
        <v>2700</v>
      </c>
      <c r="C70" s="286">
        <f>Volume!J70</f>
        <v>98.2</v>
      </c>
      <c r="D70" s="320">
        <v>11.2</v>
      </c>
      <c r="E70" s="206">
        <f t="shared" si="7"/>
        <v>30239.999999999996</v>
      </c>
      <c r="F70" s="211">
        <f t="shared" si="8"/>
        <v>11.405295315682281</v>
      </c>
      <c r="G70" s="277">
        <f t="shared" si="9"/>
        <v>43497</v>
      </c>
      <c r="H70" s="275">
        <v>5</v>
      </c>
      <c r="I70" s="207">
        <f t="shared" si="10"/>
        <v>16.11</v>
      </c>
      <c r="J70" s="214">
        <f t="shared" si="11"/>
        <v>0.1640529531568228</v>
      </c>
      <c r="K70" s="218">
        <f t="shared" si="12"/>
        <v>2.395625</v>
      </c>
      <c r="L70" s="208">
        <f t="shared" si="13"/>
        <v>13.121378518233135</v>
      </c>
      <c r="M70" s="219">
        <v>38.33</v>
      </c>
    </row>
    <row r="71" spans="1:13" s="8" customFormat="1" ht="15">
      <c r="A71" s="193" t="s">
        <v>184</v>
      </c>
      <c r="B71" s="179">
        <v>2950</v>
      </c>
      <c r="C71" s="286">
        <f>Volume!J71</f>
        <v>91.9</v>
      </c>
      <c r="D71" s="320">
        <v>17.82</v>
      </c>
      <c r="E71" s="206">
        <f t="shared" si="7"/>
        <v>52569</v>
      </c>
      <c r="F71" s="211">
        <f t="shared" si="8"/>
        <v>19.39064200217628</v>
      </c>
      <c r="G71" s="277">
        <f t="shared" si="9"/>
        <v>66124.25</v>
      </c>
      <c r="H71" s="275">
        <v>5</v>
      </c>
      <c r="I71" s="207">
        <f t="shared" si="10"/>
        <v>22.415</v>
      </c>
      <c r="J71" s="214">
        <f t="shared" si="11"/>
        <v>0.24390642002176277</v>
      </c>
      <c r="K71" s="218">
        <f t="shared" si="12"/>
        <v>2.7331500625</v>
      </c>
      <c r="L71" s="208">
        <f t="shared" si="13"/>
        <v>14.970079422779046</v>
      </c>
      <c r="M71" s="219">
        <v>43.730401</v>
      </c>
    </row>
    <row r="72" spans="1:13" s="8" customFormat="1" ht="15">
      <c r="A72" s="193" t="s">
        <v>175</v>
      </c>
      <c r="B72" s="179">
        <v>7875</v>
      </c>
      <c r="C72" s="286">
        <f>Volume!J72</f>
        <v>38.05</v>
      </c>
      <c r="D72" s="320">
        <v>10.16</v>
      </c>
      <c r="E72" s="206">
        <f t="shared" si="7"/>
        <v>80010</v>
      </c>
      <c r="F72" s="211">
        <f t="shared" si="8"/>
        <v>26.701708278580817</v>
      </c>
      <c r="G72" s="277">
        <f t="shared" si="9"/>
        <v>94992.1875</v>
      </c>
      <c r="H72" s="275">
        <v>5</v>
      </c>
      <c r="I72" s="207">
        <f t="shared" si="10"/>
        <v>12.0625</v>
      </c>
      <c r="J72" s="214">
        <f t="shared" si="11"/>
        <v>0.31701708278580815</v>
      </c>
      <c r="K72" s="218">
        <f t="shared" si="12"/>
        <v>5.377921625</v>
      </c>
      <c r="L72" s="208">
        <f t="shared" si="13"/>
        <v>29.456089865073388</v>
      </c>
      <c r="M72" s="219">
        <v>86.046746</v>
      </c>
    </row>
    <row r="73" spans="1:13" s="8" customFormat="1" ht="15">
      <c r="A73" s="193" t="s">
        <v>142</v>
      </c>
      <c r="B73" s="179">
        <v>1750</v>
      </c>
      <c r="C73" s="286">
        <f>Volume!J73</f>
        <v>146.65</v>
      </c>
      <c r="D73" s="320">
        <v>16.35</v>
      </c>
      <c r="E73" s="206">
        <f t="shared" si="7"/>
        <v>28612.500000000004</v>
      </c>
      <c r="F73" s="211">
        <f t="shared" si="8"/>
        <v>11.148994203886806</v>
      </c>
      <c r="G73" s="277">
        <f t="shared" si="9"/>
        <v>41444.375</v>
      </c>
      <c r="H73" s="275">
        <v>5</v>
      </c>
      <c r="I73" s="207">
        <f t="shared" si="10"/>
        <v>23.6825</v>
      </c>
      <c r="J73" s="214">
        <f t="shared" si="11"/>
        <v>0.16148994203886805</v>
      </c>
      <c r="K73" s="218">
        <f t="shared" si="12"/>
        <v>2.415574125</v>
      </c>
      <c r="L73" s="208">
        <f t="shared" si="13"/>
        <v>13.230644375883038</v>
      </c>
      <c r="M73" s="219">
        <v>38.649186</v>
      </c>
    </row>
    <row r="74" spans="1:13" s="8" customFormat="1" ht="15">
      <c r="A74" s="193" t="s">
        <v>176</v>
      </c>
      <c r="B74" s="179">
        <v>1450</v>
      </c>
      <c r="C74" s="286">
        <f>Volume!J74</f>
        <v>159.5</v>
      </c>
      <c r="D74" s="320">
        <v>28.9</v>
      </c>
      <c r="E74" s="206">
        <f t="shared" si="7"/>
        <v>41905</v>
      </c>
      <c r="F74" s="211">
        <f t="shared" si="8"/>
        <v>18.11912225705329</v>
      </c>
      <c r="G74" s="277">
        <f t="shared" si="9"/>
        <v>54324.4675</v>
      </c>
      <c r="H74" s="275">
        <v>5.37</v>
      </c>
      <c r="I74" s="207">
        <f t="shared" si="10"/>
        <v>37.46515</v>
      </c>
      <c r="J74" s="214">
        <f t="shared" si="11"/>
        <v>0.23489122257053294</v>
      </c>
      <c r="K74" s="218">
        <f t="shared" si="12"/>
        <v>3.5445255625</v>
      </c>
      <c r="L74" s="208">
        <f t="shared" si="13"/>
        <v>19.414166062349377</v>
      </c>
      <c r="M74" s="219">
        <v>56.712409</v>
      </c>
    </row>
    <row r="75" spans="1:13" s="8" customFormat="1" ht="15">
      <c r="A75" s="193" t="s">
        <v>398</v>
      </c>
      <c r="B75" s="179">
        <v>2200</v>
      </c>
      <c r="C75" s="286">
        <f>Volume!J75</f>
        <v>90.4</v>
      </c>
      <c r="D75" s="320">
        <v>13.4</v>
      </c>
      <c r="E75" s="206">
        <f t="shared" si="7"/>
        <v>29480</v>
      </c>
      <c r="F75" s="211">
        <f t="shared" si="8"/>
        <v>14.823008849557523</v>
      </c>
      <c r="G75" s="277">
        <f t="shared" si="9"/>
        <v>39424</v>
      </c>
      <c r="H75" s="275">
        <v>5</v>
      </c>
      <c r="I75" s="207">
        <f t="shared" si="10"/>
        <v>17.92</v>
      </c>
      <c r="J75" s="214">
        <f t="shared" si="11"/>
        <v>0.19823008849557522</v>
      </c>
      <c r="K75" s="218">
        <f t="shared" si="12"/>
        <v>3.386875</v>
      </c>
      <c r="L75" s="208">
        <f t="shared" si="13"/>
        <v>18.550678369503093</v>
      </c>
      <c r="M75" s="219">
        <v>54.19</v>
      </c>
    </row>
    <row r="76" spans="1:13" s="8" customFormat="1" ht="15">
      <c r="A76" s="193" t="s">
        <v>167</v>
      </c>
      <c r="B76" s="179">
        <v>3850</v>
      </c>
      <c r="C76" s="286">
        <f>Volume!J76</f>
        <v>39.75</v>
      </c>
      <c r="D76" s="320">
        <v>7.85</v>
      </c>
      <c r="E76" s="206">
        <f t="shared" si="7"/>
        <v>30222.5</v>
      </c>
      <c r="F76" s="211">
        <f t="shared" si="8"/>
        <v>19.748427672955973</v>
      </c>
      <c r="G76" s="277">
        <f t="shared" si="9"/>
        <v>37874.375</v>
      </c>
      <c r="H76" s="275">
        <v>5</v>
      </c>
      <c r="I76" s="207">
        <f t="shared" si="10"/>
        <v>9.8375</v>
      </c>
      <c r="J76" s="214">
        <f t="shared" si="11"/>
        <v>0.24748427672955975</v>
      </c>
      <c r="K76" s="218">
        <f t="shared" si="12"/>
        <v>5.949306125</v>
      </c>
      <c r="L76" s="208">
        <f t="shared" si="13"/>
        <v>32.58569166166149</v>
      </c>
      <c r="M76" s="219">
        <v>95.188898</v>
      </c>
    </row>
    <row r="77" spans="1:13" s="8" customFormat="1" ht="15">
      <c r="A77" s="193" t="s">
        <v>201</v>
      </c>
      <c r="B77" s="179">
        <v>100</v>
      </c>
      <c r="C77" s="286">
        <f>Volume!J77</f>
        <v>2045.85</v>
      </c>
      <c r="D77" s="320">
        <v>225.58</v>
      </c>
      <c r="E77" s="206">
        <f t="shared" si="7"/>
        <v>22558</v>
      </c>
      <c r="F77" s="211">
        <f t="shared" si="8"/>
        <v>11.026223818950559</v>
      </c>
      <c r="G77" s="277">
        <f t="shared" si="9"/>
        <v>32787.25</v>
      </c>
      <c r="H77" s="275">
        <v>5</v>
      </c>
      <c r="I77" s="207">
        <f t="shared" si="10"/>
        <v>327.8725</v>
      </c>
      <c r="J77" s="214">
        <f t="shared" si="11"/>
        <v>0.16026223818950558</v>
      </c>
      <c r="K77" s="218">
        <f t="shared" si="12"/>
        <v>1.705001625</v>
      </c>
      <c r="L77" s="208">
        <f t="shared" si="13"/>
        <v>9.338678505954642</v>
      </c>
      <c r="M77" s="219">
        <v>27.280026</v>
      </c>
    </row>
    <row r="78" spans="1:13" s="8" customFormat="1" ht="15">
      <c r="A78" s="193" t="s">
        <v>143</v>
      </c>
      <c r="B78" s="179">
        <v>2950</v>
      </c>
      <c r="C78" s="286">
        <f>Volume!J78</f>
        <v>97.1</v>
      </c>
      <c r="D78" s="320">
        <v>12.3</v>
      </c>
      <c r="E78" s="206">
        <f t="shared" si="7"/>
        <v>36285</v>
      </c>
      <c r="F78" s="211">
        <f t="shared" si="8"/>
        <v>12.667353244078273</v>
      </c>
      <c r="G78" s="277">
        <f t="shared" si="9"/>
        <v>50607.25</v>
      </c>
      <c r="H78" s="275">
        <v>5</v>
      </c>
      <c r="I78" s="207">
        <f t="shared" si="10"/>
        <v>17.155</v>
      </c>
      <c r="J78" s="214">
        <f t="shared" si="11"/>
        <v>0.1766735324407827</v>
      </c>
      <c r="K78" s="218">
        <f t="shared" si="12"/>
        <v>3.3683841875</v>
      </c>
      <c r="L78" s="208">
        <f t="shared" si="13"/>
        <v>18.449400018374607</v>
      </c>
      <c r="M78" s="219">
        <v>53.894147</v>
      </c>
    </row>
    <row r="79" spans="1:13" s="8" customFormat="1" ht="15">
      <c r="A79" s="193" t="s">
        <v>90</v>
      </c>
      <c r="B79" s="179">
        <v>600</v>
      </c>
      <c r="C79" s="286">
        <f>Volume!J79</f>
        <v>395</v>
      </c>
      <c r="D79" s="320">
        <v>43.39</v>
      </c>
      <c r="E79" s="206">
        <f t="shared" si="7"/>
        <v>26034</v>
      </c>
      <c r="F79" s="211">
        <f t="shared" si="8"/>
        <v>10.984810126582278</v>
      </c>
      <c r="G79" s="277">
        <f t="shared" si="9"/>
        <v>37884</v>
      </c>
      <c r="H79" s="275">
        <v>5</v>
      </c>
      <c r="I79" s="207">
        <f t="shared" si="10"/>
        <v>63.14</v>
      </c>
      <c r="J79" s="214">
        <f t="shared" si="11"/>
        <v>0.15984810126582277</v>
      </c>
      <c r="K79" s="218">
        <f t="shared" si="12"/>
        <v>2.717332125</v>
      </c>
      <c r="L79" s="208">
        <f t="shared" si="13"/>
        <v>14.883441010959478</v>
      </c>
      <c r="M79" s="219">
        <v>43.477314</v>
      </c>
    </row>
    <row r="80" spans="1:13" s="8" customFormat="1" ht="15">
      <c r="A80" s="193" t="s">
        <v>35</v>
      </c>
      <c r="B80" s="179">
        <v>1100</v>
      </c>
      <c r="C80" s="286">
        <f>Volume!J80</f>
        <v>274.45</v>
      </c>
      <c r="D80" s="320">
        <v>34.48</v>
      </c>
      <c r="E80" s="206">
        <f t="shared" si="7"/>
        <v>37928</v>
      </c>
      <c r="F80" s="211">
        <f t="shared" si="8"/>
        <v>12.56330843505192</v>
      </c>
      <c r="G80" s="277">
        <f t="shared" si="9"/>
        <v>53022.75</v>
      </c>
      <c r="H80" s="275">
        <v>5</v>
      </c>
      <c r="I80" s="207">
        <f t="shared" si="10"/>
        <v>48.2025</v>
      </c>
      <c r="J80" s="214">
        <f t="shared" si="11"/>
        <v>0.17563308435051922</v>
      </c>
      <c r="K80" s="218">
        <f t="shared" si="12"/>
        <v>2.1980665</v>
      </c>
      <c r="L80" s="208">
        <f t="shared" si="13"/>
        <v>12.039306049464292</v>
      </c>
      <c r="M80" s="219">
        <v>35.169064</v>
      </c>
    </row>
    <row r="81" spans="1:13" s="8" customFormat="1" ht="15">
      <c r="A81" s="193" t="s">
        <v>6</v>
      </c>
      <c r="B81" s="179">
        <v>1125</v>
      </c>
      <c r="C81" s="286">
        <f>Volume!J81</f>
        <v>156.25</v>
      </c>
      <c r="D81" s="320">
        <v>38.72</v>
      </c>
      <c r="E81" s="206">
        <f t="shared" si="7"/>
        <v>43560</v>
      </c>
      <c r="F81" s="211">
        <f t="shared" si="8"/>
        <v>24.7808</v>
      </c>
      <c r="G81" s="277">
        <f t="shared" si="9"/>
        <v>52349.0625</v>
      </c>
      <c r="H81" s="275">
        <v>5</v>
      </c>
      <c r="I81" s="207">
        <f t="shared" si="10"/>
        <v>46.5325</v>
      </c>
      <c r="J81" s="214">
        <f t="shared" si="11"/>
        <v>0.297808</v>
      </c>
      <c r="K81" s="218">
        <f t="shared" si="12"/>
        <v>2.0523466875</v>
      </c>
      <c r="L81" s="208">
        <f t="shared" si="13"/>
        <v>11.24116576564756</v>
      </c>
      <c r="M81" s="219">
        <v>32.837547</v>
      </c>
    </row>
    <row r="82" spans="1:13" s="8" customFormat="1" ht="15">
      <c r="A82" s="193" t="s">
        <v>177</v>
      </c>
      <c r="B82" s="179">
        <v>500</v>
      </c>
      <c r="C82" s="286">
        <f>Volume!J82</f>
        <v>271.5</v>
      </c>
      <c r="D82" s="320">
        <v>59.58</v>
      </c>
      <c r="E82" s="206">
        <f t="shared" si="7"/>
        <v>29790</v>
      </c>
      <c r="F82" s="211">
        <f t="shared" si="8"/>
        <v>21.944751381215468</v>
      </c>
      <c r="G82" s="277">
        <f t="shared" si="9"/>
        <v>36577.5</v>
      </c>
      <c r="H82" s="275">
        <v>5</v>
      </c>
      <c r="I82" s="207">
        <f t="shared" si="10"/>
        <v>73.155</v>
      </c>
      <c r="J82" s="214">
        <f t="shared" si="11"/>
        <v>0.2694475138121547</v>
      </c>
      <c r="K82" s="218">
        <f t="shared" si="12"/>
        <v>3.12957075</v>
      </c>
      <c r="L82" s="208">
        <f t="shared" si="13"/>
        <v>17.14136495083361</v>
      </c>
      <c r="M82" s="219">
        <v>50.073132</v>
      </c>
    </row>
    <row r="83" spans="1:13" s="8" customFormat="1" ht="15">
      <c r="A83" s="193" t="s">
        <v>168</v>
      </c>
      <c r="B83" s="179">
        <v>300</v>
      </c>
      <c r="C83" s="286">
        <f>Volume!J83</f>
        <v>630.85</v>
      </c>
      <c r="D83" s="320">
        <v>96.52</v>
      </c>
      <c r="E83" s="206">
        <f t="shared" si="7"/>
        <v>28956</v>
      </c>
      <c r="F83" s="211">
        <f t="shared" si="8"/>
        <v>15.299992074185623</v>
      </c>
      <c r="G83" s="277">
        <f t="shared" si="9"/>
        <v>38418.75</v>
      </c>
      <c r="H83" s="275">
        <v>5</v>
      </c>
      <c r="I83" s="207">
        <f t="shared" si="10"/>
        <v>128.0625</v>
      </c>
      <c r="J83" s="214">
        <f t="shared" si="11"/>
        <v>0.20299992074185622</v>
      </c>
      <c r="K83" s="218">
        <f t="shared" si="12"/>
        <v>3.2207673125</v>
      </c>
      <c r="L83" s="208">
        <f t="shared" si="13"/>
        <v>17.640869095315406</v>
      </c>
      <c r="M83" s="219">
        <v>51.532277</v>
      </c>
    </row>
    <row r="84" spans="1:13" s="8" customFormat="1" ht="15">
      <c r="A84" s="193" t="s">
        <v>132</v>
      </c>
      <c r="B84" s="179">
        <v>400</v>
      </c>
      <c r="C84" s="286">
        <f>Volume!J84</f>
        <v>629.6</v>
      </c>
      <c r="D84" s="320">
        <v>117.28</v>
      </c>
      <c r="E84" s="206">
        <f t="shared" si="7"/>
        <v>46912</v>
      </c>
      <c r="F84" s="211">
        <f t="shared" si="8"/>
        <v>18.627700127064802</v>
      </c>
      <c r="G84" s="277">
        <f t="shared" si="9"/>
        <v>59504</v>
      </c>
      <c r="H84" s="275">
        <v>5</v>
      </c>
      <c r="I84" s="207">
        <f t="shared" si="10"/>
        <v>148.76</v>
      </c>
      <c r="J84" s="214">
        <f t="shared" si="11"/>
        <v>0.23627700127064802</v>
      </c>
      <c r="K84" s="218">
        <f t="shared" si="12"/>
        <v>2.7598474375</v>
      </c>
      <c r="L84" s="208">
        <f t="shared" si="13"/>
        <v>15.11630696791579</v>
      </c>
      <c r="M84" s="219">
        <v>44.157559</v>
      </c>
    </row>
    <row r="85" spans="1:13" s="8" customFormat="1" ht="15">
      <c r="A85" s="193" t="s">
        <v>144</v>
      </c>
      <c r="B85" s="179">
        <v>125</v>
      </c>
      <c r="C85" s="286">
        <f>Volume!J85</f>
        <v>2506.8</v>
      </c>
      <c r="D85" s="320">
        <v>354.6</v>
      </c>
      <c r="E85" s="206">
        <f t="shared" si="7"/>
        <v>44325</v>
      </c>
      <c r="F85" s="211">
        <f t="shared" si="8"/>
        <v>14.145524174246052</v>
      </c>
      <c r="G85" s="277">
        <f t="shared" si="9"/>
        <v>59992.5</v>
      </c>
      <c r="H85" s="275">
        <v>5</v>
      </c>
      <c r="I85" s="207">
        <f t="shared" si="10"/>
        <v>479.94</v>
      </c>
      <c r="J85" s="214">
        <f t="shared" si="11"/>
        <v>0.19145524174246048</v>
      </c>
      <c r="K85" s="218">
        <f t="shared" si="12"/>
        <v>2.3703136875</v>
      </c>
      <c r="L85" s="208">
        <f t="shared" si="13"/>
        <v>12.982742750070011</v>
      </c>
      <c r="M85" s="219">
        <v>37.925019</v>
      </c>
    </row>
    <row r="86" spans="1:13" s="8" customFormat="1" ht="15">
      <c r="A86" s="193" t="s">
        <v>291</v>
      </c>
      <c r="B86" s="179">
        <v>300</v>
      </c>
      <c r="C86" s="286">
        <f>Volume!J86</f>
        <v>556.7</v>
      </c>
      <c r="D86" s="320">
        <v>89.24</v>
      </c>
      <c r="E86" s="206">
        <f t="shared" si="7"/>
        <v>26772</v>
      </c>
      <c r="F86" s="211">
        <f t="shared" si="8"/>
        <v>16.030177833662655</v>
      </c>
      <c r="G86" s="277">
        <f t="shared" si="9"/>
        <v>35122.5</v>
      </c>
      <c r="H86" s="275">
        <v>5</v>
      </c>
      <c r="I86" s="207">
        <f t="shared" si="10"/>
        <v>117.075</v>
      </c>
      <c r="J86" s="214">
        <f t="shared" si="11"/>
        <v>0.21030177833662653</v>
      </c>
      <c r="K86" s="218">
        <f t="shared" si="12"/>
        <v>3.211991625</v>
      </c>
      <c r="L86" s="208">
        <f t="shared" si="13"/>
        <v>17.592802675301744</v>
      </c>
      <c r="M86" s="219">
        <v>51.391866</v>
      </c>
    </row>
    <row r="87" spans="1:13" s="8" customFormat="1" ht="15">
      <c r="A87" s="193" t="s">
        <v>133</v>
      </c>
      <c r="B87" s="179">
        <v>6250</v>
      </c>
      <c r="C87" s="286">
        <f>Volume!J87</f>
        <v>30.05</v>
      </c>
      <c r="D87" s="320">
        <v>4.23</v>
      </c>
      <c r="E87" s="206">
        <f t="shared" si="7"/>
        <v>26437.500000000004</v>
      </c>
      <c r="F87" s="211">
        <f t="shared" si="8"/>
        <v>14.076539101497504</v>
      </c>
      <c r="G87" s="277">
        <f t="shared" si="9"/>
        <v>35828.125</v>
      </c>
      <c r="H87" s="275">
        <v>5</v>
      </c>
      <c r="I87" s="207">
        <f t="shared" si="10"/>
        <v>5.7325</v>
      </c>
      <c r="J87" s="214">
        <f t="shared" si="11"/>
        <v>0.19076539101497503</v>
      </c>
      <c r="K87" s="218">
        <f t="shared" si="12"/>
        <v>2.590064625</v>
      </c>
      <c r="L87" s="208">
        <f t="shared" si="13"/>
        <v>14.186368205086591</v>
      </c>
      <c r="M87" s="219">
        <v>41.441034</v>
      </c>
    </row>
    <row r="88" spans="1:13" s="8" customFormat="1" ht="15">
      <c r="A88" s="193" t="s">
        <v>169</v>
      </c>
      <c r="B88" s="179">
        <v>2000</v>
      </c>
      <c r="C88" s="286">
        <f>Volume!J88</f>
        <v>125.85</v>
      </c>
      <c r="D88" s="320">
        <v>14.53</v>
      </c>
      <c r="E88" s="206">
        <f t="shared" si="7"/>
        <v>29060</v>
      </c>
      <c r="F88" s="211">
        <f t="shared" si="8"/>
        <v>11.54549066348828</v>
      </c>
      <c r="G88" s="277">
        <f t="shared" si="9"/>
        <v>41645</v>
      </c>
      <c r="H88" s="275">
        <v>5</v>
      </c>
      <c r="I88" s="207">
        <f t="shared" si="10"/>
        <v>20.8225</v>
      </c>
      <c r="J88" s="214">
        <f t="shared" si="11"/>
        <v>0.16545490663488283</v>
      </c>
      <c r="K88" s="218">
        <f t="shared" si="12"/>
        <v>2.516205375</v>
      </c>
      <c r="L88" s="208">
        <f t="shared" si="13"/>
        <v>13.781824432032456</v>
      </c>
      <c r="M88" s="219">
        <v>40.259286</v>
      </c>
    </row>
    <row r="89" spans="1:13" s="8" customFormat="1" ht="15">
      <c r="A89" s="193" t="s">
        <v>292</v>
      </c>
      <c r="B89" s="179">
        <v>550</v>
      </c>
      <c r="C89" s="286">
        <f>Volume!J89</f>
        <v>534.4</v>
      </c>
      <c r="D89" s="320">
        <v>81.31</v>
      </c>
      <c r="E89" s="206">
        <f t="shared" si="7"/>
        <v>44720.5</v>
      </c>
      <c r="F89" s="211">
        <f t="shared" si="8"/>
        <v>15.215194610778443</v>
      </c>
      <c r="G89" s="277">
        <f t="shared" si="9"/>
        <v>59416.5</v>
      </c>
      <c r="H89" s="275">
        <v>5</v>
      </c>
      <c r="I89" s="207">
        <f t="shared" si="10"/>
        <v>108.03</v>
      </c>
      <c r="J89" s="214">
        <f t="shared" si="11"/>
        <v>0.20215194610778445</v>
      </c>
      <c r="K89" s="218">
        <f t="shared" si="12"/>
        <v>3.1670299375</v>
      </c>
      <c r="L89" s="208">
        <f t="shared" si="13"/>
        <v>17.346537370629264</v>
      </c>
      <c r="M89" s="219">
        <v>50.672479</v>
      </c>
    </row>
    <row r="90" spans="1:13" s="8" customFormat="1" ht="15">
      <c r="A90" s="193" t="s">
        <v>293</v>
      </c>
      <c r="B90" s="179">
        <v>550</v>
      </c>
      <c r="C90" s="286">
        <f>Volume!J90</f>
        <v>479.45</v>
      </c>
      <c r="D90" s="320">
        <v>70.64</v>
      </c>
      <c r="E90" s="206">
        <f t="shared" si="7"/>
        <v>38852</v>
      </c>
      <c r="F90" s="211">
        <f t="shared" si="8"/>
        <v>14.733548858066536</v>
      </c>
      <c r="G90" s="277">
        <f t="shared" si="9"/>
        <v>52036.875</v>
      </c>
      <c r="H90" s="275">
        <v>5</v>
      </c>
      <c r="I90" s="207">
        <f t="shared" si="10"/>
        <v>94.6125</v>
      </c>
      <c r="J90" s="214">
        <f t="shared" si="11"/>
        <v>0.19733548858066535</v>
      </c>
      <c r="K90" s="218">
        <f t="shared" si="12"/>
        <v>2.4742461875</v>
      </c>
      <c r="L90" s="208">
        <f t="shared" si="13"/>
        <v>13.552004497149067</v>
      </c>
      <c r="M90" s="219">
        <v>39.587939</v>
      </c>
    </row>
    <row r="91" spans="1:13" s="8" customFormat="1" ht="15">
      <c r="A91" s="193" t="s">
        <v>178</v>
      </c>
      <c r="B91" s="179">
        <v>1250</v>
      </c>
      <c r="C91" s="286">
        <f>Volume!J91</f>
        <v>170.65</v>
      </c>
      <c r="D91" s="320">
        <v>18.87</v>
      </c>
      <c r="E91" s="206">
        <f t="shared" si="7"/>
        <v>23587.5</v>
      </c>
      <c r="F91" s="211">
        <f t="shared" si="8"/>
        <v>11.057720480515677</v>
      </c>
      <c r="G91" s="277">
        <f t="shared" si="9"/>
        <v>34253.125</v>
      </c>
      <c r="H91" s="275">
        <v>5</v>
      </c>
      <c r="I91" s="207">
        <f t="shared" si="10"/>
        <v>27.4025</v>
      </c>
      <c r="J91" s="214">
        <f t="shared" si="11"/>
        <v>0.16057720480515675</v>
      </c>
      <c r="K91" s="218">
        <f t="shared" si="12"/>
        <v>4.1667584375</v>
      </c>
      <c r="L91" s="208">
        <f t="shared" si="13"/>
        <v>22.8222758789373</v>
      </c>
      <c r="M91" s="219">
        <v>66.668135</v>
      </c>
    </row>
    <row r="92" spans="1:13" s="8" customFormat="1" ht="15">
      <c r="A92" s="193" t="s">
        <v>145</v>
      </c>
      <c r="B92" s="179">
        <v>1700</v>
      </c>
      <c r="C92" s="286">
        <f>Volume!J92</f>
        <v>140.5</v>
      </c>
      <c r="D92" s="320">
        <v>15.94</v>
      </c>
      <c r="E92" s="206">
        <f t="shared" si="7"/>
        <v>27098</v>
      </c>
      <c r="F92" s="211">
        <f t="shared" si="8"/>
        <v>11.345195729537366</v>
      </c>
      <c r="G92" s="277">
        <f t="shared" si="9"/>
        <v>41858.93</v>
      </c>
      <c r="H92" s="275">
        <v>6.18</v>
      </c>
      <c r="I92" s="207">
        <f t="shared" si="10"/>
        <v>24.6229</v>
      </c>
      <c r="J92" s="214">
        <f t="shared" si="11"/>
        <v>0.17525195729537368</v>
      </c>
      <c r="K92" s="218">
        <f t="shared" si="12"/>
        <v>1.834402375</v>
      </c>
      <c r="L92" s="208">
        <f t="shared" si="13"/>
        <v>10.047435603285509</v>
      </c>
      <c r="M92" s="219">
        <v>29.350438</v>
      </c>
    </row>
    <row r="93" spans="1:13" s="8" customFormat="1" ht="15">
      <c r="A93" s="193" t="s">
        <v>272</v>
      </c>
      <c r="B93" s="179">
        <v>850</v>
      </c>
      <c r="C93" s="286">
        <f>Volume!J93</f>
        <v>148.45</v>
      </c>
      <c r="D93" s="320">
        <v>25.68</v>
      </c>
      <c r="E93" s="206">
        <f t="shared" si="7"/>
        <v>21828</v>
      </c>
      <c r="F93" s="211">
        <f t="shared" si="8"/>
        <v>17.298753789154595</v>
      </c>
      <c r="G93" s="277">
        <f t="shared" si="9"/>
        <v>28137.125</v>
      </c>
      <c r="H93" s="275">
        <v>5</v>
      </c>
      <c r="I93" s="207">
        <f t="shared" si="10"/>
        <v>33.1025</v>
      </c>
      <c r="J93" s="214">
        <f t="shared" si="11"/>
        <v>0.222987537891546</v>
      </c>
      <c r="K93" s="218">
        <f t="shared" si="12"/>
        <v>3.50082375</v>
      </c>
      <c r="L93" s="208">
        <f t="shared" si="13"/>
        <v>19.17480137724826</v>
      </c>
      <c r="M93" s="219">
        <v>56.01318</v>
      </c>
    </row>
    <row r="94" spans="1:13" s="8" customFormat="1" ht="15">
      <c r="A94" s="193" t="s">
        <v>210</v>
      </c>
      <c r="B94" s="179">
        <v>200</v>
      </c>
      <c r="C94" s="286">
        <f>Volume!J94</f>
        <v>1566.6</v>
      </c>
      <c r="D94" s="320">
        <v>208.88</v>
      </c>
      <c r="E94" s="206">
        <f t="shared" si="7"/>
        <v>41776</v>
      </c>
      <c r="F94" s="211">
        <f t="shared" si="8"/>
        <v>13.333333333333334</v>
      </c>
      <c r="G94" s="277">
        <f t="shared" si="9"/>
        <v>57442</v>
      </c>
      <c r="H94" s="275">
        <v>5</v>
      </c>
      <c r="I94" s="207">
        <f t="shared" si="10"/>
        <v>287.21</v>
      </c>
      <c r="J94" s="214">
        <f t="shared" si="11"/>
        <v>0.18333333333333332</v>
      </c>
      <c r="K94" s="218">
        <f t="shared" si="12"/>
        <v>1.819710875</v>
      </c>
      <c r="L94" s="208">
        <f t="shared" si="13"/>
        <v>9.966966943749636</v>
      </c>
      <c r="M94" s="219">
        <v>29.115374</v>
      </c>
    </row>
    <row r="95" spans="1:13" s="8" customFormat="1" ht="15">
      <c r="A95" s="193" t="s">
        <v>294</v>
      </c>
      <c r="B95" s="179">
        <v>350</v>
      </c>
      <c r="C95" s="286">
        <f>Volume!J95</f>
        <v>626.9</v>
      </c>
      <c r="D95" s="320">
        <v>77.54</v>
      </c>
      <c r="E95" s="206">
        <f t="shared" si="7"/>
        <v>27139.000000000004</v>
      </c>
      <c r="F95" s="211">
        <f t="shared" si="8"/>
        <v>12.368798851491468</v>
      </c>
      <c r="G95" s="277">
        <f t="shared" si="9"/>
        <v>38109.75</v>
      </c>
      <c r="H95" s="275">
        <v>5</v>
      </c>
      <c r="I95" s="207">
        <f t="shared" si="10"/>
        <v>108.885</v>
      </c>
      <c r="J95" s="214">
        <f t="shared" si="11"/>
        <v>0.17368798851491468</v>
      </c>
      <c r="K95" s="218">
        <f t="shared" si="12"/>
        <v>1.9198255625</v>
      </c>
      <c r="L95" s="208">
        <f t="shared" si="13"/>
        <v>10.515317670562942</v>
      </c>
      <c r="M95" s="219">
        <v>30.717209</v>
      </c>
    </row>
    <row r="96" spans="1:13" s="8" customFormat="1" ht="15">
      <c r="A96" s="193" t="s">
        <v>7</v>
      </c>
      <c r="B96" s="179">
        <v>625</v>
      </c>
      <c r="C96" s="286">
        <f>Volume!J96</f>
        <v>718.8</v>
      </c>
      <c r="D96" s="320">
        <v>107.21</v>
      </c>
      <c r="E96" s="206">
        <f t="shared" si="7"/>
        <v>67006.25</v>
      </c>
      <c r="F96" s="211">
        <f t="shared" si="8"/>
        <v>14.91513633834168</v>
      </c>
      <c r="G96" s="277">
        <f t="shared" si="9"/>
        <v>89468.75</v>
      </c>
      <c r="H96" s="275">
        <v>5</v>
      </c>
      <c r="I96" s="207">
        <f t="shared" si="10"/>
        <v>143.15</v>
      </c>
      <c r="J96" s="214">
        <f t="shared" si="11"/>
        <v>0.19915136338341682</v>
      </c>
      <c r="K96" s="218">
        <f t="shared" si="12"/>
        <v>2.7548575</v>
      </c>
      <c r="L96" s="208">
        <f t="shared" si="13"/>
        <v>15.088975954622882</v>
      </c>
      <c r="M96" s="219">
        <v>44.07772</v>
      </c>
    </row>
    <row r="97" spans="1:13" s="8" customFormat="1" ht="15">
      <c r="A97" s="193" t="s">
        <v>170</v>
      </c>
      <c r="B97" s="179">
        <v>600</v>
      </c>
      <c r="C97" s="286">
        <f>Volume!J97</f>
        <v>513.65</v>
      </c>
      <c r="D97" s="320">
        <v>66.95</v>
      </c>
      <c r="E97" s="206">
        <f t="shared" si="7"/>
        <v>40170</v>
      </c>
      <c r="F97" s="211">
        <f t="shared" si="8"/>
        <v>13.0341672344982</v>
      </c>
      <c r="G97" s="277">
        <f t="shared" si="9"/>
        <v>55579.5</v>
      </c>
      <c r="H97" s="275">
        <v>5</v>
      </c>
      <c r="I97" s="207">
        <f t="shared" si="10"/>
        <v>92.6325</v>
      </c>
      <c r="J97" s="214">
        <f t="shared" si="11"/>
        <v>0.180341672344982</v>
      </c>
      <c r="K97" s="218">
        <f t="shared" si="12"/>
        <v>2.6387093125</v>
      </c>
      <c r="L97" s="208">
        <f t="shared" si="13"/>
        <v>14.452806131551986</v>
      </c>
      <c r="M97" s="219">
        <v>42.219349</v>
      </c>
    </row>
    <row r="98" spans="1:13" s="8" customFormat="1" ht="15">
      <c r="A98" s="193" t="s">
        <v>223</v>
      </c>
      <c r="B98" s="179">
        <v>400</v>
      </c>
      <c r="C98" s="286">
        <f>Volume!J98</f>
        <v>758.95</v>
      </c>
      <c r="D98" s="320">
        <v>111.56</v>
      </c>
      <c r="E98" s="206">
        <f t="shared" si="7"/>
        <v>44624</v>
      </c>
      <c r="F98" s="211">
        <f t="shared" si="8"/>
        <v>14.699255550431516</v>
      </c>
      <c r="G98" s="277">
        <f t="shared" si="9"/>
        <v>59803</v>
      </c>
      <c r="H98" s="275">
        <v>5</v>
      </c>
      <c r="I98" s="207">
        <f t="shared" si="10"/>
        <v>149.5075</v>
      </c>
      <c r="J98" s="214">
        <f t="shared" si="11"/>
        <v>0.19699255550431516</v>
      </c>
      <c r="K98" s="218">
        <f t="shared" si="12"/>
        <v>2.312487875</v>
      </c>
      <c r="L98" s="208">
        <f t="shared" si="13"/>
        <v>12.66601773094687</v>
      </c>
      <c r="M98" s="219">
        <v>36.999806</v>
      </c>
    </row>
    <row r="99" spans="1:13" s="8" customFormat="1" ht="15">
      <c r="A99" s="193" t="s">
        <v>207</v>
      </c>
      <c r="B99" s="179">
        <v>1250</v>
      </c>
      <c r="C99" s="286">
        <f>Volume!J99</f>
        <v>180.85</v>
      </c>
      <c r="D99" s="320">
        <v>24.09</v>
      </c>
      <c r="E99" s="206">
        <f t="shared" si="7"/>
        <v>30112.5</v>
      </c>
      <c r="F99" s="211">
        <f t="shared" si="8"/>
        <v>13.320431296654686</v>
      </c>
      <c r="G99" s="277">
        <f t="shared" si="9"/>
        <v>41415.625</v>
      </c>
      <c r="H99" s="275">
        <v>5</v>
      </c>
      <c r="I99" s="207">
        <f t="shared" si="10"/>
        <v>33.1325</v>
      </c>
      <c r="J99" s="214">
        <f t="shared" si="11"/>
        <v>0.18320431296654688</v>
      </c>
      <c r="K99" s="218">
        <f t="shared" si="12"/>
        <v>3.1526863125</v>
      </c>
      <c r="L99" s="208">
        <f t="shared" si="13"/>
        <v>17.267974100940314</v>
      </c>
      <c r="M99" s="219">
        <v>50.442981</v>
      </c>
    </row>
    <row r="100" spans="1:13" s="7" customFormat="1" ht="15">
      <c r="A100" s="193" t="s">
        <v>295</v>
      </c>
      <c r="B100" s="179">
        <v>250</v>
      </c>
      <c r="C100" s="286">
        <f>Volume!J100</f>
        <v>838.15</v>
      </c>
      <c r="D100" s="320">
        <v>123.34</v>
      </c>
      <c r="E100" s="206">
        <f t="shared" si="7"/>
        <v>30835</v>
      </c>
      <c r="F100" s="211">
        <f t="shared" si="8"/>
        <v>14.715743005428623</v>
      </c>
      <c r="G100" s="277">
        <f t="shared" si="9"/>
        <v>41311.875</v>
      </c>
      <c r="H100" s="275">
        <v>5</v>
      </c>
      <c r="I100" s="207">
        <f t="shared" si="10"/>
        <v>165.2475</v>
      </c>
      <c r="J100" s="214">
        <f t="shared" si="11"/>
        <v>0.19715743005428624</v>
      </c>
      <c r="K100" s="218">
        <f t="shared" si="12"/>
        <v>2.348426625</v>
      </c>
      <c r="L100" s="208">
        <f t="shared" si="13"/>
        <v>12.862862371582258</v>
      </c>
      <c r="M100" s="219">
        <v>37.574826</v>
      </c>
    </row>
    <row r="101" spans="1:13" s="7" customFormat="1" ht="15">
      <c r="A101" s="193" t="s">
        <v>277</v>
      </c>
      <c r="B101" s="179">
        <v>800</v>
      </c>
      <c r="C101" s="286">
        <f>Volume!J101</f>
        <v>281.2</v>
      </c>
      <c r="D101" s="320">
        <v>38.2</v>
      </c>
      <c r="E101" s="206">
        <f t="shared" si="7"/>
        <v>30560.000000000004</v>
      </c>
      <c r="F101" s="211">
        <f t="shared" si="8"/>
        <v>13.584637268847796</v>
      </c>
      <c r="G101" s="277">
        <f t="shared" si="9"/>
        <v>41808</v>
      </c>
      <c r="H101" s="275">
        <v>5</v>
      </c>
      <c r="I101" s="207">
        <f t="shared" si="10"/>
        <v>52.26</v>
      </c>
      <c r="J101" s="214">
        <f t="shared" si="11"/>
        <v>0.18584637268847795</v>
      </c>
      <c r="K101" s="218">
        <f t="shared" si="12"/>
        <v>4.251761</v>
      </c>
      <c r="L101" s="208">
        <f t="shared" si="13"/>
        <v>23.287854088207226</v>
      </c>
      <c r="M101" s="203">
        <v>68.028176</v>
      </c>
    </row>
    <row r="102" spans="1:13" s="7" customFormat="1" ht="15">
      <c r="A102" s="193" t="s">
        <v>146</v>
      </c>
      <c r="B102" s="179">
        <v>8900</v>
      </c>
      <c r="C102" s="286">
        <f>Volume!J102</f>
        <v>35.35</v>
      </c>
      <c r="D102" s="320">
        <v>3.93</v>
      </c>
      <c r="E102" s="206">
        <f t="shared" si="7"/>
        <v>34977</v>
      </c>
      <c r="F102" s="211">
        <f t="shared" si="8"/>
        <v>11.117397454031117</v>
      </c>
      <c r="G102" s="277">
        <f t="shared" si="9"/>
        <v>50707.75</v>
      </c>
      <c r="H102" s="275">
        <v>5</v>
      </c>
      <c r="I102" s="207">
        <f t="shared" si="10"/>
        <v>5.6975</v>
      </c>
      <c r="J102" s="214">
        <f t="shared" si="11"/>
        <v>0.16117397454031115</v>
      </c>
      <c r="K102" s="218">
        <f t="shared" si="12"/>
        <v>2.374969</v>
      </c>
      <c r="L102" s="208">
        <f t="shared" si="13"/>
        <v>13.008240946754869</v>
      </c>
      <c r="M102" s="203">
        <v>37.999504</v>
      </c>
    </row>
    <row r="103" spans="1:13" s="8" customFormat="1" ht="15">
      <c r="A103" s="193" t="s">
        <v>8</v>
      </c>
      <c r="B103" s="179">
        <v>1600</v>
      </c>
      <c r="C103" s="286">
        <f>Volume!J103</f>
        <v>151.8</v>
      </c>
      <c r="D103" s="320">
        <v>18.86</v>
      </c>
      <c r="E103" s="206">
        <f t="shared" si="7"/>
        <v>30176</v>
      </c>
      <c r="F103" s="211">
        <f t="shared" si="8"/>
        <v>12.424242424242422</v>
      </c>
      <c r="G103" s="277">
        <f t="shared" si="9"/>
        <v>42320</v>
      </c>
      <c r="H103" s="275">
        <v>5</v>
      </c>
      <c r="I103" s="207">
        <f t="shared" si="10"/>
        <v>26.45</v>
      </c>
      <c r="J103" s="214">
        <f t="shared" si="11"/>
        <v>0.17424242424242423</v>
      </c>
      <c r="K103" s="218">
        <f t="shared" si="12"/>
        <v>3.08584175</v>
      </c>
      <c r="L103" s="208">
        <f t="shared" si="13"/>
        <v>16.901851353662174</v>
      </c>
      <c r="M103" s="219">
        <v>49.373468</v>
      </c>
    </row>
    <row r="104" spans="1:13" s="7" customFormat="1" ht="15">
      <c r="A104" s="193" t="s">
        <v>296</v>
      </c>
      <c r="B104" s="179">
        <v>1000</v>
      </c>
      <c r="C104" s="286">
        <f>Volume!J104</f>
        <v>168.05</v>
      </c>
      <c r="D104" s="320">
        <v>34.12</v>
      </c>
      <c r="E104" s="206">
        <f t="shared" si="7"/>
        <v>34120</v>
      </c>
      <c r="F104" s="211">
        <f t="shared" si="8"/>
        <v>20.303481106813447</v>
      </c>
      <c r="G104" s="277">
        <f t="shared" si="9"/>
        <v>42522.5</v>
      </c>
      <c r="H104" s="275">
        <v>5</v>
      </c>
      <c r="I104" s="207">
        <f t="shared" si="10"/>
        <v>42.5225</v>
      </c>
      <c r="J104" s="214">
        <f t="shared" si="11"/>
        <v>0.25303481106813447</v>
      </c>
      <c r="K104" s="218">
        <f t="shared" si="12"/>
        <v>3.7245764375</v>
      </c>
      <c r="L104" s="208">
        <f t="shared" si="13"/>
        <v>20.400345319709807</v>
      </c>
      <c r="M104" s="219">
        <v>59.593223</v>
      </c>
    </row>
    <row r="105" spans="1:13" s="7" customFormat="1" ht="15">
      <c r="A105" s="193" t="s">
        <v>179</v>
      </c>
      <c r="B105" s="179">
        <v>14000</v>
      </c>
      <c r="C105" s="286">
        <f>Volume!J105</f>
        <v>14.55</v>
      </c>
      <c r="D105" s="320">
        <v>2.82</v>
      </c>
      <c r="E105" s="206">
        <f t="shared" si="7"/>
        <v>39480</v>
      </c>
      <c r="F105" s="211">
        <f t="shared" si="8"/>
        <v>19.38144329896907</v>
      </c>
      <c r="G105" s="277">
        <f t="shared" si="9"/>
        <v>49665</v>
      </c>
      <c r="H105" s="275">
        <v>5</v>
      </c>
      <c r="I105" s="207">
        <f t="shared" si="10"/>
        <v>3.5475</v>
      </c>
      <c r="J105" s="214">
        <f t="shared" si="11"/>
        <v>0.2438144329896907</v>
      </c>
      <c r="K105" s="218">
        <f t="shared" si="12"/>
        <v>4.830423125</v>
      </c>
      <c r="L105" s="208">
        <f t="shared" si="13"/>
        <v>26.45731707857097</v>
      </c>
      <c r="M105" s="203">
        <v>77.28677</v>
      </c>
    </row>
    <row r="106" spans="1:13" s="7" customFormat="1" ht="15">
      <c r="A106" s="193" t="s">
        <v>202</v>
      </c>
      <c r="B106" s="179">
        <v>1150</v>
      </c>
      <c r="C106" s="286">
        <f>Volume!J106</f>
        <v>241.3</v>
      </c>
      <c r="D106" s="320">
        <v>37.28</v>
      </c>
      <c r="E106" s="206">
        <f t="shared" si="7"/>
        <v>42872</v>
      </c>
      <c r="F106" s="211">
        <f t="shared" si="8"/>
        <v>15.449647741400746</v>
      </c>
      <c r="G106" s="277">
        <f t="shared" si="9"/>
        <v>56746.75</v>
      </c>
      <c r="H106" s="275">
        <v>5</v>
      </c>
      <c r="I106" s="207">
        <f t="shared" si="10"/>
        <v>49.345</v>
      </c>
      <c r="J106" s="214">
        <f t="shared" si="11"/>
        <v>0.20449647741400745</v>
      </c>
      <c r="K106" s="218">
        <f t="shared" si="12"/>
        <v>2.0171535</v>
      </c>
      <c r="L106" s="208">
        <f t="shared" si="13"/>
        <v>11.04840473900497</v>
      </c>
      <c r="M106" s="219">
        <v>32.274456</v>
      </c>
    </row>
    <row r="107" spans="1:13" s="7" customFormat="1" ht="15">
      <c r="A107" s="193" t="s">
        <v>171</v>
      </c>
      <c r="B107" s="179">
        <v>1100</v>
      </c>
      <c r="C107" s="286">
        <f>Volume!J107</f>
        <v>322.35</v>
      </c>
      <c r="D107" s="320">
        <v>56.2</v>
      </c>
      <c r="E107" s="206">
        <f t="shared" si="7"/>
        <v>61820</v>
      </c>
      <c r="F107" s="211">
        <f t="shared" si="8"/>
        <v>17.4344656429347</v>
      </c>
      <c r="G107" s="277">
        <f t="shared" si="9"/>
        <v>79549.25</v>
      </c>
      <c r="H107" s="275">
        <v>5</v>
      </c>
      <c r="I107" s="207">
        <f t="shared" si="10"/>
        <v>72.3175</v>
      </c>
      <c r="J107" s="214">
        <f t="shared" si="11"/>
        <v>0.22434465642934695</v>
      </c>
      <c r="K107" s="218">
        <f t="shared" si="12"/>
        <v>5.126053</v>
      </c>
      <c r="L107" s="208">
        <f t="shared" si="13"/>
        <v>28.076548590670292</v>
      </c>
      <c r="M107" s="219">
        <v>82.016848</v>
      </c>
    </row>
    <row r="108" spans="1:13" s="7" customFormat="1" ht="15">
      <c r="A108" s="193" t="s">
        <v>147</v>
      </c>
      <c r="B108" s="179">
        <v>5900</v>
      </c>
      <c r="C108" s="286">
        <f>Volume!J108</f>
        <v>54.5</v>
      </c>
      <c r="D108" s="320">
        <v>6.46</v>
      </c>
      <c r="E108" s="206">
        <f t="shared" si="7"/>
        <v>38114</v>
      </c>
      <c r="F108" s="211">
        <f t="shared" si="8"/>
        <v>11.853211009174313</v>
      </c>
      <c r="G108" s="277">
        <f t="shared" si="9"/>
        <v>54191.5</v>
      </c>
      <c r="H108" s="275">
        <v>5</v>
      </c>
      <c r="I108" s="207">
        <f t="shared" si="10"/>
        <v>9.185</v>
      </c>
      <c r="J108" s="214">
        <f t="shared" si="11"/>
        <v>0.16853211009174313</v>
      </c>
      <c r="K108" s="218">
        <f t="shared" si="12"/>
        <v>2.434076625</v>
      </c>
      <c r="L108" s="208">
        <f t="shared" si="13"/>
        <v>13.331986742085432</v>
      </c>
      <c r="M108" s="203">
        <v>38.945226</v>
      </c>
    </row>
    <row r="109" spans="1:13" s="8" customFormat="1" ht="15">
      <c r="A109" s="193" t="s">
        <v>148</v>
      </c>
      <c r="B109" s="179">
        <v>1045</v>
      </c>
      <c r="C109" s="286">
        <f>Volume!J109</f>
        <v>252.3</v>
      </c>
      <c r="D109" s="320">
        <v>33.77</v>
      </c>
      <c r="E109" s="206">
        <f t="shared" si="7"/>
        <v>35289.65</v>
      </c>
      <c r="F109" s="211">
        <f t="shared" si="8"/>
        <v>13.384859294490687</v>
      </c>
      <c r="G109" s="277">
        <f t="shared" si="9"/>
        <v>48472.325000000004</v>
      </c>
      <c r="H109" s="275">
        <v>5</v>
      </c>
      <c r="I109" s="207">
        <f t="shared" si="10"/>
        <v>46.385000000000005</v>
      </c>
      <c r="J109" s="214">
        <f t="shared" si="11"/>
        <v>0.18384859294490688</v>
      </c>
      <c r="K109" s="218">
        <f t="shared" si="12"/>
        <v>2.707522625</v>
      </c>
      <c r="L109" s="208">
        <f t="shared" si="13"/>
        <v>14.82971216668101</v>
      </c>
      <c r="M109" s="219">
        <v>43.320362</v>
      </c>
    </row>
    <row r="110" spans="1:13" s="7" customFormat="1" ht="15">
      <c r="A110" s="193" t="s">
        <v>122</v>
      </c>
      <c r="B110" s="179">
        <v>1625</v>
      </c>
      <c r="C110" s="286">
        <f>Volume!J110</f>
        <v>159.9</v>
      </c>
      <c r="D110" s="188">
        <v>17.05</v>
      </c>
      <c r="E110" s="206">
        <f t="shared" si="7"/>
        <v>27706.25</v>
      </c>
      <c r="F110" s="211">
        <f t="shared" si="8"/>
        <v>10.662914321450907</v>
      </c>
      <c r="G110" s="277">
        <f t="shared" si="9"/>
        <v>40698.125</v>
      </c>
      <c r="H110" s="275">
        <v>5</v>
      </c>
      <c r="I110" s="207">
        <f t="shared" si="10"/>
        <v>25.045</v>
      </c>
      <c r="J110" s="214">
        <f t="shared" si="11"/>
        <v>0.15662914321450908</v>
      </c>
      <c r="K110" s="218">
        <f t="shared" si="12"/>
        <v>2.459864</v>
      </c>
      <c r="L110" s="208">
        <f t="shared" si="13"/>
        <v>13.47323001194888</v>
      </c>
      <c r="M110" s="203">
        <v>39.357824</v>
      </c>
    </row>
    <row r="111" spans="1:13" s="7" customFormat="1" ht="15">
      <c r="A111" s="193" t="s">
        <v>36</v>
      </c>
      <c r="B111" s="179">
        <v>225</v>
      </c>
      <c r="C111" s="286">
        <f>Volume!J111</f>
        <v>850.85</v>
      </c>
      <c r="D111" s="320">
        <v>110.91</v>
      </c>
      <c r="E111" s="206">
        <f t="shared" si="7"/>
        <v>24954.75</v>
      </c>
      <c r="F111" s="211">
        <f t="shared" si="8"/>
        <v>13.035200094023622</v>
      </c>
      <c r="G111" s="277">
        <f t="shared" si="9"/>
        <v>34526.8125</v>
      </c>
      <c r="H111" s="275">
        <v>5</v>
      </c>
      <c r="I111" s="207">
        <f t="shared" si="10"/>
        <v>153.4525</v>
      </c>
      <c r="J111" s="214">
        <f t="shared" si="11"/>
        <v>0.1803520009402362</v>
      </c>
      <c r="K111" s="218">
        <f t="shared" si="12"/>
        <v>2.0521785</v>
      </c>
      <c r="L111" s="208">
        <f t="shared" si="13"/>
        <v>11.240244564771157</v>
      </c>
      <c r="M111" s="203">
        <v>32.834856</v>
      </c>
    </row>
    <row r="112" spans="1:13" s="7" customFormat="1" ht="15">
      <c r="A112" s="193" t="s">
        <v>172</v>
      </c>
      <c r="B112" s="179">
        <v>1050</v>
      </c>
      <c r="C112" s="286">
        <f>Volume!J112</f>
        <v>274.55</v>
      </c>
      <c r="D112" s="320">
        <v>44.52</v>
      </c>
      <c r="E112" s="206">
        <f t="shared" si="7"/>
        <v>46746</v>
      </c>
      <c r="F112" s="211">
        <f t="shared" si="8"/>
        <v>16.215625569113097</v>
      </c>
      <c r="G112" s="277">
        <f t="shared" si="9"/>
        <v>61159.875</v>
      </c>
      <c r="H112" s="275">
        <v>5</v>
      </c>
      <c r="I112" s="207">
        <f t="shared" si="10"/>
        <v>58.2475</v>
      </c>
      <c r="J112" s="214">
        <f t="shared" si="11"/>
        <v>0.21215625569113095</v>
      </c>
      <c r="K112" s="218">
        <f t="shared" si="12"/>
        <v>1.997347125</v>
      </c>
      <c r="L112" s="208">
        <f t="shared" si="13"/>
        <v>10.939920755305907</v>
      </c>
      <c r="M112" s="203">
        <v>31.957554</v>
      </c>
    </row>
    <row r="113" spans="1:13" s="8" customFormat="1" ht="15">
      <c r="A113" s="193" t="s">
        <v>80</v>
      </c>
      <c r="B113" s="179">
        <v>1200</v>
      </c>
      <c r="C113" s="286">
        <f>Volume!J113</f>
        <v>183.45</v>
      </c>
      <c r="D113" s="320">
        <v>36.94</v>
      </c>
      <c r="E113" s="206">
        <f t="shared" si="7"/>
        <v>44328</v>
      </c>
      <c r="F113" s="211">
        <f t="shared" si="8"/>
        <v>20.13627691469065</v>
      </c>
      <c r="G113" s="277">
        <f t="shared" si="9"/>
        <v>57910.638</v>
      </c>
      <c r="H113" s="275">
        <v>6.17</v>
      </c>
      <c r="I113" s="207">
        <f t="shared" si="10"/>
        <v>48.258865</v>
      </c>
      <c r="J113" s="214">
        <f t="shared" si="11"/>
        <v>0.2630627691469065</v>
      </c>
      <c r="K113" s="218">
        <f t="shared" si="12"/>
        <v>2.7736788125</v>
      </c>
      <c r="L113" s="208">
        <f t="shared" si="13"/>
        <v>15.192064528803922</v>
      </c>
      <c r="M113" s="219">
        <v>44.378861</v>
      </c>
    </row>
    <row r="114" spans="1:13" s="8" customFormat="1" ht="15">
      <c r="A114" s="193" t="s">
        <v>274</v>
      </c>
      <c r="B114" s="179">
        <v>700</v>
      </c>
      <c r="C114" s="286">
        <f>Volume!J114</f>
        <v>284.35</v>
      </c>
      <c r="D114" s="320">
        <v>56.36</v>
      </c>
      <c r="E114" s="206">
        <f t="shared" si="7"/>
        <v>39452</v>
      </c>
      <c r="F114" s="211">
        <f t="shared" si="8"/>
        <v>19.820643573061368</v>
      </c>
      <c r="G114" s="277">
        <f t="shared" si="9"/>
        <v>49404.25</v>
      </c>
      <c r="H114" s="275">
        <v>5</v>
      </c>
      <c r="I114" s="207">
        <f t="shared" si="10"/>
        <v>70.5775</v>
      </c>
      <c r="J114" s="214">
        <f t="shared" si="11"/>
        <v>0.24820643573061366</v>
      </c>
      <c r="K114" s="218">
        <f t="shared" si="12"/>
        <v>4.01060875</v>
      </c>
      <c r="L114" s="208">
        <f t="shared" si="13"/>
        <v>21.967008817025974</v>
      </c>
      <c r="M114" s="219">
        <v>64.16974</v>
      </c>
    </row>
    <row r="115" spans="1:13" s="7" customFormat="1" ht="15">
      <c r="A115" s="193" t="s">
        <v>224</v>
      </c>
      <c r="B115" s="179">
        <v>650</v>
      </c>
      <c r="C115" s="286">
        <f>Volume!J115</f>
        <v>401.25</v>
      </c>
      <c r="D115" s="320">
        <v>48.31</v>
      </c>
      <c r="E115" s="206">
        <f t="shared" si="7"/>
        <v>31401.5</v>
      </c>
      <c r="F115" s="211">
        <f t="shared" si="8"/>
        <v>12.0398753894081</v>
      </c>
      <c r="G115" s="277">
        <f t="shared" si="9"/>
        <v>44442.125</v>
      </c>
      <c r="H115" s="275">
        <v>5</v>
      </c>
      <c r="I115" s="207">
        <f t="shared" si="10"/>
        <v>68.3725</v>
      </c>
      <c r="J115" s="214">
        <f t="shared" si="11"/>
        <v>0.170398753894081</v>
      </c>
      <c r="K115" s="218">
        <f t="shared" si="12"/>
        <v>1.8793898125</v>
      </c>
      <c r="L115" s="208">
        <f t="shared" si="13"/>
        <v>10.293841946516546</v>
      </c>
      <c r="M115" s="219">
        <v>30.070237</v>
      </c>
    </row>
    <row r="116" spans="1:13" s="7" customFormat="1" ht="15">
      <c r="A116" s="193" t="s">
        <v>394</v>
      </c>
      <c r="B116" s="179">
        <v>2400</v>
      </c>
      <c r="C116" s="286">
        <f>Volume!J116</f>
        <v>105.6</v>
      </c>
      <c r="D116" s="320">
        <v>14.42</v>
      </c>
      <c r="E116" s="206">
        <f t="shared" si="7"/>
        <v>34608</v>
      </c>
      <c r="F116" s="211">
        <f t="shared" si="8"/>
        <v>13.655303030303031</v>
      </c>
      <c r="G116" s="277">
        <f t="shared" si="9"/>
        <v>47280</v>
      </c>
      <c r="H116" s="275">
        <v>5</v>
      </c>
      <c r="I116" s="207">
        <f t="shared" si="10"/>
        <v>19.7</v>
      </c>
      <c r="J116" s="214">
        <f t="shared" si="11"/>
        <v>0.1865530303030303</v>
      </c>
      <c r="K116" s="218">
        <f t="shared" si="12"/>
        <v>1.633125</v>
      </c>
      <c r="L116" s="208">
        <f t="shared" si="13"/>
        <v>8.944994017256244</v>
      </c>
      <c r="M116" s="219">
        <v>26.13</v>
      </c>
    </row>
    <row r="117" spans="1:13" s="7" customFormat="1" ht="15">
      <c r="A117" s="193" t="s">
        <v>81</v>
      </c>
      <c r="B117" s="179">
        <v>600</v>
      </c>
      <c r="C117" s="286">
        <f>Volume!J117</f>
        <v>441.6</v>
      </c>
      <c r="D117" s="320">
        <v>75.03</v>
      </c>
      <c r="E117" s="206">
        <f t="shared" si="7"/>
        <v>45018</v>
      </c>
      <c r="F117" s="211">
        <f t="shared" si="8"/>
        <v>16.99048913043478</v>
      </c>
      <c r="G117" s="277">
        <f t="shared" si="9"/>
        <v>58266</v>
      </c>
      <c r="H117" s="275">
        <v>5</v>
      </c>
      <c r="I117" s="207">
        <f t="shared" si="10"/>
        <v>97.11</v>
      </c>
      <c r="J117" s="214">
        <f t="shared" si="11"/>
        <v>0.21990489130434782</v>
      </c>
      <c r="K117" s="218">
        <f t="shared" si="12"/>
        <v>2.51191575</v>
      </c>
      <c r="L117" s="208">
        <f t="shared" si="13"/>
        <v>13.758329188275075</v>
      </c>
      <c r="M117" s="219">
        <v>40.190652</v>
      </c>
    </row>
    <row r="118" spans="1:13" s="7" customFormat="1" ht="15">
      <c r="A118" s="193" t="s">
        <v>225</v>
      </c>
      <c r="B118" s="179">
        <v>1400</v>
      </c>
      <c r="C118" s="286">
        <f>Volume!J118</f>
        <v>179.65</v>
      </c>
      <c r="D118" s="320">
        <v>30.82</v>
      </c>
      <c r="E118" s="206">
        <f t="shared" si="7"/>
        <v>43148</v>
      </c>
      <c r="F118" s="211">
        <f t="shared" si="8"/>
        <v>17.15558029501809</v>
      </c>
      <c r="G118" s="277">
        <f t="shared" si="9"/>
        <v>55723.5</v>
      </c>
      <c r="H118" s="275">
        <v>5</v>
      </c>
      <c r="I118" s="207">
        <f t="shared" si="10"/>
        <v>39.8025</v>
      </c>
      <c r="J118" s="214">
        <f t="shared" si="11"/>
        <v>0.2215558029501809</v>
      </c>
      <c r="K118" s="218">
        <f t="shared" si="12"/>
        <v>5.248554375</v>
      </c>
      <c r="L118" s="208">
        <f t="shared" si="13"/>
        <v>28.74751625479929</v>
      </c>
      <c r="M118" s="219">
        <v>83.97687</v>
      </c>
    </row>
    <row r="119" spans="1:13" s="8" customFormat="1" ht="15">
      <c r="A119" s="193" t="s">
        <v>297</v>
      </c>
      <c r="B119" s="179">
        <v>1100</v>
      </c>
      <c r="C119" s="286">
        <f>Volume!J119</f>
        <v>429.9</v>
      </c>
      <c r="D119" s="320">
        <v>94.4</v>
      </c>
      <c r="E119" s="206">
        <f t="shared" si="7"/>
        <v>103840</v>
      </c>
      <c r="F119" s="211">
        <f t="shared" si="8"/>
        <v>21.958595022098166</v>
      </c>
      <c r="G119" s="277">
        <f t="shared" si="9"/>
        <v>127484.5</v>
      </c>
      <c r="H119" s="275">
        <v>5</v>
      </c>
      <c r="I119" s="207">
        <f t="shared" si="10"/>
        <v>115.895</v>
      </c>
      <c r="J119" s="214">
        <f t="shared" si="11"/>
        <v>0.26958595022098164</v>
      </c>
      <c r="K119" s="218">
        <f t="shared" si="12"/>
        <v>3.8582565</v>
      </c>
      <c r="L119" s="208">
        <f t="shared" si="13"/>
        <v>21.13254117690931</v>
      </c>
      <c r="M119" s="219">
        <v>61.732104</v>
      </c>
    </row>
    <row r="120" spans="1:13" s="8" customFormat="1" ht="15">
      <c r="A120" s="193" t="s">
        <v>226</v>
      </c>
      <c r="B120" s="179">
        <v>1500</v>
      </c>
      <c r="C120" s="286">
        <f>Volume!J120</f>
        <v>164.25</v>
      </c>
      <c r="D120" s="320">
        <v>27.9</v>
      </c>
      <c r="E120" s="206">
        <f t="shared" si="7"/>
        <v>41850</v>
      </c>
      <c r="F120" s="211">
        <f t="shared" si="8"/>
        <v>16.986301369863014</v>
      </c>
      <c r="G120" s="277">
        <f t="shared" si="9"/>
        <v>54168.75</v>
      </c>
      <c r="H120" s="275">
        <v>5</v>
      </c>
      <c r="I120" s="207">
        <f t="shared" si="10"/>
        <v>36.1125</v>
      </c>
      <c r="J120" s="214">
        <f t="shared" si="11"/>
        <v>0.21986301369863012</v>
      </c>
      <c r="K120" s="218">
        <f t="shared" si="12"/>
        <v>3.464519875</v>
      </c>
      <c r="L120" s="208">
        <f t="shared" si="13"/>
        <v>18.975956864624784</v>
      </c>
      <c r="M120" s="219">
        <v>55.432318</v>
      </c>
    </row>
    <row r="121" spans="1:13" s="8" customFormat="1" ht="15">
      <c r="A121" s="193" t="s">
        <v>227</v>
      </c>
      <c r="B121" s="179">
        <v>800</v>
      </c>
      <c r="C121" s="286">
        <f>Volume!J121</f>
        <v>336.95</v>
      </c>
      <c r="D121" s="320">
        <v>43.36</v>
      </c>
      <c r="E121" s="206">
        <f t="shared" si="7"/>
        <v>34688</v>
      </c>
      <c r="F121" s="211">
        <f t="shared" si="8"/>
        <v>12.868378097640601</v>
      </c>
      <c r="G121" s="277">
        <f t="shared" si="9"/>
        <v>48166</v>
      </c>
      <c r="H121" s="275">
        <v>5</v>
      </c>
      <c r="I121" s="207">
        <f t="shared" si="10"/>
        <v>60.2075</v>
      </c>
      <c r="J121" s="214">
        <f t="shared" si="11"/>
        <v>0.178683780976406</v>
      </c>
      <c r="K121" s="218">
        <f t="shared" si="12"/>
        <v>1.9583809375</v>
      </c>
      <c r="L121" s="208">
        <f t="shared" si="13"/>
        <v>10.726494156568648</v>
      </c>
      <c r="M121" s="219">
        <v>31.334095</v>
      </c>
    </row>
    <row r="122" spans="1:13" s="8" customFormat="1" ht="15">
      <c r="A122" s="193" t="s">
        <v>234</v>
      </c>
      <c r="B122" s="179">
        <v>700</v>
      </c>
      <c r="C122" s="286">
        <f>Volume!J122</f>
        <v>409.95</v>
      </c>
      <c r="D122" s="320">
        <v>57.95</v>
      </c>
      <c r="E122" s="206">
        <f t="shared" si="7"/>
        <v>40565</v>
      </c>
      <c r="F122" s="211">
        <f t="shared" si="8"/>
        <v>14.135870228076596</v>
      </c>
      <c r="G122" s="277">
        <f t="shared" si="9"/>
        <v>54913.25</v>
      </c>
      <c r="H122" s="275">
        <v>5</v>
      </c>
      <c r="I122" s="207">
        <f t="shared" si="10"/>
        <v>78.4475</v>
      </c>
      <c r="J122" s="214">
        <f t="shared" si="11"/>
        <v>0.19135870228076596</v>
      </c>
      <c r="K122" s="218">
        <f t="shared" si="12"/>
        <v>3.2285920625</v>
      </c>
      <c r="L122" s="208">
        <f t="shared" si="13"/>
        <v>17.683727016133794</v>
      </c>
      <c r="M122" s="219">
        <v>51.657473</v>
      </c>
    </row>
    <row r="123" spans="1:13" s="8" customFormat="1" ht="15">
      <c r="A123" s="193" t="s">
        <v>98</v>
      </c>
      <c r="B123" s="179">
        <v>550</v>
      </c>
      <c r="C123" s="286">
        <f>Volume!J123</f>
        <v>504</v>
      </c>
      <c r="D123" s="320">
        <v>55</v>
      </c>
      <c r="E123" s="206">
        <f t="shared" si="7"/>
        <v>30250</v>
      </c>
      <c r="F123" s="211">
        <f t="shared" si="8"/>
        <v>10.912698412698413</v>
      </c>
      <c r="G123" s="277">
        <f t="shared" si="9"/>
        <v>44110</v>
      </c>
      <c r="H123" s="275">
        <v>5</v>
      </c>
      <c r="I123" s="207">
        <f t="shared" si="10"/>
        <v>80.2</v>
      </c>
      <c r="J123" s="214">
        <f t="shared" si="11"/>
        <v>0.15912698412698414</v>
      </c>
      <c r="K123" s="218">
        <f t="shared" si="12"/>
        <v>2.1281904375</v>
      </c>
      <c r="L123" s="208">
        <f t="shared" si="13"/>
        <v>11.656579092855383</v>
      </c>
      <c r="M123" s="219">
        <v>34.051047</v>
      </c>
    </row>
    <row r="124" spans="1:13" s="8" customFormat="1" ht="15">
      <c r="A124" s="193" t="s">
        <v>149</v>
      </c>
      <c r="B124" s="179">
        <v>550</v>
      </c>
      <c r="C124" s="286">
        <f>Volume!J124</f>
        <v>665.45</v>
      </c>
      <c r="D124" s="320">
        <v>109.99</v>
      </c>
      <c r="E124" s="206">
        <f t="shared" si="7"/>
        <v>60494.5</v>
      </c>
      <c r="F124" s="211">
        <f t="shared" si="8"/>
        <v>16.52866481328424</v>
      </c>
      <c r="G124" s="277">
        <f t="shared" si="9"/>
        <v>78794.375</v>
      </c>
      <c r="H124" s="275">
        <v>5</v>
      </c>
      <c r="I124" s="207">
        <f t="shared" si="10"/>
        <v>143.2625</v>
      </c>
      <c r="J124" s="214">
        <f t="shared" si="11"/>
        <v>0.2152866481328424</v>
      </c>
      <c r="K124" s="218">
        <f t="shared" si="12"/>
        <v>2.62415325</v>
      </c>
      <c r="L124" s="208">
        <f t="shared" si="13"/>
        <v>14.373079293754936</v>
      </c>
      <c r="M124" s="219">
        <v>41.986452</v>
      </c>
    </row>
    <row r="125" spans="1:13" s="8" customFormat="1" ht="15">
      <c r="A125" s="193" t="s">
        <v>203</v>
      </c>
      <c r="B125" s="179">
        <v>150</v>
      </c>
      <c r="C125" s="286">
        <f>Volume!J125</f>
        <v>1387.5</v>
      </c>
      <c r="D125" s="320">
        <v>149.04</v>
      </c>
      <c r="E125" s="206">
        <f t="shared" si="7"/>
        <v>22356</v>
      </c>
      <c r="F125" s="211">
        <f t="shared" si="8"/>
        <v>10.74162162162162</v>
      </c>
      <c r="G125" s="277">
        <f t="shared" si="9"/>
        <v>32762.25</v>
      </c>
      <c r="H125" s="275">
        <v>5</v>
      </c>
      <c r="I125" s="207">
        <f t="shared" si="10"/>
        <v>218.415</v>
      </c>
      <c r="J125" s="214">
        <f t="shared" si="11"/>
        <v>0.1574162162162162</v>
      </c>
      <c r="K125" s="218">
        <f t="shared" si="12"/>
        <v>1.562628125</v>
      </c>
      <c r="L125" s="208">
        <f t="shared" si="13"/>
        <v>8.558866730545024</v>
      </c>
      <c r="M125" s="219">
        <v>25.00205</v>
      </c>
    </row>
    <row r="126" spans="1:13" s="8" customFormat="1" ht="15">
      <c r="A126" s="193" t="s">
        <v>298</v>
      </c>
      <c r="B126" s="179">
        <v>500</v>
      </c>
      <c r="C126" s="286">
        <f>Volume!J126</f>
        <v>457.75</v>
      </c>
      <c r="D126" s="320">
        <v>189.24</v>
      </c>
      <c r="E126" s="206">
        <f t="shared" si="7"/>
        <v>94620</v>
      </c>
      <c r="F126" s="211">
        <f t="shared" si="8"/>
        <v>41.34134352812671</v>
      </c>
      <c r="G126" s="277">
        <f t="shared" si="9"/>
        <v>106063.75</v>
      </c>
      <c r="H126" s="275">
        <v>5</v>
      </c>
      <c r="I126" s="207">
        <f t="shared" si="10"/>
        <v>212.1275</v>
      </c>
      <c r="J126" s="214">
        <f t="shared" si="11"/>
        <v>0.46341343528126705</v>
      </c>
      <c r="K126" s="218">
        <f t="shared" si="12"/>
        <v>4.4539804375</v>
      </c>
      <c r="L126" s="208">
        <f t="shared" si="13"/>
        <v>24.39545556305479</v>
      </c>
      <c r="M126" s="219">
        <v>71.263687</v>
      </c>
    </row>
    <row r="127" spans="1:13" s="8" customFormat="1" ht="15">
      <c r="A127" s="193" t="s">
        <v>216</v>
      </c>
      <c r="B127" s="179">
        <v>3350</v>
      </c>
      <c r="C127" s="286">
        <f>Volume!J127</f>
        <v>73.65</v>
      </c>
      <c r="D127" s="320">
        <v>7.97</v>
      </c>
      <c r="E127" s="206">
        <f t="shared" si="7"/>
        <v>26699.5</v>
      </c>
      <c r="F127" s="211">
        <f t="shared" si="8"/>
        <v>10.821452817379496</v>
      </c>
      <c r="G127" s="277">
        <f t="shared" si="9"/>
        <v>39035.875</v>
      </c>
      <c r="H127" s="275">
        <v>5</v>
      </c>
      <c r="I127" s="207">
        <f t="shared" si="10"/>
        <v>11.6525</v>
      </c>
      <c r="J127" s="214">
        <f t="shared" si="11"/>
        <v>0.15821452817379497</v>
      </c>
      <c r="K127" s="218">
        <f t="shared" si="12"/>
        <v>1.2383084375</v>
      </c>
      <c r="L127" s="208">
        <f t="shared" si="13"/>
        <v>6.7824946436772615</v>
      </c>
      <c r="M127" s="219">
        <v>19.812935</v>
      </c>
    </row>
    <row r="128" spans="1:13" s="8" customFormat="1" ht="15">
      <c r="A128" s="193" t="s">
        <v>235</v>
      </c>
      <c r="B128" s="179">
        <v>2700</v>
      </c>
      <c r="C128" s="286">
        <f>Volume!J128</f>
        <v>120.65</v>
      </c>
      <c r="D128" s="320">
        <v>21.45</v>
      </c>
      <c r="E128" s="206">
        <f t="shared" si="7"/>
        <v>57915</v>
      </c>
      <c r="F128" s="211">
        <f t="shared" si="8"/>
        <v>17.778698715292165</v>
      </c>
      <c r="G128" s="277">
        <f t="shared" si="9"/>
        <v>74202.75</v>
      </c>
      <c r="H128" s="275">
        <v>5</v>
      </c>
      <c r="I128" s="207">
        <f t="shared" si="10"/>
        <v>27.4825</v>
      </c>
      <c r="J128" s="214">
        <f t="shared" si="11"/>
        <v>0.22778698715292167</v>
      </c>
      <c r="K128" s="218">
        <f t="shared" si="12"/>
        <v>2.516185375</v>
      </c>
      <c r="L128" s="208">
        <f t="shared" si="13"/>
        <v>13.781714887520955</v>
      </c>
      <c r="M128" s="219">
        <v>40.258966</v>
      </c>
    </row>
    <row r="129" spans="1:13" s="8" customFormat="1" ht="15">
      <c r="A129" s="193" t="s">
        <v>204</v>
      </c>
      <c r="B129" s="179">
        <v>600</v>
      </c>
      <c r="C129" s="286">
        <f>Volume!J129</f>
        <v>446.1</v>
      </c>
      <c r="D129" s="320">
        <v>58.17</v>
      </c>
      <c r="E129" s="206">
        <f t="shared" si="7"/>
        <v>34902</v>
      </c>
      <c r="F129" s="211">
        <f t="shared" si="8"/>
        <v>13.039677202420982</v>
      </c>
      <c r="G129" s="277">
        <f t="shared" si="9"/>
        <v>48285</v>
      </c>
      <c r="H129" s="275">
        <v>5</v>
      </c>
      <c r="I129" s="207">
        <f t="shared" si="10"/>
        <v>80.475</v>
      </c>
      <c r="J129" s="214">
        <f t="shared" si="11"/>
        <v>0.18039677202420978</v>
      </c>
      <c r="K129" s="218">
        <f t="shared" si="12"/>
        <v>2.9258460625</v>
      </c>
      <c r="L129" s="208">
        <f t="shared" si="13"/>
        <v>16.0255188821892</v>
      </c>
      <c r="M129" s="219">
        <v>46.813537</v>
      </c>
    </row>
    <row r="130" spans="1:13" s="7" customFormat="1" ht="15">
      <c r="A130" s="193" t="s">
        <v>205</v>
      </c>
      <c r="B130" s="179">
        <v>250</v>
      </c>
      <c r="C130" s="286">
        <f>Volume!J130</f>
        <v>968</v>
      </c>
      <c r="D130" s="320">
        <v>136.57</v>
      </c>
      <c r="E130" s="206">
        <f t="shared" si="7"/>
        <v>34142.5</v>
      </c>
      <c r="F130" s="211">
        <f t="shared" si="8"/>
        <v>14.108471074380164</v>
      </c>
      <c r="G130" s="277">
        <f t="shared" si="9"/>
        <v>46242.5</v>
      </c>
      <c r="H130" s="275">
        <v>5</v>
      </c>
      <c r="I130" s="207">
        <f t="shared" si="10"/>
        <v>184.97</v>
      </c>
      <c r="J130" s="214">
        <f t="shared" si="11"/>
        <v>0.19108471074380165</v>
      </c>
      <c r="K130" s="218">
        <f t="shared" si="12"/>
        <v>2.6430249375</v>
      </c>
      <c r="L130" s="208">
        <f t="shared" si="13"/>
        <v>14.476443783174318</v>
      </c>
      <c r="M130" s="219">
        <v>42.288399</v>
      </c>
    </row>
    <row r="131" spans="1:13" s="7" customFormat="1" ht="15">
      <c r="A131" s="193" t="s">
        <v>37</v>
      </c>
      <c r="B131" s="179">
        <v>1600</v>
      </c>
      <c r="C131" s="286">
        <f>Volume!J131</f>
        <v>170.1</v>
      </c>
      <c r="D131" s="320">
        <v>19.37</v>
      </c>
      <c r="E131" s="206">
        <f t="shared" si="7"/>
        <v>30992</v>
      </c>
      <c r="F131" s="211">
        <f t="shared" si="8"/>
        <v>11.387419165196944</v>
      </c>
      <c r="G131" s="277">
        <f t="shared" si="9"/>
        <v>44600</v>
      </c>
      <c r="H131" s="275">
        <v>5</v>
      </c>
      <c r="I131" s="207">
        <f t="shared" si="10"/>
        <v>27.875</v>
      </c>
      <c r="J131" s="214">
        <f t="shared" si="11"/>
        <v>0.16387419165196943</v>
      </c>
      <c r="K131" s="218">
        <f t="shared" si="12"/>
        <v>2.044305875</v>
      </c>
      <c r="L131" s="208">
        <f t="shared" si="13"/>
        <v>11.197124421778364</v>
      </c>
      <c r="M131" s="219">
        <v>32.708894</v>
      </c>
    </row>
    <row r="132" spans="1:13" s="7" customFormat="1" ht="15">
      <c r="A132" s="193" t="s">
        <v>299</v>
      </c>
      <c r="B132" s="179">
        <v>150</v>
      </c>
      <c r="C132" s="286">
        <f>Volume!J132</f>
        <v>1660.55</v>
      </c>
      <c r="D132" s="320">
        <v>210.78</v>
      </c>
      <c r="E132" s="206">
        <f aca="true" t="shared" si="14" ref="E132:E160">D132*B132</f>
        <v>31617</v>
      </c>
      <c r="F132" s="211">
        <f aca="true" t="shared" si="15" ref="F132:F160">D132/C132*100</f>
        <v>12.693384721929482</v>
      </c>
      <c r="G132" s="277">
        <f aca="true" t="shared" si="16" ref="G132:G160">(B132*C132)*H132%+E132</f>
        <v>44071.125</v>
      </c>
      <c r="H132" s="275">
        <v>5</v>
      </c>
      <c r="I132" s="207">
        <f aca="true" t="shared" si="17" ref="I132:I160">G132/B132</f>
        <v>293.8075</v>
      </c>
      <c r="J132" s="214">
        <f aca="true" t="shared" si="18" ref="J132:J160">I132/C132</f>
        <v>0.1769338472192948</v>
      </c>
      <c r="K132" s="218">
        <f aca="true" t="shared" si="19" ref="K132:K160">M132/16</f>
        <v>5.0662755625</v>
      </c>
      <c r="L132" s="208">
        <f aca="true" t="shared" si="20" ref="L132:L160">K132*SQRT(30)</f>
        <v>27.749134081184245</v>
      </c>
      <c r="M132" s="219">
        <v>81.060409</v>
      </c>
    </row>
    <row r="133" spans="1:13" s="7" customFormat="1" ht="15">
      <c r="A133" s="193" t="s">
        <v>228</v>
      </c>
      <c r="B133" s="179">
        <v>375</v>
      </c>
      <c r="C133" s="286">
        <f>Volume!J133</f>
        <v>1120.85</v>
      </c>
      <c r="D133" s="320">
        <v>134.23</v>
      </c>
      <c r="E133" s="206">
        <f t="shared" si="14"/>
        <v>50336.24999999999</v>
      </c>
      <c r="F133" s="211">
        <f t="shared" si="15"/>
        <v>11.975732702859437</v>
      </c>
      <c r="G133" s="277">
        <f t="shared" si="16"/>
        <v>85390.83374999999</v>
      </c>
      <c r="H133" s="275">
        <v>8.34</v>
      </c>
      <c r="I133" s="207">
        <f t="shared" si="17"/>
        <v>227.70888999999997</v>
      </c>
      <c r="J133" s="214">
        <f t="shared" si="18"/>
        <v>0.20315732702859435</v>
      </c>
      <c r="K133" s="218">
        <f t="shared" si="19"/>
        <v>3.1018835625</v>
      </c>
      <c r="L133" s="208">
        <f t="shared" si="20"/>
        <v>16.989715979357356</v>
      </c>
      <c r="M133" s="219">
        <v>49.630137</v>
      </c>
    </row>
    <row r="134" spans="1:13" s="7" customFormat="1" ht="15">
      <c r="A134" s="193" t="s">
        <v>276</v>
      </c>
      <c r="B134" s="179">
        <v>350</v>
      </c>
      <c r="C134" s="286">
        <f>Volume!J134</f>
        <v>796.55</v>
      </c>
      <c r="D134" s="320">
        <v>157.94</v>
      </c>
      <c r="E134" s="206">
        <f t="shared" si="14"/>
        <v>55279</v>
      </c>
      <c r="F134" s="211">
        <f t="shared" si="15"/>
        <v>19.82800828573222</v>
      </c>
      <c r="G134" s="277">
        <f t="shared" si="16"/>
        <v>69218.625</v>
      </c>
      <c r="H134" s="275">
        <v>5</v>
      </c>
      <c r="I134" s="207">
        <f t="shared" si="17"/>
        <v>197.7675</v>
      </c>
      <c r="J134" s="214">
        <f t="shared" si="18"/>
        <v>0.24828008285732223</v>
      </c>
      <c r="K134" s="218">
        <f t="shared" si="19"/>
        <v>3.6691494375</v>
      </c>
      <c r="L134" s="208">
        <f t="shared" si="20"/>
        <v>20.096759137761417</v>
      </c>
      <c r="M134" s="219">
        <v>58.706391</v>
      </c>
    </row>
    <row r="135" spans="1:13" s="7" customFormat="1" ht="15">
      <c r="A135" s="193" t="s">
        <v>180</v>
      </c>
      <c r="B135" s="179">
        <v>1500</v>
      </c>
      <c r="C135" s="286">
        <f>Volume!J135</f>
        <v>147.05</v>
      </c>
      <c r="D135" s="320">
        <v>39.53</v>
      </c>
      <c r="E135" s="206">
        <f t="shared" si="14"/>
        <v>59295</v>
      </c>
      <c r="F135" s="211">
        <f t="shared" si="15"/>
        <v>26.882012920775246</v>
      </c>
      <c r="G135" s="277">
        <f t="shared" si="16"/>
        <v>70323.75</v>
      </c>
      <c r="H135" s="275">
        <v>5</v>
      </c>
      <c r="I135" s="207">
        <f t="shared" si="17"/>
        <v>46.8825</v>
      </c>
      <c r="J135" s="214">
        <f t="shared" si="18"/>
        <v>0.31882012920775243</v>
      </c>
      <c r="K135" s="218">
        <f t="shared" si="19"/>
        <v>3.384001375</v>
      </c>
      <c r="L135" s="208">
        <f t="shared" si="20"/>
        <v>18.534938877159988</v>
      </c>
      <c r="M135" s="219">
        <v>54.144022</v>
      </c>
    </row>
    <row r="136" spans="1:13" s="8" customFormat="1" ht="15">
      <c r="A136" s="193" t="s">
        <v>181</v>
      </c>
      <c r="B136" s="179">
        <v>850</v>
      </c>
      <c r="C136" s="286">
        <f>Volume!J136</f>
        <v>338.65</v>
      </c>
      <c r="D136" s="320">
        <v>68.35</v>
      </c>
      <c r="E136" s="206">
        <f t="shared" si="14"/>
        <v>58097.49999999999</v>
      </c>
      <c r="F136" s="211">
        <f t="shared" si="15"/>
        <v>20.183079875978148</v>
      </c>
      <c r="G136" s="277">
        <f t="shared" si="16"/>
        <v>72490.125</v>
      </c>
      <c r="H136" s="275">
        <v>5</v>
      </c>
      <c r="I136" s="207">
        <f t="shared" si="17"/>
        <v>85.2825</v>
      </c>
      <c r="J136" s="214">
        <f t="shared" si="18"/>
        <v>0.2518307987597815</v>
      </c>
      <c r="K136" s="218">
        <f t="shared" si="19"/>
        <v>3.422765625</v>
      </c>
      <c r="L136" s="208">
        <f t="shared" si="20"/>
        <v>18.747259418657684</v>
      </c>
      <c r="M136" s="219">
        <v>54.76425</v>
      </c>
    </row>
    <row r="137" spans="1:13" s="7" customFormat="1" ht="15">
      <c r="A137" s="193" t="s">
        <v>150</v>
      </c>
      <c r="B137" s="179">
        <v>875</v>
      </c>
      <c r="C137" s="286">
        <f>Volume!J137</f>
        <v>498.4</v>
      </c>
      <c r="D137" s="320">
        <v>88.22</v>
      </c>
      <c r="E137" s="206">
        <f t="shared" si="14"/>
        <v>77192.5</v>
      </c>
      <c r="F137" s="211">
        <f t="shared" si="15"/>
        <v>17.70064205457464</v>
      </c>
      <c r="G137" s="277">
        <f t="shared" si="16"/>
        <v>98997.5</v>
      </c>
      <c r="H137" s="275">
        <v>5</v>
      </c>
      <c r="I137" s="207">
        <f t="shared" si="17"/>
        <v>113.14</v>
      </c>
      <c r="J137" s="214">
        <f t="shared" si="18"/>
        <v>0.2270064205457464</v>
      </c>
      <c r="K137" s="218">
        <f t="shared" si="19"/>
        <v>2.970833875</v>
      </c>
      <c r="L137" s="208">
        <f t="shared" si="20"/>
        <v>16.271927279379828</v>
      </c>
      <c r="M137" s="219">
        <v>47.533342</v>
      </c>
    </row>
    <row r="138" spans="1:13" s="8" customFormat="1" ht="15">
      <c r="A138" s="193" t="s">
        <v>151</v>
      </c>
      <c r="B138" s="179">
        <v>225</v>
      </c>
      <c r="C138" s="286">
        <f>Volume!J138</f>
        <v>1091.65</v>
      </c>
      <c r="D138" s="320">
        <v>117.16</v>
      </c>
      <c r="E138" s="206">
        <f t="shared" si="14"/>
        <v>26361</v>
      </c>
      <c r="F138" s="211">
        <f t="shared" si="15"/>
        <v>10.732377593551046</v>
      </c>
      <c r="G138" s="277">
        <f t="shared" si="16"/>
        <v>38642.0625</v>
      </c>
      <c r="H138" s="275">
        <v>5</v>
      </c>
      <c r="I138" s="207">
        <f t="shared" si="17"/>
        <v>171.7425</v>
      </c>
      <c r="J138" s="214">
        <f t="shared" si="18"/>
        <v>0.15732377593551045</v>
      </c>
      <c r="K138" s="218">
        <f t="shared" si="19"/>
        <v>1.796147375</v>
      </c>
      <c r="L138" s="208">
        <f t="shared" si="20"/>
        <v>9.837904338911907</v>
      </c>
      <c r="M138" s="219">
        <v>28.738358</v>
      </c>
    </row>
    <row r="139" spans="1:13" s="8" customFormat="1" ht="15">
      <c r="A139" s="193" t="s">
        <v>214</v>
      </c>
      <c r="B139" s="179">
        <v>125</v>
      </c>
      <c r="C139" s="286">
        <f>Volume!J139</f>
        <v>1638.15</v>
      </c>
      <c r="D139" s="320">
        <v>213.63</v>
      </c>
      <c r="E139" s="206">
        <f t="shared" si="14"/>
        <v>26703.75</v>
      </c>
      <c r="F139" s="211">
        <f t="shared" si="15"/>
        <v>13.040930317736471</v>
      </c>
      <c r="G139" s="277">
        <f t="shared" si="16"/>
        <v>36942.1875</v>
      </c>
      <c r="H139" s="275">
        <v>5</v>
      </c>
      <c r="I139" s="207">
        <f t="shared" si="17"/>
        <v>295.5375</v>
      </c>
      <c r="J139" s="214">
        <f t="shared" si="18"/>
        <v>0.18040930317736473</v>
      </c>
      <c r="K139" s="218">
        <f t="shared" si="19"/>
        <v>3.8444254375</v>
      </c>
      <c r="L139" s="208">
        <f t="shared" si="20"/>
        <v>21.056785327654172</v>
      </c>
      <c r="M139" s="219">
        <v>61.510807</v>
      </c>
    </row>
    <row r="140" spans="1:13" s="8" customFormat="1" ht="15">
      <c r="A140" s="193" t="s">
        <v>229</v>
      </c>
      <c r="B140" s="179">
        <v>200</v>
      </c>
      <c r="C140" s="286">
        <f>Volume!J140</f>
        <v>1050.2</v>
      </c>
      <c r="D140" s="320">
        <v>159.39</v>
      </c>
      <c r="E140" s="206">
        <f t="shared" si="14"/>
        <v>31877.999999999996</v>
      </c>
      <c r="F140" s="211">
        <f t="shared" si="15"/>
        <v>15.177109122071986</v>
      </c>
      <c r="G140" s="277">
        <f t="shared" si="16"/>
        <v>42380</v>
      </c>
      <c r="H140" s="275">
        <v>5</v>
      </c>
      <c r="I140" s="207">
        <f t="shared" si="17"/>
        <v>211.9</v>
      </c>
      <c r="J140" s="214">
        <f t="shared" si="18"/>
        <v>0.20177109122071987</v>
      </c>
      <c r="K140" s="218">
        <f t="shared" si="19"/>
        <v>2.4607636875</v>
      </c>
      <c r="L140" s="208">
        <f t="shared" si="20"/>
        <v>13.478157803333435</v>
      </c>
      <c r="M140" s="219">
        <v>39.372219</v>
      </c>
    </row>
    <row r="141" spans="1:13" s="7" customFormat="1" ht="15">
      <c r="A141" s="193" t="s">
        <v>91</v>
      </c>
      <c r="B141" s="179">
        <v>3800</v>
      </c>
      <c r="C141" s="286">
        <f>Volume!J141</f>
        <v>63.65</v>
      </c>
      <c r="D141" s="320">
        <v>9.97</v>
      </c>
      <c r="E141" s="206">
        <f t="shared" si="14"/>
        <v>37886</v>
      </c>
      <c r="F141" s="211">
        <f t="shared" si="15"/>
        <v>15.663786331500393</v>
      </c>
      <c r="G141" s="277">
        <f t="shared" si="16"/>
        <v>49979.5</v>
      </c>
      <c r="H141" s="275">
        <v>5</v>
      </c>
      <c r="I141" s="207">
        <f t="shared" si="17"/>
        <v>13.1525</v>
      </c>
      <c r="J141" s="214">
        <f t="shared" si="18"/>
        <v>0.20663786331500392</v>
      </c>
      <c r="K141" s="218">
        <f t="shared" si="19"/>
        <v>3.15655025</v>
      </c>
      <c r="L141" s="208">
        <f t="shared" si="20"/>
        <v>17.289137758235714</v>
      </c>
      <c r="M141" s="219">
        <v>50.504804</v>
      </c>
    </row>
    <row r="142" spans="1:13" s="7" customFormat="1" ht="15">
      <c r="A142" s="193" t="s">
        <v>152</v>
      </c>
      <c r="B142" s="179">
        <v>1350</v>
      </c>
      <c r="C142" s="286">
        <f>Volume!J142</f>
        <v>210.25</v>
      </c>
      <c r="D142" s="320">
        <v>22.6</v>
      </c>
      <c r="E142" s="206">
        <f t="shared" si="14"/>
        <v>30510.000000000004</v>
      </c>
      <c r="F142" s="211">
        <f t="shared" si="15"/>
        <v>10.749108204518432</v>
      </c>
      <c r="G142" s="277">
        <f t="shared" si="16"/>
        <v>44701.875</v>
      </c>
      <c r="H142" s="275">
        <v>5</v>
      </c>
      <c r="I142" s="207">
        <f t="shared" si="17"/>
        <v>33.1125</v>
      </c>
      <c r="J142" s="214">
        <f t="shared" si="18"/>
        <v>0.15749108204518428</v>
      </c>
      <c r="K142" s="218">
        <f t="shared" si="19"/>
        <v>1.588664125</v>
      </c>
      <c r="L142" s="208">
        <f t="shared" si="20"/>
        <v>8.701471775617069</v>
      </c>
      <c r="M142" s="219">
        <v>25.418626</v>
      </c>
    </row>
    <row r="143" spans="1:13" s="8" customFormat="1" ht="15">
      <c r="A143" s="193" t="s">
        <v>208</v>
      </c>
      <c r="B143" s="179">
        <v>412</v>
      </c>
      <c r="C143" s="286">
        <f>Volume!J143</f>
        <v>712.4</v>
      </c>
      <c r="D143" s="320">
        <v>102.99</v>
      </c>
      <c r="E143" s="206">
        <f t="shared" si="14"/>
        <v>42431.88</v>
      </c>
      <c r="F143" s="211">
        <f t="shared" si="15"/>
        <v>14.45676586187535</v>
      </c>
      <c r="G143" s="277">
        <f t="shared" si="16"/>
        <v>57107.32</v>
      </c>
      <c r="H143" s="275">
        <v>5</v>
      </c>
      <c r="I143" s="207">
        <f t="shared" si="17"/>
        <v>138.60999999999999</v>
      </c>
      <c r="J143" s="214">
        <f t="shared" si="18"/>
        <v>0.1945676586187535</v>
      </c>
      <c r="K143" s="218">
        <f t="shared" si="19"/>
        <v>2.4501476875</v>
      </c>
      <c r="L143" s="208">
        <f t="shared" si="20"/>
        <v>13.420011576628685</v>
      </c>
      <c r="M143" s="219">
        <v>39.202363</v>
      </c>
    </row>
    <row r="144" spans="1:13" s="7" customFormat="1" ht="15">
      <c r="A144" s="193" t="s">
        <v>230</v>
      </c>
      <c r="B144" s="179">
        <v>400</v>
      </c>
      <c r="C144" s="286">
        <f>Volume!J144</f>
        <v>523.45</v>
      </c>
      <c r="D144" s="320">
        <v>57.42</v>
      </c>
      <c r="E144" s="206">
        <f t="shared" si="14"/>
        <v>22968</v>
      </c>
      <c r="F144" s="211">
        <f t="shared" si="15"/>
        <v>10.969529085872576</v>
      </c>
      <c r="G144" s="277">
        <f t="shared" si="16"/>
        <v>33437</v>
      </c>
      <c r="H144" s="275">
        <v>5</v>
      </c>
      <c r="I144" s="207">
        <f t="shared" si="17"/>
        <v>83.5925</v>
      </c>
      <c r="J144" s="214">
        <f t="shared" si="18"/>
        <v>0.15969529085872575</v>
      </c>
      <c r="K144" s="218">
        <f t="shared" si="19"/>
        <v>2.229290125</v>
      </c>
      <c r="L144" s="208">
        <f t="shared" si="20"/>
        <v>12.210324886860114</v>
      </c>
      <c r="M144" s="219">
        <v>35.668642</v>
      </c>
    </row>
    <row r="145" spans="1:13" s="8" customFormat="1" ht="15">
      <c r="A145" s="193" t="s">
        <v>185</v>
      </c>
      <c r="B145" s="179">
        <v>675</v>
      </c>
      <c r="C145" s="286">
        <f>Volume!J145</f>
        <v>496.05</v>
      </c>
      <c r="D145" s="320">
        <v>76.48</v>
      </c>
      <c r="E145" s="206">
        <f t="shared" si="14"/>
        <v>51624</v>
      </c>
      <c r="F145" s="211">
        <f t="shared" si="15"/>
        <v>15.417800624937003</v>
      </c>
      <c r="G145" s="277">
        <f t="shared" si="16"/>
        <v>68365.6875</v>
      </c>
      <c r="H145" s="275">
        <v>5</v>
      </c>
      <c r="I145" s="207">
        <f t="shared" si="17"/>
        <v>101.2825</v>
      </c>
      <c r="J145" s="214">
        <f t="shared" si="18"/>
        <v>0.20417800624937002</v>
      </c>
      <c r="K145" s="218">
        <f t="shared" si="19"/>
        <v>2.3935184375</v>
      </c>
      <c r="L145" s="208">
        <f t="shared" si="20"/>
        <v>13.109840400232692</v>
      </c>
      <c r="M145" s="219">
        <v>38.296295</v>
      </c>
    </row>
    <row r="146" spans="1:13" s="7" customFormat="1" ht="15">
      <c r="A146" s="193" t="s">
        <v>206</v>
      </c>
      <c r="B146" s="179">
        <v>275</v>
      </c>
      <c r="C146" s="286">
        <f>Volume!J146</f>
        <v>632.35</v>
      </c>
      <c r="D146" s="320">
        <v>136.84</v>
      </c>
      <c r="E146" s="206">
        <f t="shared" si="14"/>
        <v>37631</v>
      </c>
      <c r="F146" s="211">
        <f t="shared" si="15"/>
        <v>21.639914604253974</v>
      </c>
      <c r="G146" s="277">
        <f t="shared" si="16"/>
        <v>46325.8125</v>
      </c>
      <c r="H146" s="275">
        <v>5</v>
      </c>
      <c r="I146" s="207">
        <f t="shared" si="17"/>
        <v>168.4575</v>
      </c>
      <c r="J146" s="214">
        <f t="shared" si="18"/>
        <v>0.2663991460425397</v>
      </c>
      <c r="K146" s="218">
        <f t="shared" si="19"/>
        <v>1.6223405</v>
      </c>
      <c r="L146" s="208">
        <f t="shared" si="20"/>
        <v>8.885924878042099</v>
      </c>
      <c r="M146" s="219">
        <v>25.957448</v>
      </c>
    </row>
    <row r="147" spans="1:13" s="7" customFormat="1" ht="15">
      <c r="A147" s="193" t="s">
        <v>118</v>
      </c>
      <c r="B147" s="179">
        <v>250</v>
      </c>
      <c r="C147" s="286">
        <f>Volume!J147</f>
        <v>1200.95</v>
      </c>
      <c r="D147" s="320">
        <v>140.1</v>
      </c>
      <c r="E147" s="206">
        <f t="shared" si="14"/>
        <v>35025</v>
      </c>
      <c r="F147" s="211">
        <f t="shared" si="15"/>
        <v>11.665764603022605</v>
      </c>
      <c r="G147" s="277">
        <f t="shared" si="16"/>
        <v>50036.875</v>
      </c>
      <c r="H147" s="275">
        <v>5</v>
      </c>
      <c r="I147" s="207">
        <f t="shared" si="17"/>
        <v>200.1475</v>
      </c>
      <c r="J147" s="214">
        <f t="shared" si="18"/>
        <v>0.16665764603022606</v>
      </c>
      <c r="K147" s="218">
        <f t="shared" si="19"/>
        <v>2.07079775</v>
      </c>
      <c r="L147" s="208">
        <f t="shared" si="20"/>
        <v>11.342226397059436</v>
      </c>
      <c r="M147" s="219">
        <v>33.132764</v>
      </c>
    </row>
    <row r="148" spans="1:13" s="7" customFormat="1" ht="15">
      <c r="A148" s="193" t="s">
        <v>231</v>
      </c>
      <c r="B148" s="179">
        <v>411</v>
      </c>
      <c r="C148" s="286">
        <f>Volume!J148</f>
        <v>947.1</v>
      </c>
      <c r="D148" s="320">
        <v>133.13</v>
      </c>
      <c r="E148" s="206">
        <f t="shared" si="14"/>
        <v>54716.43</v>
      </c>
      <c r="F148" s="211">
        <f t="shared" si="15"/>
        <v>14.056593812691373</v>
      </c>
      <c r="G148" s="277">
        <f t="shared" si="16"/>
        <v>74179.335</v>
      </c>
      <c r="H148" s="275">
        <v>5</v>
      </c>
      <c r="I148" s="207">
        <f t="shared" si="17"/>
        <v>180.485</v>
      </c>
      <c r="J148" s="214">
        <f t="shared" si="18"/>
        <v>0.19056593812691375</v>
      </c>
      <c r="K148" s="218">
        <f t="shared" si="19"/>
        <v>3.570430625</v>
      </c>
      <c r="L148" s="208">
        <f t="shared" si="20"/>
        <v>19.55605393319769</v>
      </c>
      <c r="M148" s="219">
        <v>57.12689</v>
      </c>
    </row>
    <row r="149" spans="1:13" s="7" customFormat="1" ht="15">
      <c r="A149" s="193" t="s">
        <v>300</v>
      </c>
      <c r="B149" s="179">
        <v>3850</v>
      </c>
      <c r="C149" s="286">
        <f>Volume!J149</f>
        <v>50.2</v>
      </c>
      <c r="D149" s="320">
        <v>18.12</v>
      </c>
      <c r="E149" s="206">
        <f t="shared" si="14"/>
        <v>69762</v>
      </c>
      <c r="F149" s="211">
        <f t="shared" si="15"/>
        <v>36.09561752988048</v>
      </c>
      <c r="G149" s="277">
        <f t="shared" si="16"/>
        <v>79425.5</v>
      </c>
      <c r="H149" s="275">
        <v>5</v>
      </c>
      <c r="I149" s="207">
        <f t="shared" si="17"/>
        <v>20.63</v>
      </c>
      <c r="J149" s="214">
        <f t="shared" si="18"/>
        <v>0.41095617529880474</v>
      </c>
      <c r="K149" s="218">
        <f t="shared" si="19"/>
        <v>3.0576005625</v>
      </c>
      <c r="L149" s="208">
        <f t="shared" si="20"/>
        <v>16.747167999217343</v>
      </c>
      <c r="M149" s="219">
        <v>48.921609</v>
      </c>
    </row>
    <row r="150" spans="1:13" s="7" customFormat="1" ht="15">
      <c r="A150" s="193" t="s">
        <v>301</v>
      </c>
      <c r="B150" s="179">
        <v>10450</v>
      </c>
      <c r="C150" s="286">
        <f>Volume!J150</f>
        <v>21.9</v>
      </c>
      <c r="D150" s="320">
        <v>2.82</v>
      </c>
      <c r="E150" s="206">
        <f t="shared" si="14"/>
        <v>29469</v>
      </c>
      <c r="F150" s="211">
        <f t="shared" si="15"/>
        <v>12.876712328767123</v>
      </c>
      <c r="G150" s="277">
        <f t="shared" si="16"/>
        <v>40911.75</v>
      </c>
      <c r="H150" s="275">
        <v>5</v>
      </c>
      <c r="I150" s="207">
        <f t="shared" si="17"/>
        <v>3.915</v>
      </c>
      <c r="J150" s="214">
        <f t="shared" si="18"/>
        <v>0.17876712328767125</v>
      </c>
      <c r="K150" s="218">
        <f t="shared" si="19"/>
        <v>3.3860664375</v>
      </c>
      <c r="L150" s="208">
        <f t="shared" si="20"/>
        <v>18.546249690299067</v>
      </c>
      <c r="M150" s="219">
        <v>54.177063</v>
      </c>
    </row>
    <row r="151" spans="1:13" s="8" customFormat="1" ht="15">
      <c r="A151" s="193" t="s">
        <v>173</v>
      </c>
      <c r="B151" s="179">
        <v>2950</v>
      </c>
      <c r="C151" s="286">
        <f>Volume!J151</f>
        <v>56.65</v>
      </c>
      <c r="D151" s="320">
        <v>7.36</v>
      </c>
      <c r="E151" s="206">
        <f t="shared" si="14"/>
        <v>21712</v>
      </c>
      <c r="F151" s="211">
        <f t="shared" si="15"/>
        <v>12.99205648720212</v>
      </c>
      <c r="G151" s="277">
        <f t="shared" si="16"/>
        <v>30067.875</v>
      </c>
      <c r="H151" s="275">
        <v>5</v>
      </c>
      <c r="I151" s="207">
        <f t="shared" si="17"/>
        <v>10.1925</v>
      </c>
      <c r="J151" s="214">
        <f t="shared" si="18"/>
        <v>0.1799205648720212</v>
      </c>
      <c r="K151" s="218">
        <f t="shared" si="19"/>
        <v>2.736723</v>
      </c>
      <c r="L151" s="208">
        <f t="shared" si="20"/>
        <v>14.989649207432107</v>
      </c>
      <c r="M151" s="219">
        <v>43.787568</v>
      </c>
    </row>
    <row r="152" spans="1:13" s="7" customFormat="1" ht="15">
      <c r="A152" s="193" t="s">
        <v>302</v>
      </c>
      <c r="B152" s="179">
        <v>200</v>
      </c>
      <c r="C152" s="286">
        <f>Volume!J152</f>
        <v>720.55</v>
      </c>
      <c r="D152" s="320">
        <v>122.67</v>
      </c>
      <c r="E152" s="206">
        <f t="shared" si="14"/>
        <v>24534</v>
      </c>
      <c r="F152" s="211">
        <f t="shared" si="15"/>
        <v>17.024495177295123</v>
      </c>
      <c r="G152" s="277">
        <f t="shared" si="16"/>
        <v>31739.5</v>
      </c>
      <c r="H152" s="275">
        <v>5</v>
      </c>
      <c r="I152" s="207">
        <f t="shared" si="17"/>
        <v>158.6975</v>
      </c>
      <c r="J152" s="214">
        <f t="shared" si="18"/>
        <v>0.22024495177295123</v>
      </c>
      <c r="K152" s="218">
        <f t="shared" si="19"/>
        <v>2.5993168125</v>
      </c>
      <c r="L152" s="208">
        <f t="shared" si="20"/>
        <v>14.237044523086764</v>
      </c>
      <c r="M152" s="219">
        <v>41.589069</v>
      </c>
    </row>
    <row r="153" spans="1:13" s="7" customFormat="1" ht="15">
      <c r="A153" s="193" t="s">
        <v>82</v>
      </c>
      <c r="B153" s="179">
        <v>2100</v>
      </c>
      <c r="C153" s="286">
        <f>Volume!J153</f>
        <v>102.25</v>
      </c>
      <c r="D153" s="320">
        <v>17.32</v>
      </c>
      <c r="E153" s="206">
        <f t="shared" si="14"/>
        <v>36372</v>
      </c>
      <c r="F153" s="211">
        <f t="shared" si="15"/>
        <v>16.938875305623473</v>
      </c>
      <c r="G153" s="277">
        <f t="shared" si="16"/>
        <v>47108.25</v>
      </c>
      <c r="H153" s="275">
        <v>5</v>
      </c>
      <c r="I153" s="207">
        <f t="shared" si="17"/>
        <v>22.4325</v>
      </c>
      <c r="J153" s="214">
        <f t="shared" si="18"/>
        <v>0.21938875305623473</v>
      </c>
      <c r="K153" s="218">
        <f t="shared" si="19"/>
        <v>3.184963</v>
      </c>
      <c r="L153" s="208">
        <f t="shared" si="20"/>
        <v>17.444760799193265</v>
      </c>
      <c r="M153" s="219">
        <v>50.959408</v>
      </c>
    </row>
    <row r="154" spans="1:13" s="8" customFormat="1" ht="15">
      <c r="A154" s="193" t="s">
        <v>153</v>
      </c>
      <c r="B154" s="179">
        <v>450</v>
      </c>
      <c r="C154" s="286">
        <f>Volume!J154</f>
        <v>463.25</v>
      </c>
      <c r="D154" s="320">
        <v>99.34</v>
      </c>
      <c r="E154" s="206">
        <f t="shared" si="14"/>
        <v>44703</v>
      </c>
      <c r="F154" s="211">
        <f t="shared" si="15"/>
        <v>21.444144630329195</v>
      </c>
      <c r="G154" s="277">
        <f t="shared" si="16"/>
        <v>55126.125</v>
      </c>
      <c r="H154" s="275">
        <v>5</v>
      </c>
      <c r="I154" s="207">
        <f t="shared" si="17"/>
        <v>122.5025</v>
      </c>
      <c r="J154" s="214">
        <f t="shared" si="18"/>
        <v>0.26444144630329197</v>
      </c>
      <c r="K154" s="218">
        <f t="shared" si="19"/>
        <v>2.238566375</v>
      </c>
      <c r="L154" s="208">
        <f t="shared" si="20"/>
        <v>12.261133000600688</v>
      </c>
      <c r="M154" s="219">
        <v>35.817062</v>
      </c>
    </row>
    <row r="155" spans="1:13" s="7" customFormat="1" ht="15">
      <c r="A155" s="193" t="s">
        <v>154</v>
      </c>
      <c r="B155" s="179">
        <v>6900</v>
      </c>
      <c r="C155" s="286">
        <f>Volume!J155</f>
        <v>40.4</v>
      </c>
      <c r="D155" s="320">
        <v>6.75</v>
      </c>
      <c r="E155" s="206">
        <f t="shared" si="14"/>
        <v>46575</v>
      </c>
      <c r="F155" s="211">
        <f t="shared" si="15"/>
        <v>16.707920792079207</v>
      </c>
      <c r="G155" s="277">
        <f t="shared" si="16"/>
        <v>60513</v>
      </c>
      <c r="H155" s="275">
        <v>5</v>
      </c>
      <c r="I155" s="207">
        <f t="shared" si="17"/>
        <v>8.77</v>
      </c>
      <c r="J155" s="214">
        <f t="shared" si="18"/>
        <v>0.21707920792079208</v>
      </c>
      <c r="K155" s="218">
        <f t="shared" si="19"/>
        <v>2.8847229375</v>
      </c>
      <c r="L155" s="208">
        <f t="shared" si="20"/>
        <v>15.800278250213154</v>
      </c>
      <c r="M155" s="219">
        <v>46.155567</v>
      </c>
    </row>
    <row r="156" spans="1:13" s="7" customFormat="1" ht="15">
      <c r="A156" s="193" t="s">
        <v>303</v>
      </c>
      <c r="B156" s="179">
        <v>1800</v>
      </c>
      <c r="C156" s="286">
        <f>Volume!J156</f>
        <v>84</v>
      </c>
      <c r="D156" s="320">
        <v>24.78</v>
      </c>
      <c r="E156" s="206">
        <f t="shared" si="14"/>
        <v>44604</v>
      </c>
      <c r="F156" s="211">
        <f t="shared" si="15"/>
        <v>29.500000000000004</v>
      </c>
      <c r="G156" s="277">
        <f t="shared" si="16"/>
        <v>52164</v>
      </c>
      <c r="H156" s="275">
        <v>5</v>
      </c>
      <c r="I156" s="207">
        <f t="shared" si="17"/>
        <v>28.98</v>
      </c>
      <c r="J156" s="214">
        <f t="shared" si="18"/>
        <v>0.34500000000000003</v>
      </c>
      <c r="K156" s="218">
        <f t="shared" si="19"/>
        <v>3.3780660625</v>
      </c>
      <c r="L156" s="208">
        <f t="shared" si="20"/>
        <v>18.50242983173906</v>
      </c>
      <c r="M156" s="219">
        <v>54.049057</v>
      </c>
    </row>
    <row r="157" spans="1:13" s="8" customFormat="1" ht="15">
      <c r="A157" s="193" t="s">
        <v>155</v>
      </c>
      <c r="B157" s="179">
        <v>525</v>
      </c>
      <c r="C157" s="286">
        <f>Volume!J157</f>
        <v>415.5</v>
      </c>
      <c r="D157" s="320">
        <v>61.97</v>
      </c>
      <c r="E157" s="206">
        <f t="shared" si="14"/>
        <v>32534.25</v>
      </c>
      <c r="F157" s="211">
        <f t="shared" si="15"/>
        <v>14.914560770156438</v>
      </c>
      <c r="G157" s="277">
        <f t="shared" si="16"/>
        <v>43441.125</v>
      </c>
      <c r="H157" s="275">
        <v>5</v>
      </c>
      <c r="I157" s="207">
        <f t="shared" si="17"/>
        <v>82.745</v>
      </c>
      <c r="J157" s="214">
        <f t="shared" si="18"/>
        <v>0.1991456077015644</v>
      </c>
      <c r="K157" s="218">
        <f t="shared" si="19"/>
        <v>2.8725259375</v>
      </c>
      <c r="L157" s="208">
        <f t="shared" si="20"/>
        <v>15.733472529874248</v>
      </c>
      <c r="M157" s="219">
        <v>45.960415</v>
      </c>
    </row>
    <row r="158" spans="1:13" s="7" customFormat="1" ht="15">
      <c r="A158" s="193" t="s">
        <v>38</v>
      </c>
      <c r="B158" s="179">
        <v>600</v>
      </c>
      <c r="C158" s="286">
        <f>Volume!J158</f>
        <v>540.45</v>
      </c>
      <c r="D158" s="320">
        <v>83.12</v>
      </c>
      <c r="E158" s="206">
        <f t="shared" si="14"/>
        <v>49872</v>
      </c>
      <c r="F158" s="211">
        <f t="shared" si="15"/>
        <v>15.379776112498844</v>
      </c>
      <c r="G158" s="277">
        <f t="shared" si="16"/>
        <v>66085.5</v>
      </c>
      <c r="H158" s="275">
        <v>5</v>
      </c>
      <c r="I158" s="207">
        <f t="shared" si="17"/>
        <v>110.1425</v>
      </c>
      <c r="J158" s="214">
        <f t="shared" si="18"/>
        <v>0.2037977611249884</v>
      </c>
      <c r="K158" s="218">
        <f t="shared" si="19"/>
        <v>2.2368231875</v>
      </c>
      <c r="L158" s="208">
        <f t="shared" si="20"/>
        <v>12.251585169443578</v>
      </c>
      <c r="M158" s="219">
        <v>35.789171</v>
      </c>
    </row>
    <row r="159" spans="1:13" s="8" customFormat="1" ht="15">
      <c r="A159" s="193" t="s">
        <v>156</v>
      </c>
      <c r="B159" s="179">
        <v>600</v>
      </c>
      <c r="C159" s="286">
        <f>Volume!J159</f>
        <v>412.65</v>
      </c>
      <c r="D159" s="320">
        <v>57.34</v>
      </c>
      <c r="E159" s="206">
        <f t="shared" si="14"/>
        <v>34404</v>
      </c>
      <c r="F159" s="211">
        <f t="shared" si="15"/>
        <v>13.895553132194355</v>
      </c>
      <c r="G159" s="277">
        <f t="shared" si="16"/>
        <v>46783.5</v>
      </c>
      <c r="H159" s="275">
        <v>5</v>
      </c>
      <c r="I159" s="207">
        <f t="shared" si="17"/>
        <v>77.9725</v>
      </c>
      <c r="J159" s="214">
        <f t="shared" si="18"/>
        <v>0.18895553132194354</v>
      </c>
      <c r="K159" s="218">
        <f t="shared" si="19"/>
        <v>2.1191735</v>
      </c>
      <c r="L159" s="208">
        <f t="shared" si="20"/>
        <v>11.607191292171741</v>
      </c>
      <c r="M159" s="219">
        <v>33.906776</v>
      </c>
    </row>
    <row r="160" spans="1:13" s="7" customFormat="1" ht="15">
      <c r="A160" s="193" t="s">
        <v>396</v>
      </c>
      <c r="B160" s="179">
        <v>700</v>
      </c>
      <c r="C160" s="286">
        <f>Volume!J160</f>
        <v>253.65</v>
      </c>
      <c r="D160" s="320">
        <v>39.3</v>
      </c>
      <c r="E160" s="206">
        <f t="shared" si="14"/>
        <v>27509.999999999996</v>
      </c>
      <c r="F160" s="211">
        <f t="shared" si="15"/>
        <v>15.493790656416321</v>
      </c>
      <c r="G160" s="277">
        <f t="shared" si="16"/>
        <v>36387.75</v>
      </c>
      <c r="H160" s="275">
        <v>5</v>
      </c>
      <c r="I160" s="207">
        <f t="shared" si="17"/>
        <v>51.9825</v>
      </c>
      <c r="J160" s="214">
        <f t="shared" si="18"/>
        <v>0.20493790656416322</v>
      </c>
      <c r="K160" s="218">
        <f t="shared" si="19"/>
        <v>3.3919564375</v>
      </c>
      <c r="L160" s="208">
        <f t="shared" si="20"/>
        <v>18.578510548936123</v>
      </c>
      <c r="M160" s="219">
        <v>54.271303</v>
      </c>
    </row>
    <row r="161" spans="3:13" ht="14.25">
      <c r="C161" s="2"/>
      <c r="D161" s="111"/>
      <c r="H161" s="275"/>
      <c r="M161" s="71"/>
    </row>
    <row r="162" spans="3:13" ht="14.25">
      <c r="C162" s="2"/>
      <c r="D162" s="112"/>
      <c r="F162" s="67"/>
      <c r="H162" s="275"/>
      <c r="M162" s="71"/>
    </row>
    <row r="163" spans="3:13" ht="12.75">
      <c r="C163" s="2"/>
      <c r="D163" s="113"/>
      <c r="M163" s="71"/>
    </row>
    <row r="164" spans="3:13" ht="12.75">
      <c r="C164" s="2"/>
      <c r="D164" s="113"/>
      <c r="M164" s="1"/>
    </row>
    <row r="165" spans="3:13" ht="12.75">
      <c r="C165" s="2"/>
      <c r="D165" s="113"/>
      <c r="M165" s="1"/>
    </row>
    <row r="166" spans="3:13" ht="12.75">
      <c r="C166" s="2"/>
      <c r="D166" s="113"/>
      <c r="M166" s="1"/>
    </row>
    <row r="167" spans="3:13" ht="12.75">
      <c r="C167" s="2"/>
      <c r="D167" s="113"/>
      <c r="M167" s="1"/>
    </row>
    <row r="168" spans="3:13" ht="12.75">
      <c r="C168" s="2"/>
      <c r="D168" s="113"/>
      <c r="E168" s="2"/>
      <c r="F168" s="5"/>
      <c r="M168" s="1"/>
    </row>
    <row r="169" spans="3:13" ht="12.75">
      <c r="C169" s="2"/>
      <c r="D169" s="113"/>
      <c r="M169" s="1"/>
    </row>
    <row r="170" spans="3:13" ht="12.75">
      <c r="C170" s="2"/>
      <c r="D170" s="112"/>
      <c r="M170" s="1"/>
    </row>
    <row r="171" spans="3:13" ht="12.75">
      <c r="C171" s="2"/>
      <c r="D171" s="112"/>
      <c r="M171" s="1"/>
    </row>
    <row r="172" spans="3:13" ht="12.75">
      <c r="C172" s="2"/>
      <c r="D172" s="112"/>
      <c r="M172" s="1"/>
    </row>
    <row r="173" spans="3:13" ht="12.75">
      <c r="C173" s="2"/>
      <c r="D173" s="112"/>
      <c r="M173" s="1"/>
    </row>
    <row r="174" spans="3:13" ht="12.75">
      <c r="C174" s="2"/>
      <c r="D174" s="112"/>
      <c r="M174" s="1"/>
    </row>
    <row r="175" spans="1:13" ht="12.75">
      <c r="A175" s="76"/>
      <c r="C175" s="2"/>
      <c r="D175" s="112"/>
      <c r="M175" s="1"/>
    </row>
    <row r="176" spans="3:13" ht="12.75">
      <c r="C176" s="2"/>
      <c r="D176" s="112"/>
      <c r="M176" s="1"/>
    </row>
    <row r="177" spans="3:13" ht="12.75">
      <c r="C177" s="2"/>
      <c r="D177" s="112"/>
      <c r="M177" s="1"/>
    </row>
    <row r="178" spans="3:13" ht="12.75">
      <c r="C178" s="2"/>
      <c r="D178" s="112"/>
      <c r="M178" s="1"/>
    </row>
    <row r="179" spans="3:13" ht="12.75">
      <c r="C179" s="2"/>
      <c r="D179" s="112"/>
      <c r="M179" s="1"/>
    </row>
    <row r="180" spans="3:13" ht="12.75">
      <c r="C180" s="2"/>
      <c r="D180" s="112"/>
      <c r="M180" s="1"/>
    </row>
    <row r="181" spans="3:13" ht="12.75">
      <c r="C181" s="2"/>
      <c r="D181" s="112"/>
      <c r="M181" s="1"/>
    </row>
    <row r="182" spans="3:13" ht="12.75">
      <c r="C182" s="2"/>
      <c r="D182" s="112"/>
      <c r="M182" s="1"/>
    </row>
    <row r="183" spans="3:13" ht="12.75">
      <c r="C183" s="2"/>
      <c r="D183" s="112"/>
      <c r="M183" s="1"/>
    </row>
    <row r="184" spans="3:13" ht="12.75">
      <c r="C184" s="2"/>
      <c r="D184" s="112"/>
      <c r="M184" s="1"/>
    </row>
    <row r="185" spans="3:13" ht="12.75">
      <c r="C185" s="2"/>
      <c r="D185" s="112"/>
      <c r="M185" s="1"/>
    </row>
    <row r="186" spans="3:13" ht="12.75">
      <c r="C186" s="2"/>
      <c r="D186" s="112"/>
      <c r="M186" s="1"/>
    </row>
    <row r="187" spans="3:13" ht="12.75">
      <c r="C187" s="2"/>
      <c r="D187" s="112"/>
      <c r="M187" s="1"/>
    </row>
    <row r="188" spans="3:13" ht="12.75">
      <c r="C188" s="2"/>
      <c r="D188" s="112"/>
      <c r="M188" s="1"/>
    </row>
    <row r="189" spans="3:13" ht="12.75">
      <c r="C189" s="2"/>
      <c r="D189" s="112"/>
      <c r="M189" s="1"/>
    </row>
    <row r="190" spans="3:13" ht="12.75">
      <c r="C190" s="2"/>
      <c r="D190" s="112"/>
      <c r="M190" s="1"/>
    </row>
    <row r="191" spans="3:13" ht="12.75">
      <c r="C191" s="2"/>
      <c r="D191" s="112"/>
      <c r="M191" s="1"/>
    </row>
    <row r="192" spans="3:13" ht="12.75">
      <c r="C192" s="2"/>
      <c r="M192" s="1"/>
    </row>
    <row r="193" spans="3:13" ht="12.75">
      <c r="C193" s="2"/>
      <c r="M193" s="1"/>
    </row>
    <row r="194" ht="12.75">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5"/>
    </row>
    <row r="293" ht="12.75">
      <c r="M293" s="5"/>
    </row>
    <row r="294" ht="12.75">
      <c r="M294" s="5"/>
    </row>
    <row r="295" ht="12.75">
      <c r="M295" s="5"/>
    </row>
    <row r="296" ht="12.75">
      <c r="M296" s="5"/>
    </row>
    <row r="297" ht="12.75">
      <c r="M297" s="5"/>
    </row>
    <row r="298" ht="12.75">
      <c r="M298" s="5"/>
    </row>
    <row r="299" ht="12.75">
      <c r="M299" s="5"/>
    </row>
    <row r="300" ht="12.75">
      <c r="M300" s="5"/>
    </row>
    <row r="301" ht="12.75">
      <c r="M301" s="5"/>
    </row>
    <row r="302" ht="12.75">
      <c r="M302" s="5"/>
    </row>
    <row r="303" ht="12.75">
      <c r="M303" s="5"/>
    </row>
    <row r="304" ht="12.75">
      <c r="M304" s="5"/>
    </row>
    <row r="305" ht="12.75">
      <c r="M305" s="5"/>
    </row>
    <row r="306" ht="12.75">
      <c r="M306" s="5"/>
    </row>
    <row r="307" ht="12.75">
      <c r="M307" s="5"/>
    </row>
    <row r="308" ht="12.75">
      <c r="M308" s="5"/>
    </row>
    <row r="309" ht="12.75">
      <c r="M309" s="5"/>
    </row>
    <row r="310" ht="12.75">
      <c r="M310" s="5"/>
    </row>
    <row r="311" ht="12.75">
      <c r="M311" s="5"/>
    </row>
    <row r="312" ht="12.75">
      <c r="M312" s="5"/>
    </row>
    <row r="313" ht="12.75">
      <c r="M313" s="5"/>
    </row>
    <row r="314" ht="12.75">
      <c r="M314" s="5"/>
    </row>
    <row r="315" ht="12.75">
      <c r="M315" s="5"/>
    </row>
    <row r="316" ht="12.75">
      <c r="M316" s="5"/>
    </row>
    <row r="317" ht="12.75">
      <c r="M317" s="5"/>
    </row>
    <row r="318" ht="12.75">
      <c r="M318" s="5"/>
    </row>
    <row r="319" ht="12.75">
      <c r="M319" s="5"/>
    </row>
    <row r="320" ht="12.75">
      <c r="M320" s="5"/>
    </row>
    <row r="321" ht="12.75">
      <c r="M321" s="5"/>
    </row>
    <row r="322" ht="12.75">
      <c r="M322" s="5"/>
    </row>
    <row r="323" ht="12.75">
      <c r="M323" s="5"/>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2"/>
    </row>
    <row r="446" ht="12.75">
      <c r="M446" s="2"/>
    </row>
    <row r="447" ht="12.75">
      <c r="M447" s="2"/>
    </row>
    <row r="448" ht="12.75">
      <c r="M448" s="2"/>
    </row>
    <row r="449" ht="12.75">
      <c r="M449" s="2"/>
    </row>
    <row r="450" ht="12.75">
      <c r="M450"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2007-02-23T11:19:05Z</cp:lastPrinted>
  <dcterms:created xsi:type="dcterms:W3CDTF">2003-08-14T05:49:12Z</dcterms:created>
  <dcterms:modified xsi:type="dcterms:W3CDTF">2007-04-12T13:05:07Z</dcterms:modified>
  <cp:category/>
  <cp:version/>
  <cp:contentType/>
  <cp:contentStatus/>
</cp:coreProperties>
</file>