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100" windowHeight="6090" tabRatio="816" activeTab="0"/>
  </bookViews>
  <sheets>
    <sheet name="Snap shot" sheetId="1" r:id="rId1"/>
    <sheet name="Sector-wise OI" sheetId="2" r:id="rId2"/>
    <sheet name="Open Int." sheetId="3" r:id="rId3"/>
    <sheet name="Volume" sheetId="4" r:id="rId4"/>
    <sheet name="Basis" sheetId="5" r:id="rId5"/>
    <sheet name="PCR"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<sst xmlns="http://schemas.openxmlformats.org/spreadsheetml/2006/main" count="2082" uniqueCount="532">
  <si>
    <t>ACC</t>
  </si>
  <si>
    <t>BHEL</t>
  </si>
  <si>
    <t>BPCL</t>
  </si>
  <si>
    <t>CIPLA</t>
  </si>
  <si>
    <t>HDFC</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</si>
  <si>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</si>
  <si>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</si>
  <si>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</si>
  <si>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</si>
  <si>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</si>
  <si>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</si>
  <si>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</si>
  <si>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</si>
  <si>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</si>
  <si>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</si>
  <si>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</si>
  <si>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</si>
  <si>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</si>
  <si>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</si>
  <si>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</si>
  <si>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</si>
  <si>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</si>
  <si>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</si>
  <si>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</si>
  <si>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</si>
  <si>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</si>
  <si>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</si>
  <si>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</si>
  <si>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</si>
  <si>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</si>
  <si>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</si>
  <si>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</si>
  <si>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</si>
  <si>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</si>
  <si>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</si>
  <si>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</si>
  <si>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</si>
  <si>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</si>
  <si>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</si>
  <si>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</si>
  <si>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</si>
  <si>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</si>
  <si>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</si>
  <si>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</si>
  <si>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</si>
  <si>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</si>
  <si>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</si>
  <si>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</si>
  <si>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</si>
  <si>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</si>
  <si>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</si>
  <si>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</si>
  <si>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</si>
  <si>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</si>
  <si>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</si>
  <si>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</si>
  <si>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</si>
  <si>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</si>
  <si>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</si>
  <si>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</si>
  <si>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</si>
  <si>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</si>
  <si>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</si>
  <si>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</si>
  <si>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</si>
  <si>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</si>
  <si>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</si>
  <si>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</si>
  <si>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</si>
  <si>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</si>
  <si>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</si>
  <si>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</si>
  <si>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</si>
  <si>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</si>
  <si>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</si>
  <si>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</si>
  <si>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</si>
  <si>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</si>
  <si>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</si>
  <si>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</si>
  <si>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</si>
  <si>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</si>
  <si>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</si>
  <si>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</si>
  <si>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</si>
  <si>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</si>
  <si>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</si>
  <si>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</si>
  <si>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</si>
  <si>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</si>
  <si>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</si>
  <si>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</si>
  <si>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</si>
  <si>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</si>
  <si>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</si>
  <si>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</si>
  <si>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</si>
  <si>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</si>
  <si>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</si>
  <si>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</si>
  <si>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</si>
  <si>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</si>
  <si>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</si>
  <si>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</si>
  <si>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</si>
  <si>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</si>
  <si>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</si>
  <si>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</si>
  <si>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</si>
  <si>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</si>
  <si>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</si>
  <si>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</si>
  <si>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</si>
  <si>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</si>
  <si>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</si>
  <si>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</si>
  <si>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</si>
  <si>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</si>
  <si>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</si>
  <si>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</si>
  <si>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</si>
  <si>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</si>
  <si>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</si>
  <si>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</si>
  <si>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</si>
  <si>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</si>
  <si>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</si>
  <si>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</si>
  <si>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</si>
  <si>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</si>
  <si>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</si>
  <si>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</si>
  <si>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</si>
  <si>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</si>
  <si>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</si>
  <si>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</si>
  <si>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</si>
  <si>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</si>
  <si>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</si>
  <si>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</si>
  <si>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</si>
  <si>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</si>
  <si>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</si>
  <si>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</si>
  <si>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</si>
  <si>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</si>
  <si>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</si>
  <si>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</si>
  <si>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</si>
  <si>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</si>
  <si>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</si>
  <si>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</si>
  <si>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</si>
  <si>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</si>
  <si>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</si>
  <si>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</si>
  <si>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</si>
  <si>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</si>
  <si>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</si>
  <si>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</si>
  <si>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</si>
  <si>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</si>
  <si>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</si>
  <si>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</si>
  <si>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</si>
  <si>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</si>
  <si>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</si>
  <si>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</si>
  <si>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</si>
  <si>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</si>
  <si>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</si>
  <si>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</si>
  <si>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</si>
  <si>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</si>
  <si>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</si>
  <si>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</si>
  <si>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</si>
  <si>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</si>
  <si>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</si>
  <si>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</si>
  <si>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</si>
  <si>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</si>
  <si>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</si>
  <si>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</si>
  <si>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</si>
  <si>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</si>
  <si>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</si>
  <si>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</si>
  <si>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</si>
  <si>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</si>
  <si>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</si>
  <si>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</si>
  <si>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HEROHONDA</t>
  </si>
  <si>
    <t>HCLTECH</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</si>
  <si>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</si>
  <si>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</si>
  <si>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</si>
  <si>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</si>
  <si>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</si>
  <si>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</si>
  <si>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</si>
  <si>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</si>
  <si>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</si>
  <si>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</si>
  <si>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</si>
  <si>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</si>
  <si>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</si>
  <si>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</si>
  <si>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</si>
  <si>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</si>
  <si>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</si>
  <si>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</si>
  <si>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</si>
  <si>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</si>
  <si>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</si>
  <si>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</si>
  <si>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</si>
  <si>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</si>
  <si>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</si>
  <si>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</si>
  <si>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</si>
  <si>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</si>
  <si>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</si>
  <si>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</si>
  <si>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</si>
  <si>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</si>
  <si>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</si>
  <si>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</si>
  <si>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</si>
  <si>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</si>
  <si>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</si>
  <si>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Scrips/Indexs</t>
  </si>
  <si>
    <t>OI change</t>
  </si>
  <si>
    <t>Two Wheeler</t>
  </si>
  <si>
    <t>Four Wheeler</t>
  </si>
  <si>
    <t>Auto (Total)</t>
  </si>
  <si>
    <t>Auto Ancillaries</t>
  </si>
  <si>
    <t>PSU Banks</t>
  </si>
  <si>
    <t>Private Banks</t>
  </si>
  <si>
    <t>Banking (Total)</t>
  </si>
  <si>
    <t>Capital goods</t>
  </si>
  <si>
    <t>Siemens</t>
  </si>
  <si>
    <t>Cement</t>
  </si>
  <si>
    <t>FMCG</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</si>
  <si>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</si>
  <si>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</si>
  <si>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</si>
  <si>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</si>
  <si>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</si>
  <si>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</si>
  <si>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</si>
  <si>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</si>
  <si>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</si>
  <si>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</si>
  <si>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</si>
  <si>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</si>
  <si>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</si>
  <si>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</si>
  <si>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</si>
  <si>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</si>
  <si>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</si>
  <si>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</si>
  <si>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</si>
  <si>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</si>
  <si>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</si>
  <si>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</si>
  <si>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</si>
  <si>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</si>
  <si>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</si>
  <si>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</si>
  <si>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</si>
  <si>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</si>
  <si>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</si>
  <si>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</si>
  <si>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</si>
  <si>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</si>
  <si>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</si>
  <si>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</si>
  <si>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</si>
  <si>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</si>
  <si>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</si>
  <si>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</si>
  <si>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</si>
  <si>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</si>
  <si>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</si>
  <si>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</si>
  <si>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</si>
  <si>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</si>
  <si>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</si>
  <si>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</si>
  <si>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</si>
  <si>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</si>
  <si>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</si>
  <si>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</si>
  <si>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</si>
  <si>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</si>
  <si>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</si>
  <si>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</si>
  <si>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</si>
  <si>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</si>
  <si>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</si>
  <si>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</si>
  <si>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</si>
  <si>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</si>
  <si>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</si>
  <si>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</si>
  <si>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</si>
  <si>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</si>
  <si>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</si>
  <si>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</si>
  <si>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</si>
  <si>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</si>
  <si>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</si>
  <si>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</si>
  <si>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</si>
  <si>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</si>
  <si>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</si>
  <si>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</si>
  <si>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</si>
  <si>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</si>
  <si>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</si>
  <si>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</si>
  <si>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</si>
  <si>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</si>
  <si>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</si>
  <si>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</si>
  <si>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</si>
  <si>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</si>
  <si>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</si>
  <si>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</si>
  <si>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</si>
  <si>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</si>
  <si>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</si>
  <si>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</si>
  <si>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</si>
  <si>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</si>
  <si>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</si>
  <si>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</si>
  <si>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</si>
  <si>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</si>
  <si>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</si>
  <si>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PunjLloyd</t>
  </si>
  <si>
    <t>IndiaCem</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</si>
  <si>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</si>
  <si>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</si>
  <si>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</si>
  <si>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</si>
  <si>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</si>
  <si>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</si>
  <si>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</si>
  <si>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</si>
  <si>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</si>
  <si>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</si>
  <si>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</si>
  <si>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</si>
  <si>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</si>
  <si>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</si>
  <si>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</si>
  <si>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</si>
  <si>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</si>
  <si>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</si>
  <si>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</si>
  <si>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</si>
  <si>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</si>
  <si>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</si>
  <si>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</si>
  <si>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</si>
  <si>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</si>
  <si>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</si>
  <si>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</si>
  <si>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</si>
  <si>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</si>
  <si>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</si>
  <si>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</si>
  <si>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</si>
  <si>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</si>
  <si>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</si>
  <si>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</si>
  <si>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</si>
  <si>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</si>
  <si>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</si>
  <si>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</si>
  <si>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ZEEL</t>
  </si>
  <si>
    <t>Indianb</t>
  </si>
  <si>
    <t>INDIANB</t>
  </si>
  <si>
    <t>IDEA</t>
  </si>
  <si>
    <t>ABIRLANUVO</t>
  </si>
  <si>
    <t>ADLABSFILM</t>
  </si>
  <si>
    <t>AIAENG</t>
  </si>
  <si>
    <t>AIRDECCAN</t>
  </si>
  <si>
    <t>ANSALINFRA</t>
  </si>
  <si>
    <t>APIL</t>
  </si>
  <si>
    <t>BINDALAGRO</t>
  </si>
  <si>
    <t>BIRLAJUTE</t>
  </si>
  <si>
    <t>BRFL</t>
  </si>
  <si>
    <t>DENABANK</t>
  </si>
  <si>
    <t>EDUCOMP</t>
  </si>
  <si>
    <t>EKC</t>
  </si>
  <si>
    <t>FINANTECH</t>
  </si>
  <si>
    <t>HOTELEELA</t>
  </si>
  <si>
    <t>INDIAINFO</t>
  </si>
  <si>
    <t>KESORAMIND</t>
  </si>
  <si>
    <t>MOSERBAER</t>
  </si>
  <si>
    <t>PANTALOONR</t>
  </si>
  <si>
    <t>PATELENG</t>
  </si>
  <si>
    <t>PENINLAND</t>
  </si>
  <si>
    <t>PETRONET</t>
  </si>
  <si>
    <t>RAJESHEXPO</t>
  </si>
  <si>
    <t>RNRL</t>
  </si>
  <si>
    <t>ROLTA</t>
  </si>
  <si>
    <t>SHREECEM</t>
  </si>
  <si>
    <t>SKUMARSYNF</t>
  </si>
  <si>
    <t>STERLINBIO</t>
  </si>
  <si>
    <t>UNIPHOS</t>
  </si>
  <si>
    <t>UNITECH</t>
  </si>
  <si>
    <t>Chennpetro</t>
  </si>
  <si>
    <t>Indiainfo</t>
  </si>
  <si>
    <t>Cairn</t>
  </si>
  <si>
    <t>Abirlanuvo</t>
  </si>
  <si>
    <t>Airdeccan</t>
  </si>
  <si>
    <t>Hoteleela</t>
  </si>
  <si>
    <t>Rajeshexpo</t>
  </si>
  <si>
    <t>Ansalinfra</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</si>
  <si>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</si>
  <si>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</si>
  <si>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</si>
  <si>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</si>
  <si>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</si>
  <si>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</si>
  <si>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</si>
  <si>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</si>
  <si>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</si>
  <si>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</si>
  <si>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</si>
  <si>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</si>
  <si>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</si>
  <si>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</si>
  <si>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</si>
  <si>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</si>
  <si>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Kesoramind</t>
  </si>
  <si>
    <t>Petronet</t>
  </si>
  <si>
    <t>Sterlinbio</t>
  </si>
  <si>
    <t>CNX100</t>
  </si>
  <si>
    <t>JUNIOR</t>
  </si>
  <si>
    <t>Prev OI</t>
  </si>
  <si>
    <t xml:space="preserve">OI Change </t>
  </si>
  <si>
    <t>Total Open Interest of Nifty Stocks</t>
  </si>
  <si>
    <t>OI Change</t>
  </si>
  <si>
    <t>% change</t>
  </si>
  <si>
    <t>HTMTGLOBAL</t>
  </si>
  <si>
    <t>HTMTGlobal</t>
  </si>
  <si>
    <t>DLF</t>
  </si>
  <si>
    <t>HINDUNILVR</t>
  </si>
  <si>
    <t>HDIL</t>
  </si>
  <si>
    <t>Ambujacem</t>
  </si>
  <si>
    <t>AMBUJACEM</t>
  </si>
  <si>
    <t>OMAXE</t>
  </si>
  <si>
    <t>IVRPRIME</t>
  </si>
  <si>
    <t>AXISBANK</t>
  </si>
  <si>
    <t>CENTRALBK</t>
  </si>
  <si>
    <t>PURVA</t>
  </si>
  <si>
    <t>HINDALCO</t>
  </si>
  <si>
    <t>Hindalco</t>
  </si>
  <si>
    <t>APTECHT</t>
  </si>
  <si>
    <t>BHUSANSTL</t>
  </si>
  <si>
    <t>BIOCON</t>
  </si>
  <si>
    <t>CMC</t>
  </si>
  <si>
    <t>HAVELLS</t>
  </si>
  <si>
    <t>LAXMIMACH</t>
  </si>
  <si>
    <t>NIITTECH</t>
  </si>
  <si>
    <t>NUCLEUS</t>
  </si>
  <si>
    <t>SASKEN</t>
  </si>
  <si>
    <t>TECHM</t>
  </si>
  <si>
    <t>TULIP</t>
  </si>
  <si>
    <t>WELGUJ</t>
  </si>
  <si>
    <t>YESBANK</t>
  </si>
  <si>
    <t>Aptecht</t>
  </si>
  <si>
    <t>3iinfotech</t>
  </si>
  <si>
    <t>3IINFOTECH</t>
  </si>
  <si>
    <t>NIITtech</t>
  </si>
  <si>
    <t>Nucleus</t>
  </si>
  <si>
    <t>Sasken</t>
  </si>
  <si>
    <t>Techm</t>
  </si>
  <si>
    <t>Tulip</t>
  </si>
  <si>
    <t>Bhusanstl</t>
  </si>
  <si>
    <t>Biocon</t>
  </si>
  <si>
    <t>Laxmimach</t>
  </si>
  <si>
    <t>Havells</t>
  </si>
  <si>
    <t>Welguj</t>
  </si>
  <si>
    <t>Yesbank</t>
  </si>
  <si>
    <t>Dec</t>
  </si>
  <si>
    <t>Powergrid</t>
  </si>
  <si>
    <t>NFTYMCAP50</t>
  </si>
  <si>
    <t>POWERGRID</t>
  </si>
  <si>
    <t>Volume % Chg</t>
  </si>
  <si>
    <t>Price % Chg</t>
  </si>
  <si>
    <t xml:space="preserve">           Sector-wise Open Interest Positions</t>
  </si>
  <si>
    <t>Today's Volume</t>
  </si>
  <si>
    <t>Previous Volume</t>
  </si>
  <si>
    <t>MAHLIFE</t>
  </si>
  <si>
    <t>DCB</t>
  </si>
  <si>
    <t>GBN</t>
  </si>
  <si>
    <t>GTOFFSHORE</t>
  </si>
  <si>
    <t>GITANJALI</t>
  </si>
  <si>
    <t>HINDOILEXP</t>
  </si>
  <si>
    <t>HINDZINC</t>
  </si>
  <si>
    <t>ISPATIND</t>
  </si>
  <si>
    <t>JINDALSAW</t>
  </si>
  <si>
    <t>KPIT</t>
  </si>
  <si>
    <t>MICO</t>
  </si>
  <si>
    <t>NAUKRI</t>
  </si>
  <si>
    <t>NETWORK18</t>
  </si>
  <si>
    <t>NIITLTD</t>
  </si>
  <si>
    <t>REDINGTON</t>
  </si>
  <si>
    <t>WWIL</t>
  </si>
  <si>
    <t>Hindoilexp</t>
  </si>
  <si>
    <t>Hindzinc</t>
  </si>
  <si>
    <t>Ispatind</t>
  </si>
  <si>
    <t>Jindalsaw</t>
  </si>
  <si>
    <t>Naukri</t>
  </si>
  <si>
    <t>Redington</t>
  </si>
  <si>
    <t>Network18</t>
  </si>
  <si>
    <t>Hindujaven</t>
  </si>
  <si>
    <t>HINDUJAVEN</t>
  </si>
  <si>
    <t>Feb</t>
  </si>
  <si>
    <t>Jan</t>
  </si>
  <si>
    <t>EDELWEISS</t>
  </si>
  <si>
    <t>STRTECH</t>
  </si>
  <si>
    <t>COLPAL</t>
  </si>
  <si>
    <t>26-12-2007</t>
  </si>
  <si>
    <t>Interim Div</t>
  </si>
  <si>
    <t>Derivatives Info Kit for 28 Dec, 2007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</si>
</sst>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 numFmtId="218" formatCode="0.0000000000"/>
  </numFmts>
  <fonts count="35">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10"/>
      <color indexed="14"/>
      <name val="Trebuchet MS"/>
      <family val="2"/>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25">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1"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2"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22"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3"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4" fillId="0" borderId="0" xfId="0" applyFont="1" applyAlignment="1">
      <alignment/>
    </xf>
    <xf numFmtId="2" fontId="34" fillId="0" borderId="0" xfId="22" applyNumberFormat="1" applyFont="1" applyAlignment="1">
      <alignment horizontal="right"/>
    </xf>
    <xf numFmtId="9" fontId="34" fillId="0" borderId="0" xfId="22" applyFont="1" applyAlignment="1">
      <alignment/>
    </xf>
    <xf numFmtId="9" fontId="3" fillId="0" borderId="7" xfId="22"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3" fillId="0" borderId="15" xfId="0" applyFont="1" applyBorder="1" applyAlignment="1">
      <alignment/>
    </xf>
    <xf numFmtId="0" fontId="3" fillId="0" borderId="34" xfId="0" applyFont="1" applyBorder="1" applyAlignment="1">
      <alignment/>
    </xf>
    <xf numFmtId="10" fontId="3" fillId="0" borderId="13" xfId="22" applyNumberFormat="1" applyFont="1" applyBorder="1" applyAlignment="1">
      <alignment/>
    </xf>
    <xf numFmtId="2" fontId="9" fillId="0" borderId="0" xfId="0" applyNumberFormat="1" applyFont="1" applyAlignment="1">
      <alignment/>
    </xf>
    <xf numFmtId="10" fontId="3" fillId="0" borderId="0" xfId="22" applyNumberFormat="1" applyFont="1" applyBorder="1" applyAlignment="1">
      <alignment/>
    </xf>
    <xf numFmtId="0" fontId="15" fillId="3" borderId="35" xfId="0" applyFont="1" applyFill="1" applyBorder="1" applyAlignment="1">
      <alignment horizontal="center"/>
    </xf>
    <xf numFmtId="10" fontId="12" fillId="0" borderId="0" xfId="22" applyNumberFormat="1" applyFont="1" applyFill="1" applyAlignment="1">
      <alignment/>
    </xf>
    <xf numFmtId="9" fontId="0" fillId="0" borderId="0" xfId="0" applyNumberFormat="1" applyFill="1" applyAlignment="1">
      <alignment/>
    </xf>
    <xf numFmtId="178" fontId="17" fillId="2" borderId="0" xfId="22" applyNumberFormat="1" applyFont="1" applyFill="1" applyAlignment="1">
      <alignment/>
    </xf>
    <xf numFmtId="0" fontId="19" fillId="2" borderId="19" xfId="0" applyFont="1" applyFill="1" applyBorder="1" applyAlignment="1">
      <alignment/>
    </xf>
    <xf numFmtId="0" fontId="19" fillId="2" borderId="7" xfId="0"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8"/>
  <sheetViews>
    <sheetView tabSelected="1" workbookViewId="0" topLeftCell="A1">
      <pane xSplit="1" ySplit="3" topLeftCell="B224" activePane="bottomRight" state="frozen"/>
      <selection pane="topLeft" activeCell="E255" sqref="E255"/>
      <selection pane="topRight" activeCell="E255" sqref="E255"/>
      <selection pane="bottomLeft" activeCell="E255" sqref="E255"/>
      <selection pane="bottomRight" activeCell="K273" sqref="K273"/>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11.00390625" style="11" bestFit="1" customWidth="1"/>
    <col min="8" max="8" width="8.140625" style="11" customWidth="1"/>
    <col min="9" max="9" width="8.57421875" style="12" customWidth="1"/>
    <col min="10" max="10" width="11.7109375" style="12" bestFit="1" customWidth="1"/>
    <col min="11" max="16384" width="9.140625" style="7" customWidth="1"/>
  </cols>
  <sheetData>
    <row r="1" spans="1:11" ht="21.75" thickBot="1">
      <c r="A1" s="376" t="s">
        <v>531</v>
      </c>
      <c r="B1" s="377"/>
      <c r="C1" s="377"/>
      <c r="D1" s="377"/>
      <c r="E1" s="377"/>
      <c r="F1" s="377"/>
      <c r="G1" s="377"/>
      <c r="H1" s="377"/>
      <c r="I1" s="377"/>
      <c r="J1" s="377"/>
      <c r="K1" s="377"/>
    </row>
    <row r="2" spans="1:11" ht="15.75" thickBot="1">
      <c r="A2" s="27"/>
      <c r="B2" s="101"/>
      <c r="C2" s="28"/>
      <c r="D2" s="375" t="s">
        <v>98</v>
      </c>
      <c r="E2" s="371"/>
      <c r="F2" s="371"/>
      <c r="G2" s="372" t="s">
        <v>101</v>
      </c>
      <c r="H2" s="373"/>
      <c r="I2" s="374"/>
      <c r="J2" s="375" t="s">
        <v>50</v>
      </c>
      <c r="K2" s="370"/>
    </row>
    <row r="3" spans="1:11" ht="28.5" thickBot="1">
      <c r="A3" s="199" t="s">
        <v>11</v>
      </c>
      <c r="B3" s="100" t="s">
        <v>99</v>
      </c>
      <c r="C3" s="49" t="s">
        <v>97</v>
      </c>
      <c r="D3" s="33" t="s">
        <v>67</v>
      </c>
      <c r="E3" s="48" t="s">
        <v>19</v>
      </c>
      <c r="F3" s="47" t="s">
        <v>57</v>
      </c>
      <c r="G3" s="88" t="s">
        <v>102</v>
      </c>
      <c r="H3" s="37" t="s">
        <v>103</v>
      </c>
      <c r="I3" s="105" t="s">
        <v>100</v>
      </c>
      <c r="J3" s="155" t="s">
        <v>40</v>
      </c>
      <c r="K3" s="157" t="s">
        <v>56</v>
      </c>
    </row>
    <row r="4" spans="1:11" ht="15">
      <c r="A4" s="29" t="s">
        <v>179</v>
      </c>
      <c r="B4" s="271">
        <f>Margins!B4</f>
        <v>25</v>
      </c>
      <c r="C4" s="271">
        <f>Volume!J4</f>
        <v>9828.35</v>
      </c>
      <c r="D4" s="179">
        <f>Volume!M4</f>
        <v>0.4425117909464039</v>
      </c>
      <c r="E4" s="180">
        <f>Volume!C4*100</f>
        <v>303</v>
      </c>
      <c r="F4" s="351">
        <f>'Open Int.'!D4*100</f>
        <v>9</v>
      </c>
      <c r="G4" s="352">
        <f>'Open Int.'!R4</f>
        <v>91.329942375</v>
      </c>
      <c r="H4" s="352">
        <f>'Open Int.'!Z4</f>
        <v>8.744120375000008</v>
      </c>
      <c r="I4" s="353">
        <f>'Open Int.'!O4</f>
        <v>0.9991928974979822</v>
      </c>
      <c r="J4" s="182">
        <f>IF(Volume!D4=0,0,Volume!F4/Volume!D4)</f>
        <v>0</v>
      </c>
      <c r="K4" s="185">
        <f>IF('Open Int.'!E4=0,0,'Open Int.'!H4/'Open Int.'!E4)</f>
        <v>0</v>
      </c>
    </row>
    <row r="5" spans="1:11" ht="15">
      <c r="A5" s="200" t="s">
        <v>442</v>
      </c>
      <c r="B5" s="272">
        <f>Margins!B5</f>
        <v>50</v>
      </c>
      <c r="C5" s="272">
        <f>Volume!J5</f>
        <v>5989.95</v>
      </c>
      <c r="D5" s="181">
        <f>Volume!M5</f>
        <v>0.3299694317658359</v>
      </c>
      <c r="E5" s="174">
        <f>Volume!C5*100</f>
        <v>0</v>
      </c>
      <c r="F5" s="358">
        <f>'Open Int.'!D5*100</f>
        <v>50</v>
      </c>
      <c r="G5" s="359">
        <f>'Open Int.'!R5</f>
        <v>0.08984925</v>
      </c>
      <c r="H5" s="359">
        <f>'Open Int.'!Z5</f>
        <v>0.030146750000000007</v>
      </c>
      <c r="I5" s="360">
        <f>'Open Int.'!O5</f>
        <v>0.6666666666666666</v>
      </c>
      <c r="J5" s="184">
        <f>IF(Volume!D5=0,0,Volume!F5/Volume!D5)</f>
        <v>0</v>
      </c>
      <c r="K5" s="186">
        <f>IF('Open Int.'!E5=0,0,'Open Int.'!H5/'Open Int.'!E5)</f>
        <v>0</v>
      </c>
    </row>
    <row r="6" spans="1:11" ht="15">
      <c r="A6" s="200" t="s">
        <v>72</v>
      </c>
      <c r="B6" s="272">
        <f>Margins!B6</f>
        <v>50</v>
      </c>
      <c r="C6" s="272">
        <f>Volume!J6</f>
        <v>4824.65</v>
      </c>
      <c r="D6" s="181">
        <f>Volume!M6</f>
        <v>-1.0165770793155837</v>
      </c>
      <c r="E6" s="174">
        <f>Volume!C6*100</f>
        <v>-31</v>
      </c>
      <c r="F6" s="332">
        <f>'Open Int.'!D6*100</f>
        <v>0</v>
      </c>
      <c r="G6" s="175">
        <f>'Open Int.'!R6</f>
        <v>67.56922325</v>
      </c>
      <c r="H6" s="175">
        <f>'Open Int.'!Z6</f>
        <v>-0.8889157500000096</v>
      </c>
      <c r="I6" s="170">
        <f>'Open Int.'!O6</f>
        <v>1</v>
      </c>
      <c r="J6" s="184">
        <f>IF(Volume!D6=0,0,Volume!F6/Volume!D6)</f>
        <v>0</v>
      </c>
      <c r="K6" s="186">
        <f>IF('Open Int.'!E6=0,0,'Open Int.'!H6/'Open Int.'!E6)</f>
        <v>0</v>
      </c>
    </row>
    <row r="7" spans="1:11" ht="15">
      <c r="A7" s="200" t="s">
        <v>443</v>
      </c>
      <c r="B7" s="272">
        <f>Margins!B7</f>
        <v>25</v>
      </c>
      <c r="C7" s="272">
        <f>Volume!J7</f>
        <v>12365.4</v>
      </c>
      <c r="D7" s="181">
        <f>Volume!M7</f>
        <v>2.343520453557902</v>
      </c>
      <c r="E7" s="174">
        <f>Volume!C7*100</f>
        <v>-46</v>
      </c>
      <c r="F7" s="332">
        <f>'Open Int.'!D7*100</f>
        <v>0</v>
      </c>
      <c r="G7" s="175">
        <f>'Open Int.'!R7</f>
        <v>156.607791</v>
      </c>
      <c r="H7" s="175">
        <f>'Open Int.'!Z7</f>
        <v>3.9183566250000013</v>
      </c>
      <c r="I7" s="170">
        <f>'Open Int.'!O7</f>
        <v>1</v>
      </c>
      <c r="J7" s="184">
        <f>IF(Volume!D7=0,0,Volume!F7/Volume!D7)</f>
        <v>0</v>
      </c>
      <c r="K7" s="186">
        <f>IF('Open Int.'!E7=0,0,'Open Int.'!H7/'Open Int.'!E7)</f>
        <v>0</v>
      </c>
    </row>
    <row r="8" spans="1:11" ht="15">
      <c r="A8" s="200" t="s">
        <v>492</v>
      </c>
      <c r="B8" s="272">
        <f>Margins!B8</f>
        <v>75</v>
      </c>
      <c r="C8" s="272">
        <f>Volume!J8</f>
        <v>3751.4</v>
      </c>
      <c r="D8" s="181">
        <f>Volume!M8</f>
        <v>2.2848729414330946</v>
      </c>
      <c r="E8" s="174">
        <f>Volume!C8*100</f>
        <v>138</v>
      </c>
      <c r="F8" s="332">
        <f>'Open Int.'!D8*100</f>
        <v>30</v>
      </c>
      <c r="G8" s="175">
        <f>'Open Int.'!R8</f>
        <v>0.844065</v>
      </c>
      <c r="H8" s="175">
        <f>'Open Int.'!Z8</f>
        <v>0.21140399999999993</v>
      </c>
      <c r="I8" s="170">
        <f>'Open Int.'!O8</f>
        <v>1</v>
      </c>
      <c r="J8" s="184">
        <f>IF(Volume!D8=0,0,Volume!F8/Volume!D8)</f>
        <v>0</v>
      </c>
      <c r="K8" s="186">
        <f>IF('Open Int.'!E8=0,0,'Open Int.'!H8/'Open Int.'!E8)</f>
        <v>0</v>
      </c>
    </row>
    <row r="9" spans="1:11" ht="15">
      <c r="A9" s="200" t="s">
        <v>8</v>
      </c>
      <c r="B9" s="272">
        <f>Margins!B9</f>
        <v>50</v>
      </c>
      <c r="C9" s="272">
        <f>Volume!J9</f>
        <v>6079.7</v>
      </c>
      <c r="D9" s="181">
        <f>Volume!M9</f>
        <v>-0.0295979610293543</v>
      </c>
      <c r="E9" s="174">
        <f>Volume!C9*100</f>
        <v>56.99999999999999</v>
      </c>
      <c r="F9" s="332">
        <f>'Open Int.'!D9*100</f>
        <v>4</v>
      </c>
      <c r="G9" s="175">
        <f>'Open Int.'!R9</f>
        <v>29373.9185575</v>
      </c>
      <c r="H9" s="175">
        <f>'Open Int.'!Z9</f>
        <v>2730.2589074999996</v>
      </c>
      <c r="I9" s="170">
        <f>'Open Int.'!O9</f>
        <v>0.9586896341179454</v>
      </c>
      <c r="J9" s="184">
        <f>IF(Volume!D9=0,0,Volume!F9/Volume!D9)</f>
        <v>1.5521367521367522</v>
      </c>
      <c r="K9" s="186">
        <f>IF('Open Int.'!E9=0,0,'Open Int.'!H9/'Open Int.'!E9)</f>
        <v>1.2769475472653002</v>
      </c>
    </row>
    <row r="10" spans="1:11" ht="15">
      <c r="A10" s="200" t="s">
        <v>478</v>
      </c>
      <c r="B10" s="272">
        <f>Margins!B10</f>
        <v>1350</v>
      </c>
      <c r="C10" s="272">
        <f>Volume!J10</f>
        <v>142.15</v>
      </c>
      <c r="D10" s="181">
        <f>Volume!M10</f>
        <v>0.8156028368794366</v>
      </c>
      <c r="E10" s="174">
        <f>Volume!C10*100</f>
        <v>-70</v>
      </c>
      <c r="F10" s="332">
        <f>'Open Int.'!D10*100</f>
        <v>0.07911392405063292</v>
      </c>
      <c r="G10" s="175">
        <f>'Open Int.'!R10</f>
        <v>74.7268335</v>
      </c>
      <c r="H10" s="175">
        <f>'Open Int.'!Z10</f>
        <v>1.118488499999998</v>
      </c>
      <c r="I10" s="170">
        <f>'Open Int.'!O10</f>
        <v>0.9989727786337956</v>
      </c>
      <c r="J10" s="184">
        <f>IF(Volume!D10=0,0,Volume!F10/Volume!D10)</f>
        <v>0</v>
      </c>
      <c r="K10" s="186">
        <f>IF('Open Int.'!E10=0,0,'Open Int.'!H10/'Open Int.'!E10)</f>
        <v>0</v>
      </c>
    </row>
    <row r="11" spans="1:11" ht="15">
      <c r="A11" s="200" t="s">
        <v>270</v>
      </c>
      <c r="B11" s="272">
        <f>Margins!B11</f>
        <v>50</v>
      </c>
      <c r="C11" s="272">
        <f>Volume!J11</f>
        <v>4806.05</v>
      </c>
      <c r="D11" s="181">
        <f>Volume!M11</f>
        <v>2.123839272433646</v>
      </c>
      <c r="E11" s="174">
        <f>Volume!C11*100</f>
        <v>15</v>
      </c>
      <c r="F11" s="332">
        <f>'Open Int.'!D11*100</f>
        <v>0.4000711237553343</v>
      </c>
      <c r="G11" s="175">
        <f>'Open Int.'!R11</f>
        <v>542.96349875</v>
      </c>
      <c r="H11" s="175">
        <f>'Open Int.'!Z11</f>
        <v>13.433126749999929</v>
      </c>
      <c r="I11" s="170">
        <f>'Open Int.'!O11</f>
        <v>0.9989820756804603</v>
      </c>
      <c r="J11" s="184">
        <f>IF(Volume!D11=0,0,Volume!F11/Volume!D11)</f>
        <v>0</v>
      </c>
      <c r="K11" s="186">
        <f>IF('Open Int.'!E11=0,0,'Open Int.'!H11/'Open Int.'!E11)</f>
        <v>0</v>
      </c>
    </row>
    <row r="12" spans="1:11" ht="15">
      <c r="A12" s="200" t="s">
        <v>132</v>
      </c>
      <c r="B12" s="272">
        <f>Margins!B12</f>
        <v>250</v>
      </c>
      <c r="C12" s="272">
        <f>Volume!J12</f>
        <v>1487.4</v>
      </c>
      <c r="D12" s="181">
        <f>Volume!M12</f>
        <v>0.17510775862069886</v>
      </c>
      <c r="E12" s="174">
        <f>Volume!C12*100</f>
        <v>-17</v>
      </c>
      <c r="F12" s="332">
        <f>'Open Int.'!D12*100</f>
        <v>3.571428571428571</v>
      </c>
      <c r="G12" s="175">
        <f>'Open Int.'!R12</f>
        <v>226.53102</v>
      </c>
      <c r="H12" s="175">
        <f>'Open Int.'!Z12</f>
        <v>8.265420000000006</v>
      </c>
      <c r="I12" s="170">
        <f>'Open Int.'!O12</f>
        <v>0.9995075508864084</v>
      </c>
      <c r="J12" s="184">
        <f>IF(Volume!D12=0,0,Volume!F12/Volume!D12)</f>
        <v>0</v>
      </c>
      <c r="K12" s="186">
        <f>IF('Open Int.'!E12=0,0,'Open Int.'!H12/'Open Int.'!E12)</f>
        <v>0</v>
      </c>
    </row>
    <row r="13" spans="1:11" ht="15">
      <c r="A13" s="200" t="s">
        <v>386</v>
      </c>
      <c r="B13" s="272">
        <f>Margins!B13</f>
        <v>200</v>
      </c>
      <c r="C13" s="272">
        <f>Volume!J13</f>
        <v>1966.95</v>
      </c>
      <c r="D13" s="181">
        <f>Volume!M13</f>
        <v>7.739709144688191</v>
      </c>
      <c r="E13" s="174">
        <f>Volume!C13*100</f>
        <v>195</v>
      </c>
      <c r="F13" s="332">
        <f>'Open Int.'!D13*100</f>
        <v>5.958403597526701</v>
      </c>
      <c r="G13" s="175">
        <f>'Open Int.'!R13</f>
        <v>74.232693</v>
      </c>
      <c r="H13" s="175">
        <f>'Open Int.'!Z13</f>
        <v>9.276066</v>
      </c>
      <c r="I13" s="170">
        <f>'Open Int.'!O13</f>
        <v>0.9989401165871754</v>
      </c>
      <c r="J13" s="184">
        <f>IF(Volume!D13=0,0,Volume!F13/Volume!D13)</f>
        <v>0</v>
      </c>
      <c r="K13" s="186">
        <f>IF('Open Int.'!E13=0,0,'Open Int.'!H13/'Open Int.'!E13)</f>
        <v>0</v>
      </c>
    </row>
    <row r="14" spans="1:11" ht="15">
      <c r="A14" s="200" t="s">
        <v>0</v>
      </c>
      <c r="B14" s="272">
        <f>Margins!B14</f>
        <v>375</v>
      </c>
      <c r="C14" s="272">
        <f>Volume!J14</f>
        <v>1010.55</v>
      </c>
      <c r="D14" s="181">
        <f>Volume!M14</f>
        <v>0.6724447101016139</v>
      </c>
      <c r="E14" s="174">
        <f>Volume!C14*100</f>
        <v>-53</v>
      </c>
      <c r="F14" s="332">
        <f>'Open Int.'!D14*100</f>
        <v>1.439095425732397</v>
      </c>
      <c r="G14" s="175">
        <f>'Open Int.'!R14</f>
        <v>224.683160625</v>
      </c>
      <c r="H14" s="175">
        <f>'Open Int.'!Z14</f>
        <v>4.775675624999991</v>
      </c>
      <c r="I14" s="170">
        <f>'Open Int.'!O14</f>
        <v>0.9993253499747006</v>
      </c>
      <c r="J14" s="184">
        <f>IF(Volume!D14=0,0,Volume!F14/Volume!D14)</f>
        <v>0</v>
      </c>
      <c r="K14" s="186">
        <f>IF('Open Int.'!E14=0,0,'Open Int.'!H14/'Open Int.'!E14)</f>
        <v>0</v>
      </c>
    </row>
    <row r="15" spans="1:11" ht="15">
      <c r="A15" s="200" t="s">
        <v>387</v>
      </c>
      <c r="B15" s="272">
        <f>Margins!B15</f>
        <v>225</v>
      </c>
      <c r="C15" s="272">
        <f>Volume!J15</f>
        <v>1415.2</v>
      </c>
      <c r="D15" s="181">
        <f>Volume!M15</f>
        <v>-2.8389001407435317</v>
      </c>
      <c r="E15" s="174">
        <f>Volume!C15*100</f>
        <v>-66</v>
      </c>
      <c r="F15" s="332">
        <f>'Open Int.'!D15*100</f>
        <v>-1.8019801980198018</v>
      </c>
      <c r="G15" s="175">
        <f>'Open Int.'!R15</f>
        <v>315.808956</v>
      </c>
      <c r="H15" s="175">
        <f>'Open Int.'!Z15</f>
        <v>-15.192031499999985</v>
      </c>
      <c r="I15" s="170">
        <f>'Open Int.'!O15</f>
        <v>1</v>
      </c>
      <c r="J15" s="184">
        <f>IF(Volume!D15=0,0,Volume!F15/Volume!D15)</f>
        <v>0</v>
      </c>
      <c r="K15" s="186">
        <f>IF('Open Int.'!E15=0,0,'Open Int.'!H15/'Open Int.'!E15)</f>
        <v>0</v>
      </c>
    </row>
    <row r="16" spans="1:11" ht="15">
      <c r="A16" s="200" t="s">
        <v>388</v>
      </c>
      <c r="B16" s="272">
        <f>Margins!B16</f>
        <v>200</v>
      </c>
      <c r="C16" s="272">
        <f>Volume!J16</f>
        <v>1648.85</v>
      </c>
      <c r="D16" s="181">
        <f>Volume!M16</f>
        <v>-0.662710485887279</v>
      </c>
      <c r="E16" s="174">
        <f>Volume!C16*100</f>
        <v>-87</v>
      </c>
      <c r="F16" s="332">
        <f>'Open Int.'!D16*100</f>
        <v>2.5806451612903225</v>
      </c>
      <c r="G16" s="175">
        <f>'Open Int.'!R16</f>
        <v>15.730029</v>
      </c>
      <c r="H16" s="175">
        <f>'Open Int.'!Z16</f>
        <v>0.2934239999999999</v>
      </c>
      <c r="I16" s="170">
        <f>'Open Int.'!O16</f>
        <v>1</v>
      </c>
      <c r="J16" s="184">
        <f>IF(Volume!D16=0,0,Volume!F16/Volume!D16)</f>
        <v>0</v>
      </c>
      <c r="K16" s="186">
        <f>IF('Open Int.'!E16=0,0,'Open Int.'!H16/'Open Int.'!E16)</f>
        <v>0</v>
      </c>
    </row>
    <row r="17" spans="1:11" ht="15">
      <c r="A17" s="200" t="s">
        <v>389</v>
      </c>
      <c r="B17" s="272">
        <f>Margins!B17</f>
        <v>850</v>
      </c>
      <c r="C17" s="272">
        <f>Volume!J17</f>
        <v>281.55</v>
      </c>
      <c r="D17" s="181">
        <f>Volume!M17</f>
        <v>0.8236347358997355</v>
      </c>
      <c r="E17" s="174">
        <f>Volume!C17*100</f>
        <v>-23</v>
      </c>
      <c r="F17" s="332">
        <f>'Open Int.'!D17*100</f>
        <v>1.8496276723516694</v>
      </c>
      <c r="G17" s="175">
        <f>'Open Int.'!R17</f>
        <v>203.63526075</v>
      </c>
      <c r="H17" s="175">
        <f>'Open Int.'!Z17</f>
        <v>5.532518249999981</v>
      </c>
      <c r="I17" s="170">
        <f>'Open Int.'!O17</f>
        <v>0.9995299095075802</v>
      </c>
      <c r="J17" s="184">
        <f>IF(Volume!D17=0,0,Volume!F17/Volume!D17)</f>
        <v>0</v>
      </c>
      <c r="K17" s="186">
        <f>IF('Open Int.'!E17=0,0,'Open Int.'!H17/'Open Int.'!E17)</f>
        <v>0.07407407407407407</v>
      </c>
    </row>
    <row r="18" spans="1:11" ht="15">
      <c r="A18" s="200" t="s">
        <v>133</v>
      </c>
      <c r="B18" s="272">
        <f>Margins!B18</f>
        <v>2450</v>
      </c>
      <c r="C18" s="272">
        <f>Volume!J18</f>
        <v>117.3</v>
      </c>
      <c r="D18" s="181">
        <f>Volume!M18</f>
        <v>1.0771219302024988</v>
      </c>
      <c r="E18" s="174">
        <f>Volume!C18*100</f>
        <v>-42</v>
      </c>
      <c r="F18" s="332">
        <f>'Open Int.'!D18*100</f>
        <v>7.4450084602368864</v>
      </c>
      <c r="G18" s="175">
        <f>'Open Int.'!R18</f>
        <v>92.1068925</v>
      </c>
      <c r="H18" s="175">
        <f>'Open Int.'!Z18</f>
        <v>7.691542249999998</v>
      </c>
      <c r="I18" s="170">
        <f>'Open Int.'!O18</f>
        <v>1</v>
      </c>
      <c r="J18" s="184">
        <f>IF(Volume!D18=0,0,Volume!F18/Volume!D18)</f>
        <v>0</v>
      </c>
      <c r="K18" s="186">
        <f>IF('Open Int.'!E18=0,0,'Open Int.'!H18/'Open Int.'!E18)</f>
        <v>0</v>
      </c>
    </row>
    <row r="19" spans="1:11" ht="15">
      <c r="A19" s="200" t="s">
        <v>171</v>
      </c>
      <c r="B19" s="272">
        <f>Margins!B19</f>
        <v>3350</v>
      </c>
      <c r="C19" s="272">
        <f>Volume!J19</f>
        <v>103.05</v>
      </c>
      <c r="D19" s="181">
        <f>Volume!M19</f>
        <v>4.61928934010152</v>
      </c>
      <c r="E19" s="174">
        <f>Volume!C19*100</f>
        <v>33</v>
      </c>
      <c r="F19" s="332">
        <f>'Open Int.'!D19*100</f>
        <v>-4.160662824207493</v>
      </c>
      <c r="G19" s="175">
        <f>'Open Int.'!R19</f>
        <v>192.217104</v>
      </c>
      <c r="H19" s="175">
        <f>'Open Int.'!Z19</f>
        <v>5.385259000000019</v>
      </c>
      <c r="I19" s="170">
        <f>'Open Int.'!O19</f>
        <v>0.998742816091954</v>
      </c>
      <c r="J19" s="184">
        <f>IF(Volume!D19=0,0,Volume!F19/Volume!D19)</f>
        <v>0.05793450881612091</v>
      </c>
      <c r="K19" s="186">
        <f>IF('Open Int.'!E19=0,0,'Open Int.'!H19/'Open Int.'!E19)</f>
        <v>0.11261261261261261</v>
      </c>
    </row>
    <row r="20" spans="1:11" ht="15">
      <c r="A20" s="200" t="s">
        <v>455</v>
      </c>
      <c r="B20" s="272">
        <f>Margins!B20</f>
        <v>2062</v>
      </c>
      <c r="C20" s="272">
        <f>Volume!J20</f>
        <v>149.05</v>
      </c>
      <c r="D20" s="181">
        <f>Volume!M20</f>
        <v>2.1240150736553773</v>
      </c>
      <c r="E20" s="174">
        <f>Volume!C20*100</f>
        <v>-38</v>
      </c>
      <c r="F20" s="332">
        <f>'Open Int.'!D20*100</f>
        <v>1.0630220197418374</v>
      </c>
      <c r="G20" s="175">
        <f>'Open Int.'!R20</f>
        <v>86.57798787</v>
      </c>
      <c r="H20" s="175">
        <f>'Open Int.'!Z20</f>
        <v>3.9675148200000194</v>
      </c>
      <c r="I20" s="170">
        <f>'Open Int.'!O20</f>
        <v>1</v>
      </c>
      <c r="J20" s="184">
        <f>IF(Volume!D20=0,0,Volume!F20/Volume!D20)</f>
        <v>0.125</v>
      </c>
      <c r="K20" s="186">
        <f>IF('Open Int.'!E20=0,0,'Open Int.'!H20/'Open Int.'!E20)</f>
        <v>0.08391608391608392</v>
      </c>
    </row>
    <row r="21" spans="1:11" ht="15">
      <c r="A21" s="200" t="s">
        <v>271</v>
      </c>
      <c r="B21" s="272">
        <f>Margins!B21</f>
        <v>600</v>
      </c>
      <c r="C21" s="272">
        <f>Volume!J21</f>
        <v>425.05</v>
      </c>
      <c r="D21" s="181">
        <f>Volume!M21</f>
        <v>-0.8167075020417688</v>
      </c>
      <c r="E21" s="174">
        <f>Volume!C21*100</f>
        <v>6</v>
      </c>
      <c r="F21" s="332">
        <f>'Open Int.'!D21*100</f>
        <v>41.62062615101289</v>
      </c>
      <c r="G21" s="175">
        <f>'Open Int.'!R21</f>
        <v>19.611807</v>
      </c>
      <c r="H21" s="175">
        <f>'Open Int.'!Z21</f>
        <v>5.649647999999999</v>
      </c>
      <c r="I21" s="170">
        <f>'Open Int.'!O21</f>
        <v>1</v>
      </c>
      <c r="J21" s="184">
        <f>IF(Volume!D21=0,0,Volume!F21/Volume!D21)</f>
        <v>0</v>
      </c>
      <c r="K21" s="186">
        <f>IF('Open Int.'!E21=0,0,'Open Int.'!H21/'Open Int.'!E21)</f>
        <v>0</v>
      </c>
    </row>
    <row r="22" spans="1:11" ht="15">
      <c r="A22" s="200" t="s">
        <v>73</v>
      </c>
      <c r="B22" s="272">
        <f>Margins!B22</f>
        <v>2300</v>
      </c>
      <c r="C22" s="272">
        <f>Volume!J22</f>
        <v>105.55</v>
      </c>
      <c r="D22" s="181">
        <f>Volume!M22</f>
        <v>1.149976042165791</v>
      </c>
      <c r="E22" s="174">
        <f>Volume!C22*100</f>
        <v>-56.99999999999999</v>
      </c>
      <c r="F22" s="332">
        <f>'Open Int.'!D22*100</f>
        <v>2.6857887874837028</v>
      </c>
      <c r="G22" s="175">
        <f>'Open Int.'!R22</f>
        <v>97.737189</v>
      </c>
      <c r="H22" s="175">
        <f>'Open Int.'!Z22</f>
        <v>4.399244499999995</v>
      </c>
      <c r="I22" s="170">
        <f>'Open Int.'!O22</f>
        <v>1</v>
      </c>
      <c r="J22" s="184">
        <f>IF(Volume!D22=0,0,Volume!F22/Volume!D22)</f>
        <v>0.020833333333333332</v>
      </c>
      <c r="K22" s="186">
        <f>IF('Open Int.'!E22=0,0,'Open Int.'!H22/'Open Int.'!E22)</f>
        <v>0.011494252873563218</v>
      </c>
    </row>
    <row r="23" spans="1:11" ht="15">
      <c r="A23" s="200" t="s">
        <v>390</v>
      </c>
      <c r="B23" s="272">
        <f>Margins!B23</f>
        <v>650</v>
      </c>
      <c r="C23" s="272">
        <f>Volume!J23</f>
        <v>425.1</v>
      </c>
      <c r="D23" s="181">
        <f>Volume!M23</f>
        <v>2.2120702091849114</v>
      </c>
      <c r="E23" s="174">
        <f>Volume!C23*100</f>
        <v>-49</v>
      </c>
      <c r="F23" s="332">
        <f>'Open Int.'!D23*100</f>
        <v>2.967479674796748</v>
      </c>
      <c r="G23" s="175">
        <f>'Open Int.'!R23</f>
        <v>140.202231</v>
      </c>
      <c r="H23" s="175">
        <f>'Open Int.'!Z23</f>
        <v>7.197411000000017</v>
      </c>
      <c r="I23" s="170">
        <f>'Open Int.'!O23</f>
        <v>0.9990145841545132</v>
      </c>
      <c r="J23" s="184">
        <f>IF(Volume!D23=0,0,Volume!F23/Volume!D23)</f>
        <v>0</v>
      </c>
      <c r="K23" s="186">
        <f>IF('Open Int.'!E23=0,0,'Open Int.'!H23/'Open Int.'!E23)</f>
        <v>0</v>
      </c>
    </row>
    <row r="24" spans="1:11" ht="15">
      <c r="A24" s="200" t="s">
        <v>391</v>
      </c>
      <c r="B24" s="272">
        <f>Margins!B24</f>
        <v>200</v>
      </c>
      <c r="C24" s="272">
        <f>Volume!J24</f>
        <v>999.2</v>
      </c>
      <c r="D24" s="181">
        <f>Volume!M24</f>
        <v>-1.6099650435724393</v>
      </c>
      <c r="E24" s="174">
        <f>Volume!C24*100</f>
        <v>-35</v>
      </c>
      <c r="F24" s="332">
        <f>'Open Int.'!D24*100</f>
        <v>-0.2145922746781116</v>
      </c>
      <c r="G24" s="175">
        <f>'Open Int.'!R24</f>
        <v>46.482784</v>
      </c>
      <c r="H24" s="175">
        <f>'Open Int.'!Z24</f>
        <v>-0.8418459999999968</v>
      </c>
      <c r="I24" s="170">
        <f>'Open Int.'!O24</f>
        <v>1</v>
      </c>
      <c r="J24" s="184">
        <f>IF(Volume!D24=0,0,Volume!F24/Volume!D24)</f>
        <v>0</v>
      </c>
      <c r="K24" s="186">
        <f>IF('Open Int.'!E24=0,0,'Open Int.'!H24/'Open Int.'!E24)</f>
        <v>0</v>
      </c>
    </row>
    <row r="25" spans="1:11" ht="15">
      <c r="A25" s="200" t="s">
        <v>463</v>
      </c>
      <c r="B25" s="272">
        <f>Margins!B25</f>
        <v>650</v>
      </c>
      <c r="C25" s="272">
        <f>Volume!J25</f>
        <v>407.7</v>
      </c>
      <c r="D25" s="181">
        <f>Volume!M25</f>
        <v>1.5442092154420894</v>
      </c>
      <c r="E25" s="174">
        <f>Volume!C25*100</f>
        <v>13</v>
      </c>
      <c r="F25" s="332">
        <f>'Open Int.'!D25*100</f>
        <v>17.949086725154608</v>
      </c>
      <c r="G25" s="175">
        <f>'Open Int.'!R25</f>
        <v>217.3306005</v>
      </c>
      <c r="H25" s="175">
        <f>'Open Int.'!Z25</f>
        <v>35.874683000000005</v>
      </c>
      <c r="I25" s="170">
        <f>'Open Int.'!O25</f>
        <v>1</v>
      </c>
      <c r="J25" s="184">
        <f>IF(Volume!D25=0,0,Volume!F25/Volume!D25)</f>
        <v>0</v>
      </c>
      <c r="K25" s="186">
        <f>IF('Open Int.'!E25=0,0,'Open Int.'!H25/'Open Int.'!E25)</f>
        <v>0</v>
      </c>
    </row>
    <row r="26" spans="1:11" ht="15">
      <c r="A26" s="200" t="s">
        <v>86</v>
      </c>
      <c r="B26" s="272">
        <f>Margins!B26</f>
        <v>4300</v>
      </c>
      <c r="C26" s="272">
        <f>Volume!J26</f>
        <v>89.65</v>
      </c>
      <c r="D26" s="181">
        <f>Volume!M26</f>
        <v>4.365541327124563</v>
      </c>
      <c r="E26" s="174">
        <f>Volume!C26*100</f>
        <v>193</v>
      </c>
      <c r="F26" s="332">
        <f>'Open Int.'!D26*100</f>
        <v>24.780157835400228</v>
      </c>
      <c r="G26" s="175">
        <f>'Open Int.'!R26</f>
        <v>226.7096095</v>
      </c>
      <c r="H26" s="175">
        <f>'Open Int.'!Z26</f>
        <v>62.22914850000001</v>
      </c>
      <c r="I26" s="170">
        <f>'Open Int.'!O26</f>
        <v>0.9955789831661283</v>
      </c>
      <c r="J26" s="184">
        <f>IF(Volume!D26=0,0,Volume!F26/Volume!D26)</f>
        <v>0.0622154779969651</v>
      </c>
      <c r="K26" s="186">
        <f>IF('Open Int.'!E26=0,0,'Open Int.'!H26/'Open Int.'!E26)</f>
        <v>0.11217948717948718</v>
      </c>
    </row>
    <row r="27" spans="1:11" ht="15">
      <c r="A27" s="200" t="s">
        <v>134</v>
      </c>
      <c r="B27" s="272">
        <f>Margins!B27</f>
        <v>4775</v>
      </c>
      <c r="C27" s="272">
        <f>Volume!J27</f>
        <v>50.15</v>
      </c>
      <c r="D27" s="181">
        <f>Volume!M27</f>
        <v>1.4155712841253705</v>
      </c>
      <c r="E27" s="174">
        <f>Volume!C27*100</f>
        <v>-49</v>
      </c>
      <c r="F27" s="332">
        <f>'Open Int.'!D27*100</f>
        <v>3.6739130434782608</v>
      </c>
      <c r="G27" s="175">
        <f>'Open Int.'!R27</f>
        <v>384.82226375</v>
      </c>
      <c r="H27" s="175">
        <f>'Open Int.'!Z27</f>
        <v>31.510296624999967</v>
      </c>
      <c r="I27" s="170">
        <f>'Open Int.'!O27</f>
        <v>0.9979464841319229</v>
      </c>
      <c r="J27" s="184">
        <f>IF(Volume!D27=0,0,Volume!F27/Volume!D27)</f>
        <v>0.08786610878661087</v>
      </c>
      <c r="K27" s="186">
        <f>IF('Open Int.'!E27=0,0,'Open Int.'!H27/'Open Int.'!E27)</f>
        <v>0.1337620578778135</v>
      </c>
    </row>
    <row r="28" spans="1:11" ht="15">
      <c r="A28" s="200" t="s">
        <v>154</v>
      </c>
      <c r="B28" s="272">
        <f>Margins!B28</f>
        <v>350</v>
      </c>
      <c r="C28" s="272">
        <f>Volume!J28</f>
        <v>536</v>
      </c>
      <c r="D28" s="181">
        <f>Volume!M28</f>
        <v>1.7367372117300897</v>
      </c>
      <c r="E28" s="174">
        <f>Volume!C28*100</f>
        <v>-56.00000000000001</v>
      </c>
      <c r="F28" s="332">
        <f>'Open Int.'!D28*100</f>
        <v>5.359011932175005</v>
      </c>
      <c r="G28" s="175">
        <f>'Open Int.'!R28</f>
        <v>94.56916</v>
      </c>
      <c r="H28" s="175">
        <f>'Open Int.'!Z28</f>
        <v>6.3349562499999905</v>
      </c>
      <c r="I28" s="170">
        <f>'Open Int.'!O28</f>
        <v>0.9996032533227535</v>
      </c>
      <c r="J28" s="184">
        <f>IF(Volume!D28=0,0,Volume!F28/Volume!D28)</f>
        <v>0</v>
      </c>
      <c r="K28" s="186">
        <f>IF('Open Int.'!E28=0,0,'Open Int.'!H28/'Open Int.'!E28)</f>
        <v>0</v>
      </c>
    </row>
    <row r="29" spans="1:13" ht="15">
      <c r="A29" s="176" t="s">
        <v>458</v>
      </c>
      <c r="B29" s="272">
        <f>Margins!B29</f>
        <v>225</v>
      </c>
      <c r="C29" s="272">
        <f>Volume!J29</f>
        <v>975.55</v>
      </c>
      <c r="D29" s="181">
        <f>Volume!M29</f>
        <v>2.0023002927645313</v>
      </c>
      <c r="E29" s="174">
        <f>Volume!C29*100</f>
        <v>13</v>
      </c>
      <c r="F29" s="332">
        <f>'Open Int.'!D29*100</f>
        <v>-2.5058962264150946</v>
      </c>
      <c r="G29" s="175">
        <f>'Open Int.'!R29</f>
        <v>72.588236625</v>
      </c>
      <c r="H29" s="175">
        <f>'Open Int.'!Z29</f>
        <v>-0.4042113750000027</v>
      </c>
      <c r="I29" s="170">
        <f>'Open Int.'!O29</f>
        <v>1</v>
      </c>
      <c r="J29" s="184">
        <f>IF(Volume!D29=0,0,Volume!F29/Volume!D29)</f>
        <v>0</v>
      </c>
      <c r="K29" s="186">
        <f>IF('Open Int.'!E29=0,0,'Open Int.'!H29/'Open Int.'!E29)</f>
        <v>0</v>
      </c>
      <c r="M29" s="95"/>
    </row>
    <row r="30" spans="1:11" s="8" customFormat="1" ht="15">
      <c r="A30" s="200" t="s">
        <v>190</v>
      </c>
      <c r="B30" s="272">
        <f>Margins!B30</f>
        <v>100</v>
      </c>
      <c r="C30" s="272">
        <f>Volume!J30</f>
        <v>2611</v>
      </c>
      <c r="D30" s="181">
        <f>Volume!M30</f>
        <v>-2.8392810627767715</v>
      </c>
      <c r="E30" s="174">
        <f>Volume!C30*100</f>
        <v>5</v>
      </c>
      <c r="F30" s="332">
        <f>'Open Int.'!D30*100</f>
        <v>23.45306368849985</v>
      </c>
      <c r="G30" s="175">
        <f>'Open Int.'!R30</f>
        <v>107.07711</v>
      </c>
      <c r="H30" s="175">
        <f>'Open Int.'!Z30</f>
        <v>17.91249599999999</v>
      </c>
      <c r="I30" s="170">
        <f>'Open Int.'!O30</f>
        <v>0.9982930992440868</v>
      </c>
      <c r="J30" s="184">
        <f>IF(Volume!D30=0,0,Volume!F30/Volume!D30)</f>
        <v>0</v>
      </c>
      <c r="K30" s="186">
        <f>IF('Open Int.'!E30=0,0,'Open Int.'!H30/'Open Int.'!E30)</f>
        <v>0</v>
      </c>
    </row>
    <row r="31" spans="1:11" s="8" customFormat="1" ht="15">
      <c r="A31" s="200" t="s">
        <v>272</v>
      </c>
      <c r="B31" s="272">
        <f>Margins!B31</f>
        <v>950</v>
      </c>
      <c r="C31" s="272">
        <f>Volume!J31</f>
        <v>293.75</v>
      </c>
      <c r="D31" s="181">
        <f>Volume!M31</f>
        <v>-1.4096324886725924</v>
      </c>
      <c r="E31" s="174">
        <f>Volume!C31*100</f>
        <v>8</v>
      </c>
      <c r="F31" s="332">
        <f>'Open Int.'!D31*100</f>
        <v>-0.14300306435137897</v>
      </c>
      <c r="G31" s="175">
        <f>'Open Int.'!R31</f>
        <v>273.592875</v>
      </c>
      <c r="H31" s="175">
        <f>'Open Int.'!Z31</f>
        <v>-3.7419644999999946</v>
      </c>
      <c r="I31" s="170">
        <f>'Open Int.'!O31</f>
        <v>0.9998980008159934</v>
      </c>
      <c r="J31" s="184">
        <f>IF(Volume!D31=0,0,Volume!F31/Volume!D31)</f>
        <v>0.5333333333333333</v>
      </c>
      <c r="K31" s="186">
        <f>IF('Open Int.'!E31=0,0,'Open Int.'!H31/'Open Int.'!E31)</f>
        <v>0.47368421052631576</v>
      </c>
    </row>
    <row r="32" spans="1:11" s="8" customFormat="1" ht="15">
      <c r="A32" s="200" t="s">
        <v>273</v>
      </c>
      <c r="B32" s="272">
        <f>Margins!B32</f>
        <v>2400</v>
      </c>
      <c r="C32" s="272">
        <f>Volume!J32</f>
        <v>116.15</v>
      </c>
      <c r="D32" s="181">
        <f>Volume!M32</f>
        <v>-0.5139186295503163</v>
      </c>
      <c r="E32" s="174">
        <f>Volume!C32*100</f>
        <v>23</v>
      </c>
      <c r="F32" s="332">
        <f>'Open Int.'!D32*100</f>
        <v>-1.5679087762166564</v>
      </c>
      <c r="G32" s="175">
        <f>'Open Int.'!R32</f>
        <v>274.968864</v>
      </c>
      <c r="H32" s="175">
        <f>'Open Int.'!Z32</f>
        <v>-2.989535999999987</v>
      </c>
      <c r="I32" s="170">
        <f>'Open Int.'!O32</f>
        <v>1</v>
      </c>
      <c r="J32" s="184">
        <f>IF(Volume!D32=0,0,Volume!F32/Volume!D32)</f>
        <v>0.21311475409836064</v>
      </c>
      <c r="K32" s="186">
        <f>IF('Open Int.'!E32=0,0,'Open Int.'!H32/'Open Int.'!E32)</f>
        <v>0.2645161290322581</v>
      </c>
    </row>
    <row r="33" spans="1:11" ht="15">
      <c r="A33" s="200" t="s">
        <v>74</v>
      </c>
      <c r="B33" s="272">
        <f>Margins!B33</f>
        <v>700</v>
      </c>
      <c r="C33" s="272">
        <f>Volume!J33</f>
        <v>455.85</v>
      </c>
      <c r="D33" s="181">
        <f>Volume!M33</f>
        <v>5.374479889042996</v>
      </c>
      <c r="E33" s="174">
        <f>Volume!C33*100</f>
        <v>166</v>
      </c>
      <c r="F33" s="332">
        <f>'Open Int.'!D33*100</f>
        <v>4.498577524893315</v>
      </c>
      <c r="G33" s="175">
        <f>'Open Int.'!R33</f>
        <v>187.5321315</v>
      </c>
      <c r="H33" s="175">
        <f>'Open Int.'!Z33</f>
        <v>17.226163499999984</v>
      </c>
      <c r="I33" s="170">
        <f>'Open Int.'!O33</f>
        <v>1</v>
      </c>
      <c r="J33" s="184">
        <f>IF(Volume!D33=0,0,Volume!F33/Volume!D33)</f>
        <v>0</v>
      </c>
      <c r="K33" s="186">
        <f>IF('Open Int.'!E33=0,0,'Open Int.'!H33/'Open Int.'!E33)</f>
        <v>0</v>
      </c>
    </row>
    <row r="34" spans="1:11" ht="15">
      <c r="A34" s="200" t="s">
        <v>75</v>
      </c>
      <c r="B34" s="272">
        <f>Margins!B34</f>
        <v>950</v>
      </c>
      <c r="C34" s="272">
        <f>Volume!J34</f>
        <v>365.45</v>
      </c>
      <c r="D34" s="181">
        <f>Volume!M34</f>
        <v>1.7258176757132884</v>
      </c>
      <c r="E34" s="174">
        <f>Volume!C34*100</f>
        <v>19</v>
      </c>
      <c r="F34" s="332">
        <f>'Open Int.'!D34*100</f>
        <v>1.7307692307692308</v>
      </c>
      <c r="G34" s="175">
        <f>'Open Int.'!R34</f>
        <v>166.33274025</v>
      </c>
      <c r="H34" s="175">
        <f>'Open Int.'!Z34</f>
        <v>5.722842750000012</v>
      </c>
      <c r="I34" s="170">
        <f>'Open Int.'!O34</f>
        <v>0.9995825506157379</v>
      </c>
      <c r="J34" s="184">
        <f>IF(Volume!D34=0,0,Volume!F34/Volume!D34)</f>
        <v>0</v>
      </c>
      <c r="K34" s="186">
        <f>IF('Open Int.'!E34=0,0,'Open Int.'!H34/'Open Int.'!E34)</f>
        <v>0</v>
      </c>
    </row>
    <row r="35" spans="1:11" ht="15">
      <c r="A35" s="200" t="s">
        <v>274</v>
      </c>
      <c r="B35" s="272">
        <f>Margins!B35</f>
        <v>1050</v>
      </c>
      <c r="C35" s="272">
        <f>Volume!J35</f>
        <v>255.6</v>
      </c>
      <c r="D35" s="181">
        <f>Volume!M35</f>
        <v>3.1476997578692427</v>
      </c>
      <c r="E35" s="174">
        <f>Volume!C35*100</f>
        <v>-12</v>
      </c>
      <c r="F35" s="332">
        <f>'Open Int.'!D35*100</f>
        <v>3.302433371958285</v>
      </c>
      <c r="G35" s="175">
        <f>'Open Int.'!R35</f>
        <v>47.878992</v>
      </c>
      <c r="H35" s="175">
        <f>'Open Int.'!Z35</f>
        <v>2.9701979999999963</v>
      </c>
      <c r="I35" s="170">
        <f>'Open Int.'!O35</f>
        <v>0.9988789237668162</v>
      </c>
      <c r="J35" s="184">
        <f>IF(Volume!D35=0,0,Volume!F35/Volume!D35)</f>
        <v>0</v>
      </c>
      <c r="K35" s="186">
        <f>IF('Open Int.'!E35=0,0,'Open Int.'!H35/'Open Int.'!E35)</f>
        <v>0</v>
      </c>
    </row>
    <row r="36" spans="1:11" s="8" customFormat="1" ht="15">
      <c r="A36" s="200" t="s">
        <v>33</v>
      </c>
      <c r="B36" s="272">
        <f>Margins!B36</f>
        <v>275</v>
      </c>
      <c r="C36" s="272">
        <f>Volume!J36</f>
        <v>2097.95</v>
      </c>
      <c r="D36" s="181">
        <f>Volume!M36</f>
        <v>6.222627275258848</v>
      </c>
      <c r="E36" s="174">
        <f>Volume!C36*100</f>
        <v>56.00000000000001</v>
      </c>
      <c r="F36" s="332">
        <f>'Open Int.'!D36*100</f>
        <v>-0.7853403141361256</v>
      </c>
      <c r="G36" s="175">
        <f>'Open Int.'!R36</f>
        <v>43.731767749999996</v>
      </c>
      <c r="H36" s="175">
        <f>'Open Int.'!Z36</f>
        <v>2.2359672499999945</v>
      </c>
      <c r="I36" s="170">
        <f>'Open Int.'!O36</f>
        <v>0.9986807387862797</v>
      </c>
      <c r="J36" s="184">
        <f>IF(Volume!D36=0,0,Volume!F36/Volume!D36)</f>
        <v>0</v>
      </c>
      <c r="K36" s="186">
        <f>IF('Open Int.'!E36=0,0,'Open Int.'!H36/'Open Int.'!E36)</f>
        <v>0</v>
      </c>
    </row>
    <row r="37" spans="1:11" s="8" customFormat="1" ht="15">
      <c r="A37" s="200" t="s">
        <v>275</v>
      </c>
      <c r="B37" s="272">
        <f>Margins!B37</f>
        <v>125</v>
      </c>
      <c r="C37" s="272">
        <f>Volume!J37</f>
        <v>1715.8</v>
      </c>
      <c r="D37" s="181">
        <f>Volume!M37</f>
        <v>0.4478529403155381</v>
      </c>
      <c r="E37" s="174">
        <f>Volume!C37*100</f>
        <v>-41</v>
      </c>
      <c r="F37" s="332">
        <f>'Open Int.'!D37*100</f>
        <v>0.5357142857142857</v>
      </c>
      <c r="G37" s="175">
        <f>'Open Int.'!R37</f>
        <v>12.0749425</v>
      </c>
      <c r="H37" s="175">
        <f>'Open Int.'!Z37</f>
        <v>0.11789249999999996</v>
      </c>
      <c r="I37" s="170">
        <f>'Open Int.'!O37</f>
        <v>1</v>
      </c>
      <c r="J37" s="184">
        <f>IF(Volume!D37=0,0,Volume!F37/Volume!D37)</f>
        <v>0</v>
      </c>
      <c r="K37" s="186">
        <f>IF('Open Int.'!E37=0,0,'Open Int.'!H37/'Open Int.'!E37)</f>
        <v>0</v>
      </c>
    </row>
    <row r="38" spans="1:11" s="8" customFormat="1" ht="15">
      <c r="A38" s="200" t="s">
        <v>135</v>
      </c>
      <c r="B38" s="272">
        <f>Margins!B38</f>
        <v>1000</v>
      </c>
      <c r="C38" s="272">
        <f>Volume!J38</f>
        <v>354.1</v>
      </c>
      <c r="D38" s="181">
        <f>Volume!M38</f>
        <v>3.8873404723485403</v>
      </c>
      <c r="E38" s="174">
        <f>Volume!C38*100</f>
        <v>105</v>
      </c>
      <c r="F38" s="332">
        <f>'Open Int.'!D38*100</f>
        <v>5.883132370478336</v>
      </c>
      <c r="G38" s="175">
        <f>'Open Int.'!R38</f>
        <v>283.45705</v>
      </c>
      <c r="H38" s="175">
        <f>'Open Int.'!Z38</f>
        <v>26.217555000000004</v>
      </c>
      <c r="I38" s="170">
        <f>'Open Int.'!O38</f>
        <v>0.9997501561524047</v>
      </c>
      <c r="J38" s="184">
        <f>IF(Volume!D38=0,0,Volume!F38/Volume!D38)</f>
        <v>0</v>
      </c>
      <c r="K38" s="186">
        <f>IF('Open Int.'!E38=0,0,'Open Int.'!H38/'Open Int.'!E38)</f>
        <v>0</v>
      </c>
    </row>
    <row r="39" spans="1:11" s="8" customFormat="1" ht="15">
      <c r="A39" s="200" t="s">
        <v>226</v>
      </c>
      <c r="B39" s="272">
        <f>Margins!B39</f>
        <v>250</v>
      </c>
      <c r="C39" s="272">
        <f>Volume!J39</f>
        <v>941.4</v>
      </c>
      <c r="D39" s="181">
        <f>Volume!M39</f>
        <v>-2.4860161591050343</v>
      </c>
      <c r="E39" s="174">
        <f>Volume!C39*100</f>
        <v>47</v>
      </c>
      <c r="F39" s="332">
        <f>'Open Int.'!D39*100</f>
        <v>13.358778625954198</v>
      </c>
      <c r="G39" s="175">
        <f>'Open Int.'!R39</f>
        <v>515.440035</v>
      </c>
      <c r="H39" s="175">
        <f>'Open Int.'!Z39</f>
        <v>52.144574999999975</v>
      </c>
      <c r="I39" s="170">
        <f>'Open Int.'!O39</f>
        <v>0.9989954796584631</v>
      </c>
      <c r="J39" s="184">
        <f>IF(Volume!D39=0,0,Volume!F39/Volume!D39)</f>
        <v>0.036036036036036036</v>
      </c>
      <c r="K39" s="186">
        <f>IF('Open Int.'!E39=0,0,'Open Int.'!H39/'Open Int.'!E39)</f>
        <v>0.03773584905660377</v>
      </c>
    </row>
    <row r="40" spans="1:11" ht="15">
      <c r="A40" s="200" t="s">
        <v>1</v>
      </c>
      <c r="B40" s="272">
        <f>Margins!B40</f>
        <v>75</v>
      </c>
      <c r="C40" s="272">
        <f>Volume!J40</f>
        <v>2583.55</v>
      </c>
      <c r="D40" s="181">
        <f>Volume!M40</f>
        <v>0.9929050290248848</v>
      </c>
      <c r="E40" s="174">
        <f>Volume!C40*100</f>
        <v>107</v>
      </c>
      <c r="F40" s="332">
        <f>'Open Int.'!D40*100</f>
        <v>1.6135620915032682</v>
      </c>
      <c r="G40" s="175">
        <f>'Open Int.'!R40</f>
        <v>675.4691475</v>
      </c>
      <c r="H40" s="175">
        <f>'Open Int.'!Z40</f>
        <v>17.46180449999997</v>
      </c>
      <c r="I40" s="170">
        <f>'Open Int.'!O40</f>
        <v>0.9973895582329317</v>
      </c>
      <c r="J40" s="184">
        <f>IF(Volume!D40=0,0,Volume!F40/Volume!D40)</f>
        <v>0</v>
      </c>
      <c r="K40" s="186">
        <f>IF('Open Int.'!E40=0,0,'Open Int.'!H40/'Open Int.'!E40)</f>
        <v>0</v>
      </c>
    </row>
    <row r="41" spans="1:11" ht="15">
      <c r="A41" s="200" t="s">
        <v>464</v>
      </c>
      <c r="B41" s="272">
        <f>Margins!B41</f>
        <v>250</v>
      </c>
      <c r="C41" s="272">
        <f>Volume!J41</f>
        <v>1563.85</v>
      </c>
      <c r="D41" s="181">
        <f>Volume!M41</f>
        <v>3.0611572426518925</v>
      </c>
      <c r="E41" s="174">
        <f>Volume!C41*100</f>
        <v>196</v>
      </c>
      <c r="F41" s="332">
        <f>'Open Int.'!D41*100</f>
        <v>1.2113055181695829</v>
      </c>
      <c r="G41" s="175">
        <f>'Open Int.'!R41</f>
        <v>29.40038</v>
      </c>
      <c r="H41" s="175">
        <f>'Open Int.'!Z41</f>
        <v>1.2146749999999997</v>
      </c>
      <c r="I41" s="170">
        <f>'Open Int.'!O41</f>
        <v>1</v>
      </c>
      <c r="J41" s="184">
        <f>IF(Volume!D41=0,0,Volume!F41/Volume!D41)</f>
        <v>0</v>
      </c>
      <c r="K41" s="186">
        <f>IF('Open Int.'!E41=0,0,'Open Int.'!H41/'Open Int.'!E41)</f>
        <v>0</v>
      </c>
    </row>
    <row r="42" spans="1:11" ht="15">
      <c r="A42" s="200" t="s">
        <v>155</v>
      </c>
      <c r="B42" s="272">
        <f>Margins!B42</f>
        <v>1900</v>
      </c>
      <c r="C42" s="272">
        <f>Volume!J42</f>
        <v>175.1</v>
      </c>
      <c r="D42" s="181">
        <f>Volume!M42</f>
        <v>1.3017066820943013</v>
      </c>
      <c r="E42" s="174">
        <f>Volume!C42*100</f>
        <v>-51</v>
      </c>
      <c r="F42" s="332">
        <f>'Open Int.'!D42*100</f>
        <v>7.003154574132492</v>
      </c>
      <c r="G42" s="175">
        <f>'Open Int.'!R42</f>
        <v>56.723645</v>
      </c>
      <c r="H42" s="175">
        <f>'Open Int.'!Z42</f>
        <v>4.571342999999999</v>
      </c>
      <c r="I42" s="170">
        <f>'Open Int.'!O42</f>
        <v>1</v>
      </c>
      <c r="J42" s="184">
        <f>IF(Volume!D42=0,0,Volume!F42/Volume!D42)</f>
        <v>0</v>
      </c>
      <c r="K42" s="186">
        <f>IF('Open Int.'!E42=0,0,'Open Int.'!H42/'Open Int.'!E42)</f>
        <v>0</v>
      </c>
    </row>
    <row r="43" spans="1:11" ht="15">
      <c r="A43" s="200" t="s">
        <v>392</v>
      </c>
      <c r="B43" s="272">
        <f>Margins!B43</f>
        <v>4950</v>
      </c>
      <c r="C43" s="272">
        <f>Volume!J43</f>
        <v>70.7</v>
      </c>
      <c r="D43" s="181">
        <f>Volume!M43</f>
        <v>3.5139092240117216</v>
      </c>
      <c r="E43" s="174">
        <f>Volume!C43*100</f>
        <v>-9</v>
      </c>
      <c r="F43" s="332">
        <f>'Open Int.'!D43*100</f>
        <v>5.158627805003869</v>
      </c>
      <c r="G43" s="175">
        <f>'Open Int.'!R43</f>
        <v>145.58544</v>
      </c>
      <c r="H43" s="175">
        <f>'Open Int.'!Z43</f>
        <v>13.630864500000001</v>
      </c>
      <c r="I43" s="170">
        <f>'Open Int.'!O43</f>
        <v>0.9992788461538461</v>
      </c>
      <c r="J43" s="184">
        <f>IF(Volume!D43=0,0,Volume!F43/Volume!D43)</f>
        <v>0.03529411764705882</v>
      </c>
      <c r="K43" s="186">
        <f>IF('Open Int.'!E43=0,0,'Open Int.'!H43/'Open Int.'!E43)</f>
        <v>0.0375</v>
      </c>
    </row>
    <row r="44" spans="1:11" ht="15">
      <c r="A44" s="200" t="s">
        <v>465</v>
      </c>
      <c r="B44" s="272">
        <f>Margins!B44</f>
        <v>450</v>
      </c>
      <c r="C44" s="272">
        <f>Volume!J44</f>
        <v>576.35</v>
      </c>
      <c r="D44" s="181">
        <f>Volume!M44</f>
        <v>1.586322375958403</v>
      </c>
      <c r="E44" s="174">
        <f>Volume!C44*100</f>
        <v>-63</v>
      </c>
      <c r="F44" s="332">
        <f>'Open Int.'!D44*100</f>
        <v>1.187648456057007</v>
      </c>
      <c r="G44" s="175">
        <f>'Open Int.'!R44</f>
        <v>88.492779</v>
      </c>
      <c r="H44" s="175">
        <f>'Open Int.'!Z44</f>
        <v>2.4030899999999917</v>
      </c>
      <c r="I44" s="170">
        <f>'Open Int.'!O44</f>
        <v>1</v>
      </c>
      <c r="J44" s="184">
        <f>IF(Volume!D44=0,0,Volume!F44/Volume!D44)</f>
        <v>0</v>
      </c>
      <c r="K44" s="186">
        <f>IF('Open Int.'!E44=0,0,'Open Int.'!H44/'Open Int.'!E44)</f>
        <v>0</v>
      </c>
    </row>
    <row r="45" spans="1:11" ht="15">
      <c r="A45" s="200" t="s">
        <v>393</v>
      </c>
      <c r="B45" s="272">
        <f>Margins!B45</f>
        <v>850</v>
      </c>
      <c r="C45" s="272">
        <f>Volume!J45</f>
        <v>329.6</v>
      </c>
      <c r="D45" s="181">
        <f>Volume!M45</f>
        <v>1.119803650866708</v>
      </c>
      <c r="E45" s="174">
        <f>Volume!C45*100</f>
        <v>-78</v>
      </c>
      <c r="F45" s="332">
        <f>'Open Int.'!D45*100</f>
        <v>0.2681992337164751</v>
      </c>
      <c r="G45" s="175">
        <f>'Open Int.'!R45</f>
        <v>73.317872</v>
      </c>
      <c r="H45" s="175">
        <f>'Open Int.'!Z45</f>
        <v>1.005864499999987</v>
      </c>
      <c r="I45" s="170">
        <f>'Open Int.'!O45</f>
        <v>1</v>
      </c>
      <c r="J45" s="184">
        <f>IF(Volume!D45=0,0,Volume!F45/Volume!D45)</f>
        <v>0</v>
      </c>
      <c r="K45" s="186">
        <f>IF('Open Int.'!E45=0,0,'Open Int.'!H45/'Open Int.'!E45)</f>
        <v>0</v>
      </c>
    </row>
    <row r="46" spans="1:11" ht="15">
      <c r="A46" s="200" t="s">
        <v>276</v>
      </c>
      <c r="B46" s="272">
        <f>Margins!B46</f>
        <v>300</v>
      </c>
      <c r="C46" s="272">
        <f>Volume!J46</f>
        <v>747.55</v>
      </c>
      <c r="D46" s="181">
        <f>Volume!M46</f>
        <v>2.278013408126964</v>
      </c>
      <c r="E46" s="174">
        <f>Volume!C46*100</f>
        <v>-23</v>
      </c>
      <c r="F46" s="332">
        <f>'Open Int.'!D46*100</f>
        <v>3.854625550660793</v>
      </c>
      <c r="G46" s="175">
        <f>'Open Int.'!R46</f>
        <v>105.76337399999998</v>
      </c>
      <c r="H46" s="175">
        <f>'Open Int.'!Z46</f>
        <v>6.192866999999978</v>
      </c>
      <c r="I46" s="170">
        <f>'Open Int.'!O46</f>
        <v>0.9997879558948262</v>
      </c>
      <c r="J46" s="184">
        <f>IF(Volume!D46=0,0,Volume!F46/Volume!D46)</f>
        <v>0</v>
      </c>
      <c r="K46" s="186">
        <f>IF('Open Int.'!E46=0,0,'Open Int.'!H46/'Open Int.'!E46)</f>
        <v>0</v>
      </c>
    </row>
    <row r="47" spans="1:11" ht="15">
      <c r="A47" s="200" t="s">
        <v>156</v>
      </c>
      <c r="B47" s="272">
        <f>Margins!B47</f>
        <v>2250</v>
      </c>
      <c r="C47" s="272">
        <f>Volume!J47</f>
        <v>104.55</v>
      </c>
      <c r="D47" s="181">
        <f>Volume!M47</f>
        <v>1.7518248175182456</v>
      </c>
      <c r="E47" s="174">
        <f>Volume!C47*100</f>
        <v>84</v>
      </c>
      <c r="F47" s="332">
        <f>'Open Int.'!D47*100</f>
        <v>7.369682444577591</v>
      </c>
      <c r="G47" s="175">
        <f>'Open Int.'!R47</f>
        <v>85.64997375</v>
      </c>
      <c r="H47" s="175">
        <f>'Open Int.'!Z47</f>
        <v>8.017211250000003</v>
      </c>
      <c r="I47" s="170">
        <f>'Open Int.'!O47</f>
        <v>0.9989014007140895</v>
      </c>
      <c r="J47" s="184">
        <f>IF(Volume!D47=0,0,Volume!F47/Volume!D47)</f>
        <v>0.022727272727272728</v>
      </c>
      <c r="K47" s="186">
        <f>IF('Open Int.'!E47=0,0,'Open Int.'!H47/'Open Int.'!E47)</f>
        <v>0</v>
      </c>
    </row>
    <row r="48" spans="1:11" ht="15">
      <c r="A48" s="200" t="s">
        <v>2</v>
      </c>
      <c r="B48" s="272">
        <f>Margins!B48</f>
        <v>550</v>
      </c>
      <c r="C48" s="272">
        <f>Volume!J48</f>
        <v>474.25</v>
      </c>
      <c r="D48" s="181">
        <f>Volume!M48</f>
        <v>-0.14738393515106615</v>
      </c>
      <c r="E48" s="174">
        <f>Volume!C48*100</f>
        <v>99</v>
      </c>
      <c r="F48" s="332">
        <f>'Open Int.'!D48*100</f>
        <v>-2.323056882327399</v>
      </c>
      <c r="G48" s="175">
        <f>'Open Int.'!R48</f>
        <v>117.50729375</v>
      </c>
      <c r="H48" s="175">
        <f>'Open Int.'!Z48</f>
        <v>-2.8117897500000026</v>
      </c>
      <c r="I48" s="170">
        <f>'Open Int.'!O48</f>
        <v>1</v>
      </c>
      <c r="J48" s="184">
        <f>IF(Volume!D48=0,0,Volume!F48/Volume!D48)</f>
        <v>0</v>
      </c>
      <c r="K48" s="186">
        <f>IF('Open Int.'!E48=0,0,'Open Int.'!H48/'Open Int.'!E48)</f>
        <v>0</v>
      </c>
    </row>
    <row r="49" spans="1:11" ht="15">
      <c r="A49" s="200" t="s">
        <v>394</v>
      </c>
      <c r="B49" s="272">
        <f>Margins!B49</f>
        <v>1150</v>
      </c>
      <c r="C49" s="272">
        <f>Volume!J49</f>
        <v>346.9</v>
      </c>
      <c r="D49" s="181">
        <f>Volume!M49</f>
        <v>2.8156490812092474</v>
      </c>
      <c r="E49" s="174">
        <f>Volume!C49*100</f>
        <v>-55.00000000000001</v>
      </c>
      <c r="F49" s="332">
        <f>'Open Int.'!D49*100</f>
        <v>0.47656870532168394</v>
      </c>
      <c r="G49" s="175">
        <f>'Open Int.'!R49</f>
        <v>100.93055499999998</v>
      </c>
      <c r="H49" s="175">
        <f>'Open Int.'!Z49</f>
        <v>3.2296369999999968</v>
      </c>
      <c r="I49" s="170">
        <f>'Open Int.'!O49</f>
        <v>1</v>
      </c>
      <c r="J49" s="184">
        <f>IF(Volume!D49=0,0,Volume!F49/Volume!D49)</f>
        <v>0</v>
      </c>
      <c r="K49" s="186">
        <f>IF('Open Int.'!E49=0,0,'Open Int.'!H49/'Open Int.'!E49)</f>
        <v>0</v>
      </c>
    </row>
    <row r="50" spans="1:11" ht="15">
      <c r="A50" s="200" t="s">
        <v>379</v>
      </c>
      <c r="B50" s="272">
        <f>Margins!B50</f>
        <v>1250</v>
      </c>
      <c r="C50" s="272">
        <f>Volume!J50</f>
        <v>247.35</v>
      </c>
      <c r="D50" s="181">
        <f>Volume!M50</f>
        <v>1.4561115668580733</v>
      </c>
      <c r="E50" s="174">
        <f>Volume!C50*100</f>
        <v>20</v>
      </c>
      <c r="F50" s="332">
        <f>'Open Int.'!D50*100</f>
        <v>1.0115948887837198</v>
      </c>
      <c r="G50" s="175">
        <f>'Open Int.'!R50</f>
        <v>543.6134625</v>
      </c>
      <c r="H50" s="175">
        <f>'Open Int.'!Z50</f>
        <v>18.59016250000002</v>
      </c>
      <c r="I50" s="170">
        <f>'Open Int.'!O50</f>
        <v>0.9982937094756</v>
      </c>
      <c r="J50" s="184">
        <f>IF(Volume!D50=0,0,Volume!F50/Volume!D50)</f>
        <v>0.04833836858006042</v>
      </c>
      <c r="K50" s="186">
        <f>IF('Open Int.'!E50=0,0,'Open Int.'!H50/'Open Int.'!E50)</f>
        <v>0.06512605042016807</v>
      </c>
    </row>
    <row r="51" spans="1:11" ht="15">
      <c r="A51" s="200" t="s">
        <v>76</v>
      </c>
      <c r="B51" s="272">
        <f>Margins!B51</f>
        <v>800</v>
      </c>
      <c r="C51" s="272">
        <f>Volume!J51</f>
        <v>311.05</v>
      </c>
      <c r="D51" s="181">
        <f>Volume!M51</f>
        <v>3.0137439973505624</v>
      </c>
      <c r="E51" s="174">
        <f>Volume!C51*100</f>
        <v>68</v>
      </c>
      <c r="F51" s="332">
        <f>'Open Int.'!D51*100</f>
        <v>0.528169014084507</v>
      </c>
      <c r="G51" s="175">
        <f>'Open Int.'!R51</f>
        <v>71.04382</v>
      </c>
      <c r="H51" s="175">
        <f>'Open Int.'!Z51</f>
        <v>2.4407800000000037</v>
      </c>
      <c r="I51" s="170">
        <f>'Open Int.'!O51</f>
        <v>1</v>
      </c>
      <c r="J51" s="184">
        <f>IF(Volume!D51=0,0,Volume!F51/Volume!D51)</f>
        <v>0</v>
      </c>
      <c r="K51" s="186">
        <f>IF('Open Int.'!E51=0,0,'Open Int.'!H51/'Open Int.'!E51)</f>
        <v>0</v>
      </c>
    </row>
    <row r="52" spans="1:11" ht="15">
      <c r="A52" s="200" t="s">
        <v>459</v>
      </c>
      <c r="B52" s="272">
        <f>Margins!B52</f>
        <v>2000</v>
      </c>
      <c r="C52" s="272">
        <f>Volume!J52</f>
        <v>134.75</v>
      </c>
      <c r="D52" s="181">
        <f>Volume!M52</f>
        <v>2.3547284466388105</v>
      </c>
      <c r="E52" s="174">
        <f>Volume!C52*100</f>
        <v>-50</v>
      </c>
      <c r="F52" s="332">
        <f>'Open Int.'!D52*100</f>
        <v>1.03572183470725</v>
      </c>
      <c r="G52" s="175">
        <f>'Open Int.'!R52</f>
        <v>132.1628</v>
      </c>
      <c r="H52" s="175">
        <f>'Open Int.'!Z52</f>
        <v>5.910449999999997</v>
      </c>
      <c r="I52" s="170">
        <f>'Open Int.'!O52</f>
        <v>0.9997960848287113</v>
      </c>
      <c r="J52" s="184">
        <f>IF(Volume!D52=0,0,Volume!F52/Volume!D52)</f>
        <v>0.07246376811594203</v>
      </c>
      <c r="K52" s="186">
        <f>IF('Open Int.'!E52=0,0,'Open Int.'!H52/'Open Int.'!E52)</f>
        <v>0.11711711711711711</v>
      </c>
    </row>
    <row r="53" spans="1:11" ht="15">
      <c r="A53" s="200" t="s">
        <v>136</v>
      </c>
      <c r="B53" s="272">
        <f>Margins!B53</f>
        <v>425</v>
      </c>
      <c r="C53" s="272">
        <f>Volume!J53</f>
        <v>1173.15</v>
      </c>
      <c r="D53" s="181">
        <f>Volume!M53</f>
        <v>7.249622891621355</v>
      </c>
      <c r="E53" s="174">
        <f>Volume!C53*100</f>
        <v>106</v>
      </c>
      <c r="F53" s="332">
        <f>'Open Int.'!D53*100</f>
        <v>0.5936240381091975</v>
      </c>
      <c r="G53" s="175">
        <f>'Open Int.'!R53</f>
        <v>684.56235375</v>
      </c>
      <c r="H53" s="175">
        <f>'Open Int.'!Z53</f>
        <v>50.225065625000184</v>
      </c>
      <c r="I53" s="170">
        <f>'Open Int.'!O53</f>
        <v>0.999781500364166</v>
      </c>
      <c r="J53" s="184">
        <f>IF(Volume!D53=0,0,Volume!F53/Volume!D53)</f>
        <v>0</v>
      </c>
      <c r="K53" s="186">
        <f>IF('Open Int.'!E53=0,0,'Open Int.'!H53/'Open Int.'!E53)</f>
        <v>0</v>
      </c>
    </row>
    <row r="54" spans="1:11" ht="15">
      <c r="A54" s="200" t="s">
        <v>157</v>
      </c>
      <c r="B54" s="272">
        <f>Margins!B54</f>
        <v>550</v>
      </c>
      <c r="C54" s="272">
        <f>Volume!J54</f>
        <v>609.8</v>
      </c>
      <c r="D54" s="181">
        <f>Volume!M54</f>
        <v>1.811503464396011</v>
      </c>
      <c r="E54" s="174">
        <f>Volume!C54*100</f>
        <v>-65</v>
      </c>
      <c r="F54" s="332">
        <f>'Open Int.'!D54*100</f>
        <v>1.3000702740688685</v>
      </c>
      <c r="G54" s="175">
        <f>'Open Int.'!R54</f>
        <v>96.69293699999999</v>
      </c>
      <c r="H54" s="175">
        <f>'Open Int.'!Z54</f>
        <v>2.9392934999999767</v>
      </c>
      <c r="I54" s="170">
        <f>'Open Int.'!O54</f>
        <v>1</v>
      </c>
      <c r="J54" s="184">
        <f>IF(Volume!D54=0,0,Volume!F54/Volume!D54)</f>
        <v>0</v>
      </c>
      <c r="K54" s="186">
        <f>IF('Open Int.'!E54=0,0,'Open Int.'!H54/'Open Int.'!E54)</f>
        <v>0</v>
      </c>
    </row>
    <row r="55" spans="1:11" ht="15">
      <c r="A55" s="200" t="s">
        <v>158</v>
      </c>
      <c r="B55" s="272">
        <f>Margins!B55</f>
        <v>3450</v>
      </c>
      <c r="C55" s="272">
        <f>Volume!J55</f>
        <v>86.6</v>
      </c>
      <c r="D55" s="181">
        <f>Volume!M55</f>
        <v>3.5265989240884497</v>
      </c>
      <c r="E55" s="174">
        <f>Volume!C55*100</f>
        <v>23</v>
      </c>
      <c r="F55" s="332">
        <f>'Open Int.'!D55*100</f>
        <v>-1.857194374323837</v>
      </c>
      <c r="G55" s="175">
        <f>'Open Int.'!R55</f>
        <v>168.446526</v>
      </c>
      <c r="H55" s="175">
        <f>'Open Int.'!Z55</f>
        <v>6.372978000000018</v>
      </c>
      <c r="I55" s="170">
        <f>'Open Int.'!O55</f>
        <v>1</v>
      </c>
      <c r="J55" s="184">
        <f>IF(Volume!D55=0,0,Volume!F55/Volume!D55)</f>
        <v>0.029411764705882353</v>
      </c>
      <c r="K55" s="186">
        <f>IF('Open Int.'!E55=0,0,'Open Int.'!H55/'Open Int.'!E55)</f>
        <v>0.08333333333333333</v>
      </c>
    </row>
    <row r="56" spans="1:11" ht="15">
      <c r="A56" s="200" t="s">
        <v>380</v>
      </c>
      <c r="B56" s="272">
        <f>Margins!B56</f>
        <v>900</v>
      </c>
      <c r="C56" s="272">
        <f>Volume!J56</f>
        <v>423.95</v>
      </c>
      <c r="D56" s="181">
        <f>Volume!M56</f>
        <v>4.087895899828131</v>
      </c>
      <c r="E56" s="174">
        <f>Volume!C56*100</f>
        <v>26</v>
      </c>
      <c r="F56" s="332">
        <f>'Open Int.'!D56*100</f>
        <v>-2.1666044079193125</v>
      </c>
      <c r="G56" s="175">
        <f>'Open Int.'!R56</f>
        <v>199.9729755</v>
      </c>
      <c r="H56" s="175">
        <f>'Open Int.'!Z56</f>
        <v>3.711397500000004</v>
      </c>
      <c r="I56" s="170">
        <f>'Open Int.'!O56</f>
        <v>0.9984735737454684</v>
      </c>
      <c r="J56" s="184">
        <f>IF(Volume!D56=0,0,Volume!F56/Volume!D56)</f>
        <v>0</v>
      </c>
      <c r="K56" s="186">
        <f>IF('Open Int.'!E56=0,0,'Open Int.'!H56/'Open Int.'!E56)</f>
        <v>0</v>
      </c>
    </row>
    <row r="57" spans="1:11" ht="15">
      <c r="A57" s="200" t="s">
        <v>3</v>
      </c>
      <c r="B57" s="272">
        <f>Margins!B57</f>
        <v>1250</v>
      </c>
      <c r="C57" s="272">
        <f>Volume!J57</f>
        <v>214.6</v>
      </c>
      <c r="D57" s="181">
        <f>Volume!M57</f>
        <v>-0.11636025133814289</v>
      </c>
      <c r="E57" s="174">
        <f>Volume!C57*100</f>
        <v>-38</v>
      </c>
      <c r="F57" s="332">
        <f>'Open Int.'!D57*100</f>
        <v>2.9400235201881615</v>
      </c>
      <c r="G57" s="175">
        <f>'Open Int.'!R57</f>
        <v>142.950425</v>
      </c>
      <c r="H57" s="175">
        <f>'Open Int.'!Z57</f>
        <v>4.775018749999987</v>
      </c>
      <c r="I57" s="170">
        <f>'Open Int.'!O57</f>
        <v>0.9994370425971102</v>
      </c>
      <c r="J57" s="184">
        <f>IF(Volume!D57=0,0,Volume!F57/Volume!D57)</f>
        <v>0.05</v>
      </c>
      <c r="K57" s="186">
        <f>IF('Open Int.'!E57=0,0,'Open Int.'!H57/'Open Int.'!E57)</f>
        <v>0.02666666666666667</v>
      </c>
    </row>
    <row r="58" spans="1:11" ht="15">
      <c r="A58" s="200" t="s">
        <v>466</v>
      </c>
      <c r="B58" s="272">
        <f>Margins!B58</f>
        <v>200</v>
      </c>
      <c r="C58" s="272">
        <f>Volume!J58</f>
        <v>1385.6</v>
      </c>
      <c r="D58" s="181">
        <f>Volume!M58</f>
        <v>1.0649161196207082</v>
      </c>
      <c r="E58" s="174">
        <f>Volume!C58*100</f>
        <v>-25</v>
      </c>
      <c r="F58" s="332">
        <f>'Open Int.'!D58*100</f>
        <v>14.079728583545378</v>
      </c>
      <c r="G58" s="175">
        <f>'Open Int.'!R58</f>
        <v>37.27264</v>
      </c>
      <c r="H58" s="175">
        <f>'Open Int.'!Z58</f>
        <v>4.944459999999999</v>
      </c>
      <c r="I58" s="170">
        <f>'Open Int.'!O58</f>
        <v>0.9992565055762082</v>
      </c>
      <c r="J58" s="184">
        <f>IF(Volume!D58=0,0,Volume!F58/Volume!D58)</f>
        <v>0</v>
      </c>
      <c r="K58" s="186">
        <f>IF('Open Int.'!E58=0,0,'Open Int.'!H58/'Open Int.'!E58)</f>
        <v>0</v>
      </c>
    </row>
    <row r="59" spans="1:11" ht="15">
      <c r="A59" s="200" t="s">
        <v>528</v>
      </c>
      <c r="B59" s="272">
        <f>Margins!B59</f>
        <v>550</v>
      </c>
      <c r="C59" s="272">
        <f>Volume!J59</f>
        <v>401.45</v>
      </c>
      <c r="D59" s="181">
        <f>Volume!M59</f>
        <v>-0.3104047678172337</v>
      </c>
      <c r="E59" s="174">
        <f>Volume!C59*100</f>
        <v>-31</v>
      </c>
      <c r="F59" s="332">
        <f>'Open Int.'!D59*100</f>
        <v>3.1390134529147984</v>
      </c>
      <c r="G59" s="175">
        <f>'Open Int.'!R59</f>
        <v>5.10042225</v>
      </c>
      <c r="H59" s="175">
        <f>'Open Int.'!Z59</f>
        <v>0.1613067500000005</v>
      </c>
      <c r="I59" s="170">
        <f>'Open Int.'!O59</f>
        <v>1</v>
      </c>
      <c r="J59" s="184">
        <f>IF(Volume!D59=0,0,Volume!F59/Volume!D59)</f>
        <v>0</v>
      </c>
      <c r="K59" s="186">
        <f>IF('Open Int.'!E59=0,0,'Open Int.'!H59/'Open Int.'!E59)</f>
        <v>0</v>
      </c>
    </row>
    <row r="60" spans="1:11" ht="15">
      <c r="A60" s="200" t="s">
        <v>159</v>
      </c>
      <c r="B60" s="272">
        <f>Margins!B60</f>
        <v>600</v>
      </c>
      <c r="C60" s="272">
        <f>Volume!J60</f>
        <v>428.7</v>
      </c>
      <c r="D60" s="181">
        <f>Volume!M60</f>
        <v>1.1800802454566912</v>
      </c>
      <c r="E60" s="174">
        <f>Volume!C60*100</f>
        <v>-24</v>
      </c>
      <c r="F60" s="332">
        <f>'Open Int.'!D60*100</f>
        <v>8.727810650887575</v>
      </c>
      <c r="G60" s="175">
        <f>'Open Int.'!R60</f>
        <v>18.90567</v>
      </c>
      <c r="H60" s="175">
        <f>'Open Int.'!Z60</f>
        <v>1.7203979999999994</v>
      </c>
      <c r="I60" s="170">
        <f>'Open Int.'!O60</f>
        <v>1</v>
      </c>
      <c r="J60" s="184">
        <f>IF(Volume!D60=0,0,Volume!F60/Volume!D60)</f>
        <v>0</v>
      </c>
      <c r="K60" s="186">
        <f>IF('Open Int.'!E60=0,0,'Open Int.'!H60/'Open Int.'!E60)</f>
        <v>0</v>
      </c>
    </row>
    <row r="61" spans="1:11" ht="15">
      <c r="A61" s="200" t="s">
        <v>277</v>
      </c>
      <c r="B61" s="272">
        <f>Margins!B61</f>
        <v>500</v>
      </c>
      <c r="C61" s="272">
        <f>Volume!J61</f>
        <v>393.05</v>
      </c>
      <c r="D61" s="181">
        <f>Volume!M61</f>
        <v>0.9632674030310814</v>
      </c>
      <c r="E61" s="174">
        <f>Volume!C61*100</f>
        <v>-13</v>
      </c>
      <c r="F61" s="332">
        <f>'Open Int.'!D61*100</f>
        <v>0.5254963020630596</v>
      </c>
      <c r="G61" s="175">
        <f>'Open Int.'!R61</f>
        <v>101.5051625</v>
      </c>
      <c r="H61" s="175">
        <f>'Open Int.'!Z61</f>
        <v>1.4939924999999903</v>
      </c>
      <c r="I61" s="170">
        <f>'Open Int.'!O61</f>
        <v>1</v>
      </c>
      <c r="J61" s="184">
        <f>IF(Volume!D61=0,0,Volume!F61/Volume!D61)</f>
        <v>0</v>
      </c>
      <c r="K61" s="186">
        <f>IF('Open Int.'!E61=0,0,'Open Int.'!H61/'Open Int.'!E61)</f>
        <v>0</v>
      </c>
    </row>
    <row r="62" spans="1:11" ht="15">
      <c r="A62" s="200" t="s">
        <v>180</v>
      </c>
      <c r="B62" s="272">
        <f>Margins!B62</f>
        <v>475</v>
      </c>
      <c r="C62" s="272">
        <f>Volume!J62</f>
        <v>410.9</v>
      </c>
      <c r="D62" s="181">
        <f>Volume!M62</f>
        <v>0.8962553713934873</v>
      </c>
      <c r="E62" s="174">
        <f>Volume!C62*100</f>
        <v>-77</v>
      </c>
      <c r="F62" s="332">
        <f>'Open Int.'!D62*100</f>
        <v>0.11194029850746269</v>
      </c>
      <c r="G62" s="175">
        <f>'Open Int.'!R62</f>
        <v>52.36612325</v>
      </c>
      <c r="H62" s="175">
        <f>'Open Int.'!Z62</f>
        <v>0.5231982500000001</v>
      </c>
      <c r="I62" s="170">
        <f>'Open Int.'!O62</f>
        <v>1</v>
      </c>
      <c r="J62" s="184">
        <f>IF(Volume!D62=0,0,Volume!F62/Volume!D62)</f>
        <v>0</v>
      </c>
      <c r="K62" s="186">
        <f>IF('Open Int.'!E62=0,0,'Open Int.'!H62/'Open Int.'!E62)</f>
        <v>0</v>
      </c>
    </row>
    <row r="63" spans="1:11" ht="15">
      <c r="A63" s="200" t="s">
        <v>213</v>
      </c>
      <c r="B63" s="272">
        <f>Margins!B63</f>
        <v>2700</v>
      </c>
      <c r="C63" s="272">
        <f>Volume!J63</f>
        <v>113.4</v>
      </c>
      <c r="D63" s="181">
        <f>Volume!M63</f>
        <v>1.2048192771084414</v>
      </c>
      <c r="E63" s="174">
        <f>Volume!C63*100</f>
        <v>-71</v>
      </c>
      <c r="F63" s="332">
        <f>'Open Int.'!D63*100</f>
        <v>1.2713936430317847</v>
      </c>
      <c r="G63" s="175">
        <f>'Open Int.'!R63</f>
        <v>65.093868</v>
      </c>
      <c r="H63" s="175">
        <f>'Open Int.'!Z63</f>
        <v>1.9548135000000002</v>
      </c>
      <c r="I63" s="170">
        <f>'Open Int.'!O63</f>
        <v>0.9976481655691439</v>
      </c>
      <c r="J63" s="184">
        <f>IF(Volume!D63=0,0,Volume!F63/Volume!D63)</f>
        <v>0</v>
      </c>
      <c r="K63" s="186">
        <f>IF('Open Int.'!E63=0,0,'Open Int.'!H63/'Open Int.'!E63)</f>
        <v>0</v>
      </c>
    </row>
    <row r="64" spans="1:11" ht="15">
      <c r="A64" s="200" t="s">
        <v>500</v>
      </c>
      <c r="B64" s="272">
        <f>Margins!B64</f>
        <v>1400</v>
      </c>
      <c r="C64" s="272">
        <f>Volume!J64</f>
        <v>143.4</v>
      </c>
      <c r="D64" s="181">
        <f>Volume!M64</f>
        <v>0.2797202797202837</v>
      </c>
      <c r="E64" s="174">
        <f>Volume!C64*100</f>
        <v>-32</v>
      </c>
      <c r="F64" s="332">
        <f>'Open Int.'!D64*100</f>
        <v>7.7063264774798235</v>
      </c>
      <c r="G64" s="175">
        <f>'Open Int.'!R64</f>
        <v>83.757072</v>
      </c>
      <c r="H64" s="175">
        <f>'Open Int.'!Z64</f>
        <v>6.399791999999991</v>
      </c>
      <c r="I64" s="170">
        <f>'Open Int.'!O64</f>
        <v>0.9997603068072867</v>
      </c>
      <c r="J64" s="184">
        <f>IF(Volume!D64=0,0,Volume!F64/Volume!D64)</f>
        <v>0</v>
      </c>
      <c r="K64" s="186">
        <f>IF('Open Int.'!E64=0,0,'Open Int.'!H64/'Open Int.'!E64)</f>
        <v>0</v>
      </c>
    </row>
    <row r="65" spans="1:11" ht="15">
      <c r="A65" s="200" t="s">
        <v>395</v>
      </c>
      <c r="B65" s="272">
        <f>Margins!B65</f>
        <v>2625</v>
      </c>
      <c r="C65" s="272">
        <f>Volume!J65</f>
        <v>83.4</v>
      </c>
      <c r="D65" s="181">
        <f>Volume!M65</f>
        <v>2.457002457002457</v>
      </c>
      <c r="E65" s="174">
        <f>Volume!C65*100</f>
        <v>-15</v>
      </c>
      <c r="F65" s="332">
        <f>'Open Int.'!D65*100</f>
        <v>2.3405823811279025</v>
      </c>
      <c r="G65" s="175">
        <f>'Open Int.'!R65</f>
        <v>124.3494</v>
      </c>
      <c r="H65" s="175">
        <f>'Open Int.'!Z65</f>
        <v>7.041825000000003</v>
      </c>
      <c r="I65" s="170">
        <f>'Open Int.'!O65</f>
        <v>0.9963028169014084</v>
      </c>
      <c r="J65" s="184">
        <f>IF(Volume!D65=0,0,Volume!F65/Volume!D65)</f>
        <v>0.020202020202020204</v>
      </c>
      <c r="K65" s="186">
        <f>IF('Open Int.'!E65=0,0,'Open Int.'!H65/'Open Int.'!E65)</f>
        <v>0.024193548387096774</v>
      </c>
    </row>
    <row r="66" spans="1:11" ht="15">
      <c r="A66" s="200" t="s">
        <v>160</v>
      </c>
      <c r="B66" s="272">
        <f>Margins!B66</f>
        <v>155</v>
      </c>
      <c r="C66" s="272">
        <f>Volume!J66</f>
        <v>1870.5</v>
      </c>
      <c r="D66" s="181">
        <f>Volume!M66</f>
        <v>5.12561119541393</v>
      </c>
      <c r="E66" s="174">
        <f>Volume!C66*100</f>
        <v>100</v>
      </c>
      <c r="F66" s="332">
        <f>'Open Int.'!D66*100</f>
        <v>0.7031370730953485</v>
      </c>
      <c r="G66" s="175">
        <f>'Open Int.'!R66</f>
        <v>378.03646725</v>
      </c>
      <c r="H66" s="175">
        <f>'Open Int.'!Z66</f>
        <v>20.941633050000007</v>
      </c>
      <c r="I66" s="170">
        <f>'Open Int.'!O66</f>
        <v>1</v>
      </c>
      <c r="J66" s="184">
        <f>IF(Volume!D66=0,0,Volume!F66/Volume!D66)</f>
        <v>0</v>
      </c>
      <c r="K66" s="186">
        <f>IF('Open Int.'!E66=0,0,'Open Int.'!H66/'Open Int.'!E66)</f>
        <v>0</v>
      </c>
    </row>
    <row r="67" spans="1:11" ht="15">
      <c r="A67" s="200" t="s">
        <v>451</v>
      </c>
      <c r="B67" s="272">
        <f>Margins!B67</f>
        <v>400</v>
      </c>
      <c r="C67" s="272">
        <f>Volume!J67</f>
        <v>1065.8</v>
      </c>
      <c r="D67" s="181">
        <f>Volume!M67</f>
        <v>5.446450655453866</v>
      </c>
      <c r="E67" s="174">
        <f>Volume!C67*100</f>
        <v>92</v>
      </c>
      <c r="F67" s="332">
        <f>'Open Int.'!D67*100</f>
        <v>3.583465162665933</v>
      </c>
      <c r="G67" s="175">
        <f>'Open Int.'!R67</f>
        <v>672.903488</v>
      </c>
      <c r="H67" s="175">
        <f>'Open Int.'!Z67</f>
        <v>81.45301800000004</v>
      </c>
      <c r="I67" s="170">
        <f>'Open Int.'!O67</f>
        <v>0.9977192093258996</v>
      </c>
      <c r="J67" s="184">
        <f>IF(Volume!D67=0,0,Volume!F67/Volume!D67)</f>
        <v>0.020054694621695533</v>
      </c>
      <c r="K67" s="186">
        <f>IF('Open Int.'!E67=0,0,'Open Int.'!H67/'Open Int.'!E67)</f>
        <v>0.028409090909090908</v>
      </c>
    </row>
    <row r="68" spans="1:11" ht="15">
      <c r="A68" s="200" t="s">
        <v>191</v>
      </c>
      <c r="B68" s="272">
        <f>Margins!B68</f>
        <v>400</v>
      </c>
      <c r="C68" s="272">
        <f>Volume!J68</f>
        <v>714.9</v>
      </c>
      <c r="D68" s="181">
        <f>Volume!M68</f>
        <v>-0.8047731372277047</v>
      </c>
      <c r="E68" s="174">
        <f>Volume!C68*100</f>
        <v>-66</v>
      </c>
      <c r="F68" s="332">
        <f>'Open Int.'!D68*100</f>
        <v>2.949852507374631</v>
      </c>
      <c r="G68" s="175">
        <f>'Open Int.'!R68</f>
        <v>99.857232</v>
      </c>
      <c r="H68" s="175">
        <f>'Open Int.'!Z68</f>
        <v>2.101483999999985</v>
      </c>
      <c r="I68" s="170">
        <f>'Open Int.'!O68</f>
        <v>0.9994272623138603</v>
      </c>
      <c r="J68" s="184">
        <f>IF(Volume!D68=0,0,Volume!F68/Volume!D68)</f>
        <v>0</v>
      </c>
      <c r="K68" s="186">
        <f>IF('Open Int.'!E68=0,0,'Open Int.'!H68/'Open Int.'!E68)</f>
        <v>0</v>
      </c>
    </row>
    <row r="69" spans="1:11" ht="15">
      <c r="A69" s="200" t="s">
        <v>526</v>
      </c>
      <c r="B69" s="272">
        <f>Margins!B69</f>
        <v>250</v>
      </c>
      <c r="C69" s="272">
        <f>Volume!J69</f>
        <v>1523.55</v>
      </c>
      <c r="D69" s="181">
        <f>Volume!M69</f>
        <v>7.545971129072096</v>
      </c>
      <c r="E69" s="174">
        <f>Volume!C69*100</f>
        <v>187</v>
      </c>
      <c r="F69" s="332">
        <f>'Open Int.'!D69*100</f>
        <v>15.061919504643964</v>
      </c>
      <c r="G69" s="175">
        <f>'Open Int.'!R69</f>
        <v>283.95163125</v>
      </c>
      <c r="H69" s="175">
        <f>'Open Int.'!Z69</f>
        <v>55.09182375</v>
      </c>
      <c r="I69" s="170">
        <f>'Open Int.'!O69</f>
        <v>0.998524480214621</v>
      </c>
      <c r="J69" s="184">
        <f>IF(Volume!D69=0,0,Volume!F69/Volume!D69)</f>
        <v>0.125</v>
      </c>
      <c r="K69" s="186">
        <f>IF('Open Int.'!E69=0,0,'Open Int.'!H69/'Open Int.'!E69)</f>
        <v>0.15789473684210525</v>
      </c>
    </row>
    <row r="70" spans="1:11" ht="15">
      <c r="A70" s="200" t="s">
        <v>396</v>
      </c>
      <c r="B70" s="272">
        <f>Margins!B70</f>
        <v>75</v>
      </c>
      <c r="C70" s="272">
        <f>Volume!J70</f>
        <v>4711.85</v>
      </c>
      <c r="D70" s="181">
        <f>Volume!M70</f>
        <v>5.304503296457713</v>
      </c>
      <c r="E70" s="174">
        <f>Volume!C70*100</f>
        <v>145</v>
      </c>
      <c r="F70" s="332">
        <f>'Open Int.'!D70*100</f>
        <v>7.977815699658702</v>
      </c>
      <c r="G70" s="175">
        <f>'Open Int.'!R70</f>
        <v>89.442692625</v>
      </c>
      <c r="H70" s="175">
        <f>'Open Int.'!Z70</f>
        <v>10.780982625000007</v>
      </c>
      <c r="I70" s="170">
        <f>'Open Int.'!O70</f>
        <v>0.9984195969972343</v>
      </c>
      <c r="J70" s="184">
        <f>IF(Volume!D70=0,0,Volume!F70/Volume!D70)</f>
        <v>0</v>
      </c>
      <c r="K70" s="186">
        <f>IF('Open Int.'!E70=0,0,'Open Int.'!H70/'Open Int.'!E70)</f>
        <v>0</v>
      </c>
    </row>
    <row r="71" spans="1:11" ht="15">
      <c r="A71" s="200" t="s">
        <v>397</v>
      </c>
      <c r="B71" s="272">
        <f>Margins!B71</f>
        <v>1000</v>
      </c>
      <c r="C71" s="272">
        <f>Volume!J71</f>
        <v>344.85</v>
      </c>
      <c r="D71" s="181">
        <f>Volume!M71</f>
        <v>-1.5979454986445902</v>
      </c>
      <c r="E71" s="174">
        <f>Volume!C71*100</f>
        <v>-77</v>
      </c>
      <c r="F71" s="332">
        <f>'Open Int.'!D71*100</f>
        <v>6.948109058927001</v>
      </c>
      <c r="G71" s="175">
        <f>'Open Int.'!R71</f>
        <v>41.93376</v>
      </c>
      <c r="H71" s="175">
        <f>'Open Int.'!Z71</f>
        <v>2.0875950000000003</v>
      </c>
      <c r="I71" s="170">
        <f>'Open Int.'!O71</f>
        <v>1</v>
      </c>
      <c r="J71" s="184">
        <f>IF(Volume!D71=0,0,Volume!F71/Volume!D71)</f>
        <v>0</v>
      </c>
      <c r="K71" s="186">
        <f>IF('Open Int.'!E71=0,0,'Open Int.'!H71/'Open Int.'!E71)</f>
        <v>0</v>
      </c>
    </row>
    <row r="72" spans="1:11" ht="15">
      <c r="A72" s="200" t="s">
        <v>214</v>
      </c>
      <c r="B72" s="272">
        <f>Margins!B72</f>
        <v>2400</v>
      </c>
      <c r="C72" s="272">
        <f>Volume!J72</f>
        <v>153</v>
      </c>
      <c r="D72" s="181">
        <f>Volume!M72</f>
        <v>3.623433796139515</v>
      </c>
      <c r="E72" s="174">
        <f>Volume!C72*100</f>
        <v>-53</v>
      </c>
      <c r="F72" s="332">
        <f>'Open Int.'!D72*100</f>
        <v>-0.7506255212677231</v>
      </c>
      <c r="G72" s="175">
        <f>'Open Int.'!R72</f>
        <v>131.97168</v>
      </c>
      <c r="H72" s="175">
        <f>'Open Int.'!Z72</f>
        <v>4.047719999999998</v>
      </c>
      <c r="I72" s="170">
        <f>'Open Int.'!O72</f>
        <v>0.998330550918197</v>
      </c>
      <c r="J72" s="184">
        <f>IF(Volume!D72=0,0,Volume!F72/Volume!D72)</f>
        <v>0.05555555555555555</v>
      </c>
      <c r="K72" s="186">
        <f>IF('Open Int.'!E72=0,0,'Open Int.'!H72/'Open Int.'!E72)</f>
        <v>0.043478260869565216</v>
      </c>
    </row>
    <row r="73" spans="1:11" ht="15">
      <c r="A73" s="200" t="s">
        <v>161</v>
      </c>
      <c r="B73" s="272">
        <f>Margins!B73</f>
        <v>5650</v>
      </c>
      <c r="C73" s="272">
        <f>Volume!J73</f>
        <v>320.85</v>
      </c>
      <c r="D73" s="181">
        <f>Volume!M73</f>
        <v>4.2228357966542145</v>
      </c>
      <c r="E73" s="174">
        <f>Volume!C73*100</f>
        <v>41</v>
      </c>
      <c r="F73" s="332">
        <f>'Open Int.'!D73*100</f>
        <v>7.761998041136141</v>
      </c>
      <c r="G73" s="175">
        <f>'Open Int.'!R73</f>
        <v>798.5395012500001</v>
      </c>
      <c r="H73" s="175">
        <f>'Open Int.'!Z73</f>
        <v>88.18794025</v>
      </c>
      <c r="I73" s="170">
        <f>'Open Int.'!O73</f>
        <v>0.9975028376844495</v>
      </c>
      <c r="J73" s="184">
        <f>IF(Volume!D73=0,0,Volume!F73/Volume!D73)</f>
        <v>0</v>
      </c>
      <c r="K73" s="186">
        <f>IF('Open Int.'!E73=0,0,'Open Int.'!H73/'Open Int.'!E73)</f>
        <v>0</v>
      </c>
    </row>
    <row r="74" spans="1:11" ht="15">
      <c r="A74" s="200" t="s">
        <v>162</v>
      </c>
      <c r="B74" s="272">
        <f>Margins!B74</f>
        <v>851</v>
      </c>
      <c r="C74" s="272">
        <f>Volume!J74</f>
        <v>335</v>
      </c>
      <c r="D74" s="181">
        <f>Volume!M74</f>
        <v>3.554868624420402</v>
      </c>
      <c r="E74" s="174">
        <f>Volume!C74*100</f>
        <v>444.00000000000006</v>
      </c>
      <c r="F74" s="332">
        <f>'Open Int.'!D74*100</f>
        <v>8.0370942812983</v>
      </c>
      <c r="G74" s="175">
        <f>'Open Int.'!R74</f>
        <v>39.854883</v>
      </c>
      <c r="H74" s="175">
        <f>'Open Int.'!Z74</f>
        <v>4.2312571000000005</v>
      </c>
      <c r="I74" s="170">
        <f>'Open Int.'!O74</f>
        <v>0.9971387696709585</v>
      </c>
      <c r="J74" s="184">
        <f>IF(Volume!D74=0,0,Volume!F74/Volume!D74)</f>
        <v>0</v>
      </c>
      <c r="K74" s="186">
        <f>IF('Open Int.'!E74=0,0,'Open Int.'!H74/'Open Int.'!E74)</f>
        <v>0</v>
      </c>
    </row>
    <row r="75" spans="1:11" ht="15">
      <c r="A75" s="200" t="s">
        <v>398</v>
      </c>
      <c r="B75" s="272">
        <f>Margins!B75</f>
        <v>150</v>
      </c>
      <c r="C75" s="272">
        <f>Volume!J75</f>
        <v>2578.5</v>
      </c>
      <c r="D75" s="181">
        <f>Volume!M75</f>
        <v>7.500208454932047</v>
      </c>
      <c r="E75" s="174">
        <f>Volume!C75*100</f>
        <v>10</v>
      </c>
      <c r="F75" s="332">
        <f>'Open Int.'!D75*100</f>
        <v>0.5983325159391859</v>
      </c>
      <c r="G75" s="175">
        <f>'Open Int.'!R75</f>
        <v>397.0245375</v>
      </c>
      <c r="H75" s="175">
        <f>'Open Int.'!Z75</f>
        <v>30.146674500000017</v>
      </c>
      <c r="I75" s="170">
        <f>'Open Int.'!O75</f>
        <v>0.9997077447637603</v>
      </c>
      <c r="J75" s="184">
        <f>IF(Volume!D75=0,0,Volume!F75/Volume!D75)</f>
        <v>0</v>
      </c>
      <c r="K75" s="186">
        <f>IF('Open Int.'!E75=0,0,'Open Int.'!H75/'Open Int.'!E75)</f>
        <v>0</v>
      </c>
    </row>
    <row r="76" spans="1:11" ht="15">
      <c r="A76" s="200" t="s">
        <v>87</v>
      </c>
      <c r="B76" s="272">
        <f>Margins!B76</f>
        <v>750</v>
      </c>
      <c r="C76" s="272">
        <f>Volume!J76</f>
        <v>530.3</v>
      </c>
      <c r="D76" s="181">
        <f>Volume!M76</f>
        <v>-1.0449710766934173</v>
      </c>
      <c r="E76" s="174">
        <f>Volume!C76*100</f>
        <v>-38</v>
      </c>
      <c r="F76" s="332">
        <f>'Open Int.'!D76*100</f>
        <v>7.230948980916526</v>
      </c>
      <c r="G76" s="175">
        <f>'Open Int.'!R76</f>
        <v>330.6287925</v>
      </c>
      <c r="H76" s="175">
        <f>'Open Int.'!Z76</f>
        <v>19.900574999999947</v>
      </c>
      <c r="I76" s="170">
        <f>'Open Int.'!O76</f>
        <v>0.9985564778058462</v>
      </c>
      <c r="J76" s="184">
        <f>IF(Volume!D76=0,0,Volume!F76/Volume!D76)</f>
        <v>0.14285714285714285</v>
      </c>
      <c r="K76" s="186">
        <f>IF('Open Int.'!E76=0,0,'Open Int.'!H76/'Open Int.'!E76)</f>
        <v>0.10416666666666667</v>
      </c>
    </row>
    <row r="77" spans="1:11" ht="15">
      <c r="A77" s="200" t="s">
        <v>501</v>
      </c>
      <c r="B77" s="272">
        <f>Margins!B77</f>
        <v>250</v>
      </c>
      <c r="C77" s="272">
        <f>Volume!J77</f>
        <v>1037.75</v>
      </c>
      <c r="D77" s="181">
        <f>Volume!M77</f>
        <v>3.3872976338729766</v>
      </c>
      <c r="E77" s="174">
        <f>Volume!C77*100</f>
        <v>-28.000000000000004</v>
      </c>
      <c r="F77" s="332">
        <f>'Open Int.'!D77*100</f>
        <v>1.9834710743801653</v>
      </c>
      <c r="G77" s="175">
        <f>'Open Int.'!R77</f>
        <v>16.00729375</v>
      </c>
      <c r="H77" s="175">
        <f>'Open Int.'!Z77</f>
        <v>0.8255749999999988</v>
      </c>
      <c r="I77" s="170">
        <f>'Open Int.'!O77</f>
        <v>1</v>
      </c>
      <c r="J77" s="184">
        <f>IF(Volume!D77=0,0,Volume!F77/Volume!D77)</f>
        <v>0</v>
      </c>
      <c r="K77" s="186">
        <f>IF('Open Int.'!E77=0,0,'Open Int.'!H77/'Open Int.'!E77)</f>
        <v>0</v>
      </c>
    </row>
    <row r="78" spans="1:11" ht="15">
      <c r="A78" s="200" t="s">
        <v>278</v>
      </c>
      <c r="B78" s="272">
        <f>Margins!B78</f>
        <v>2500</v>
      </c>
      <c r="C78" s="272">
        <f>Volume!J78</f>
        <v>162.65</v>
      </c>
      <c r="D78" s="181">
        <f>Volume!M78</f>
        <v>15.109695682944086</v>
      </c>
      <c r="E78" s="174">
        <f>Volume!C78*100</f>
        <v>393</v>
      </c>
      <c r="F78" s="332">
        <f>'Open Int.'!D78*100</f>
        <v>9.50675117112152</v>
      </c>
      <c r="G78" s="175">
        <f>'Open Int.'!R78</f>
        <v>164.4798125</v>
      </c>
      <c r="H78" s="175">
        <f>'Open Int.'!Z78</f>
        <v>35.61421250000001</v>
      </c>
      <c r="I78" s="170">
        <f>'Open Int.'!O78</f>
        <v>0.9970333745364648</v>
      </c>
      <c r="J78" s="184">
        <f>IF(Volume!D78=0,0,Volume!F78/Volume!D78)</f>
        <v>0.11267605633802817</v>
      </c>
      <c r="K78" s="186">
        <f>IF('Open Int.'!E78=0,0,'Open Int.'!H78/'Open Int.'!E78)</f>
        <v>0.16393442622950818</v>
      </c>
    </row>
    <row r="79" spans="1:11" ht="15">
      <c r="A79" s="200" t="s">
        <v>263</v>
      </c>
      <c r="B79" s="272">
        <f>Margins!B79</f>
        <v>600</v>
      </c>
      <c r="C79" s="272">
        <f>Volume!J79</f>
        <v>561.95</v>
      </c>
      <c r="D79" s="181">
        <f>Volume!M79</f>
        <v>0.9884086620540928</v>
      </c>
      <c r="E79" s="174">
        <f>Volume!C79*100</f>
        <v>-1</v>
      </c>
      <c r="F79" s="332">
        <f>'Open Int.'!D79*100</f>
        <v>2.0005518763796912</v>
      </c>
      <c r="G79" s="175">
        <f>'Open Int.'!R79</f>
        <v>249.337215</v>
      </c>
      <c r="H79" s="175">
        <f>'Open Int.'!Z79</f>
        <v>7.281464999999997</v>
      </c>
      <c r="I79" s="170">
        <f>'Open Int.'!O79</f>
        <v>1</v>
      </c>
      <c r="J79" s="184">
        <f>IF(Volume!D79=0,0,Volume!F79/Volume!D79)</f>
        <v>0</v>
      </c>
      <c r="K79" s="186">
        <f>IF('Open Int.'!E79=0,0,'Open Int.'!H79/'Open Int.'!E79)</f>
        <v>0</v>
      </c>
    </row>
    <row r="80" spans="1:11" ht="15">
      <c r="A80" s="200" t="s">
        <v>503</v>
      </c>
      <c r="B80" s="272">
        <f>Margins!B80</f>
        <v>500</v>
      </c>
      <c r="C80" s="272">
        <f>Volume!J80</f>
        <v>445.65</v>
      </c>
      <c r="D80" s="181">
        <f>Volume!M80</f>
        <v>-3.580700995240158</v>
      </c>
      <c r="E80" s="174">
        <f>Volume!C80*100</f>
        <v>-35</v>
      </c>
      <c r="F80" s="332">
        <f>'Open Int.'!D80*100</f>
        <v>6.6732331937946325</v>
      </c>
      <c r="G80" s="175">
        <f>'Open Int.'!R80</f>
        <v>96.5500725</v>
      </c>
      <c r="H80" s="175">
        <f>'Open Int.'!Z80</f>
        <v>2.700362499999997</v>
      </c>
      <c r="I80" s="170">
        <f>'Open Int.'!O80</f>
        <v>1</v>
      </c>
      <c r="J80" s="184">
        <f>IF(Volume!D80=0,0,Volume!F80/Volume!D80)</f>
        <v>0</v>
      </c>
      <c r="K80" s="186">
        <f>IF('Open Int.'!E80=0,0,'Open Int.'!H80/'Open Int.'!E80)</f>
        <v>0</v>
      </c>
    </row>
    <row r="81" spans="1:11" ht="15">
      <c r="A81" s="200" t="s">
        <v>215</v>
      </c>
      <c r="B81" s="272">
        <f>Margins!B81</f>
        <v>300</v>
      </c>
      <c r="C81" s="272">
        <f>Volume!J81</f>
        <v>1024.85</v>
      </c>
      <c r="D81" s="181">
        <f>Volume!M81</f>
        <v>-1.352391953027258</v>
      </c>
      <c r="E81" s="174">
        <f>Volume!C81*100</f>
        <v>-37</v>
      </c>
      <c r="F81" s="332">
        <f>'Open Int.'!D81*100</f>
        <v>10.182896688087</v>
      </c>
      <c r="G81" s="175">
        <f>'Open Int.'!R81</f>
        <v>68.5317195</v>
      </c>
      <c r="H81" s="175">
        <f>'Open Int.'!Z81</f>
        <v>5.480878499999996</v>
      </c>
      <c r="I81" s="170">
        <f>'Open Int.'!O81</f>
        <v>0.9991027366532077</v>
      </c>
      <c r="J81" s="184">
        <f>IF(Volume!D81=0,0,Volume!F81/Volume!D81)</f>
        <v>0</v>
      </c>
      <c r="K81" s="186">
        <f>IF('Open Int.'!E81=0,0,'Open Int.'!H81/'Open Int.'!E81)</f>
        <v>0</v>
      </c>
    </row>
    <row r="82" spans="1:11" ht="15">
      <c r="A82" s="200" t="s">
        <v>227</v>
      </c>
      <c r="B82" s="272">
        <f>Margins!B82</f>
        <v>1250</v>
      </c>
      <c r="C82" s="272">
        <f>Volume!J82</f>
        <v>249.25</v>
      </c>
      <c r="D82" s="181">
        <f>Volume!M82</f>
        <v>2.6142445450802776</v>
      </c>
      <c r="E82" s="174">
        <f>Volume!C82*100</f>
        <v>198</v>
      </c>
      <c r="F82" s="332">
        <f>'Open Int.'!D82*100</f>
        <v>3.70793209570138</v>
      </c>
      <c r="G82" s="175">
        <f>'Open Int.'!R82</f>
        <v>1342.30471875</v>
      </c>
      <c r="H82" s="175">
        <f>'Open Int.'!Z82</f>
        <v>96.2277187499999</v>
      </c>
      <c r="I82" s="170">
        <f>'Open Int.'!O82</f>
        <v>0.997168256620941</v>
      </c>
      <c r="J82" s="184">
        <f>IF(Volume!D82=0,0,Volume!F82/Volume!D82)</f>
        <v>0.08009708737864078</v>
      </c>
      <c r="K82" s="186">
        <f>IF('Open Int.'!E82=0,0,'Open Int.'!H82/'Open Int.'!E82)</f>
        <v>0.18339416058394162</v>
      </c>
    </row>
    <row r="83" spans="1:11" ht="15">
      <c r="A83" s="200" t="s">
        <v>163</v>
      </c>
      <c r="B83" s="272">
        <f>Margins!B83</f>
        <v>1475</v>
      </c>
      <c r="C83" s="272">
        <f>Volume!J83</f>
        <v>214.6</v>
      </c>
      <c r="D83" s="181">
        <f>Volume!M83</f>
        <v>-0.6941230911614993</v>
      </c>
      <c r="E83" s="174">
        <f>Volume!C83*100</f>
        <v>18</v>
      </c>
      <c r="F83" s="332">
        <f>'Open Int.'!D83*100</f>
        <v>6.833333333333333</v>
      </c>
      <c r="G83" s="175">
        <f>'Open Int.'!R83</f>
        <v>41.022936</v>
      </c>
      <c r="H83" s="175">
        <f>'Open Int.'!Z83</f>
        <v>2.3269895000000034</v>
      </c>
      <c r="I83" s="170">
        <f>'Open Int.'!O83</f>
        <v>1</v>
      </c>
      <c r="J83" s="184">
        <f>IF(Volume!D83=0,0,Volume!F83/Volume!D83)</f>
        <v>0</v>
      </c>
      <c r="K83" s="186">
        <f>IF('Open Int.'!E83=0,0,'Open Int.'!H83/'Open Int.'!E83)</f>
        <v>0</v>
      </c>
    </row>
    <row r="84" spans="1:11" ht="15">
      <c r="A84" s="200" t="s">
        <v>216</v>
      </c>
      <c r="B84" s="272">
        <f>Margins!B84</f>
        <v>88</v>
      </c>
      <c r="C84" s="272">
        <f>Volume!J84</f>
        <v>3631.8</v>
      </c>
      <c r="D84" s="181">
        <f>Volume!M84</f>
        <v>0.7531937913528384</v>
      </c>
      <c r="E84" s="174">
        <f>Volume!C84*100</f>
        <v>-68</v>
      </c>
      <c r="F84" s="332">
        <f>'Open Int.'!D84*100</f>
        <v>1.099873577749684</v>
      </c>
      <c r="G84" s="175">
        <f>'Open Int.'!R84</f>
        <v>255.58284048000002</v>
      </c>
      <c r="H84" s="175">
        <f>'Open Int.'!Z84</f>
        <v>4.670363280000004</v>
      </c>
      <c r="I84" s="170">
        <f>'Open Int.'!O84</f>
        <v>0.9986244841815681</v>
      </c>
      <c r="J84" s="184">
        <f>IF(Volume!D84=0,0,Volume!F84/Volume!D84)</f>
        <v>0</v>
      </c>
      <c r="K84" s="186">
        <f>IF('Open Int.'!E84=0,0,'Open Int.'!H84/'Open Int.'!E84)</f>
        <v>0</v>
      </c>
    </row>
    <row r="85" spans="1:11" ht="15">
      <c r="A85" s="200" t="s">
        <v>279</v>
      </c>
      <c r="B85" s="272">
        <f>Margins!B85</f>
        <v>750</v>
      </c>
      <c r="C85" s="272">
        <f>Volume!J85</f>
        <v>257.55</v>
      </c>
      <c r="D85" s="181">
        <f>Volume!M85</f>
        <v>3.1850961538461604</v>
      </c>
      <c r="E85" s="174">
        <f>Volume!C85*100</f>
        <v>4</v>
      </c>
      <c r="F85" s="332">
        <f>'Open Int.'!D85*100</f>
        <v>-0.6610299769408148</v>
      </c>
      <c r="G85" s="175">
        <f>'Open Int.'!R85</f>
        <v>250.28065125</v>
      </c>
      <c r="H85" s="175">
        <f>'Open Int.'!Z85</f>
        <v>6.508811250000008</v>
      </c>
      <c r="I85" s="170">
        <f>'Open Int.'!O85</f>
        <v>1</v>
      </c>
      <c r="J85" s="184">
        <f>IF(Volume!D85=0,0,Volume!F85/Volume!D85)</f>
        <v>0</v>
      </c>
      <c r="K85" s="186">
        <f>IF('Open Int.'!E85=0,0,'Open Int.'!H85/'Open Int.'!E85)</f>
        <v>0</v>
      </c>
    </row>
    <row r="86" spans="1:11" ht="15">
      <c r="A86" s="200" t="s">
        <v>502</v>
      </c>
      <c r="B86" s="272">
        <f>Margins!B86</f>
        <v>250</v>
      </c>
      <c r="C86" s="272">
        <f>Volume!J86</f>
        <v>932.15</v>
      </c>
      <c r="D86" s="181">
        <f>Volume!M86</f>
        <v>1.1612133051169278</v>
      </c>
      <c r="E86" s="174">
        <f>Volume!C86*100</f>
        <v>-66</v>
      </c>
      <c r="F86" s="332">
        <f>'Open Int.'!D86*100</f>
        <v>0.03069367710251688</v>
      </c>
      <c r="G86" s="175">
        <f>'Open Int.'!R86</f>
        <v>75.94692125</v>
      </c>
      <c r="H86" s="175">
        <f>'Open Int.'!Z86</f>
        <v>0.8948187499999989</v>
      </c>
      <c r="I86" s="170">
        <f>'Open Int.'!O86</f>
        <v>1</v>
      </c>
      <c r="J86" s="184">
        <f>IF(Volume!D86=0,0,Volume!F86/Volume!D86)</f>
        <v>0</v>
      </c>
      <c r="K86" s="186">
        <f>IF('Open Int.'!E86=0,0,'Open Int.'!H86/'Open Int.'!E86)</f>
        <v>0</v>
      </c>
    </row>
    <row r="87" spans="1:11" ht="15">
      <c r="A87" s="200" t="s">
        <v>280</v>
      </c>
      <c r="B87" s="272">
        <f>Margins!B87</f>
        <v>1400</v>
      </c>
      <c r="C87" s="272">
        <f>Volume!J87</f>
        <v>250.45</v>
      </c>
      <c r="D87" s="181">
        <f>Volume!M87</f>
        <v>1.9955202606393714</v>
      </c>
      <c r="E87" s="174">
        <f>Volume!C87*100</f>
        <v>-25</v>
      </c>
      <c r="F87" s="332">
        <f>'Open Int.'!D87*100</f>
        <v>2.1690013556258476</v>
      </c>
      <c r="G87" s="175">
        <f>'Open Int.'!R87</f>
        <v>79.277443</v>
      </c>
      <c r="H87" s="175">
        <f>'Open Int.'!Z87</f>
        <v>3.2011420000000044</v>
      </c>
      <c r="I87" s="170">
        <f>'Open Int.'!O87</f>
        <v>0.9986731534719151</v>
      </c>
      <c r="J87" s="184">
        <f>IF(Volume!D87=0,0,Volume!F87/Volume!D87)</f>
        <v>0</v>
      </c>
      <c r="K87" s="186">
        <f>IF('Open Int.'!E87=0,0,'Open Int.'!H87/'Open Int.'!E87)</f>
        <v>0</v>
      </c>
    </row>
    <row r="88" spans="1:11" ht="15">
      <c r="A88" s="200" t="s">
        <v>467</v>
      </c>
      <c r="B88" s="272">
        <f>Margins!B88</f>
        <v>400</v>
      </c>
      <c r="C88" s="272">
        <f>Volume!J88</f>
        <v>690.7</v>
      </c>
      <c r="D88" s="181">
        <f>Volume!M88</f>
        <v>8.986193293885608</v>
      </c>
      <c r="E88" s="174">
        <f>Volume!C88*100</f>
        <v>387</v>
      </c>
      <c r="F88" s="332">
        <f>'Open Int.'!D88*100</f>
        <v>38.30935251798561</v>
      </c>
      <c r="G88" s="175">
        <f>'Open Int.'!R88</f>
        <v>63.765424</v>
      </c>
      <c r="H88" s="175">
        <f>'Open Int.'!Z88</f>
        <v>21.481624000000004</v>
      </c>
      <c r="I88" s="170">
        <f>'Open Int.'!O88</f>
        <v>0.9974003466204506</v>
      </c>
      <c r="J88" s="184">
        <f>IF(Volume!D88=0,0,Volume!F88/Volume!D88)</f>
        <v>0</v>
      </c>
      <c r="K88" s="186">
        <f>IF('Open Int.'!E88=0,0,'Open Int.'!H88/'Open Int.'!E88)</f>
        <v>0</v>
      </c>
    </row>
    <row r="89" spans="1:11" ht="15">
      <c r="A89" s="200" t="s">
        <v>281</v>
      </c>
      <c r="B89" s="272">
        <f>Margins!B89</f>
        <v>1400</v>
      </c>
      <c r="C89" s="272">
        <f>Volume!J89</f>
        <v>220.55</v>
      </c>
      <c r="D89" s="181">
        <f>Volume!M89</f>
        <v>5.224236641221382</v>
      </c>
      <c r="E89" s="174">
        <f>Volume!C89*100</f>
        <v>108</v>
      </c>
      <c r="F89" s="332">
        <f>'Open Int.'!D89*100</f>
        <v>7.426449585832619</v>
      </c>
      <c r="G89" s="175">
        <f>'Open Int.'!R89</f>
        <v>232.689072</v>
      </c>
      <c r="H89" s="175">
        <f>'Open Int.'!Z89</f>
        <v>26.723536000000024</v>
      </c>
      <c r="I89" s="170">
        <f>'Open Int.'!O89</f>
        <v>0.9988057324840764</v>
      </c>
      <c r="J89" s="184">
        <f>IF(Volume!D89=0,0,Volume!F89/Volume!D89)</f>
        <v>0</v>
      </c>
      <c r="K89" s="186">
        <f>IF('Open Int.'!E89=0,0,'Open Int.'!H89/'Open Int.'!E89)</f>
        <v>0</v>
      </c>
    </row>
    <row r="90" spans="1:11" ht="15">
      <c r="A90" s="200" t="s">
        <v>193</v>
      </c>
      <c r="B90" s="272">
        <f>Margins!B90</f>
        <v>650</v>
      </c>
      <c r="C90" s="272">
        <f>Volume!J90</f>
        <v>328.7</v>
      </c>
      <c r="D90" s="181">
        <f>Volume!M90</f>
        <v>3.478671493782469</v>
      </c>
      <c r="E90" s="174">
        <f>Volume!C90*100</f>
        <v>-61</v>
      </c>
      <c r="F90" s="332">
        <f>'Open Int.'!D90*100</f>
        <v>3.493821900298253</v>
      </c>
      <c r="G90" s="175">
        <f>'Open Int.'!R90</f>
        <v>104.69095</v>
      </c>
      <c r="H90" s="175">
        <f>'Open Int.'!Z90</f>
        <v>7.173988250000008</v>
      </c>
      <c r="I90" s="170">
        <f>'Open Int.'!O90</f>
        <v>0.9993877551020408</v>
      </c>
      <c r="J90" s="184">
        <f>IF(Volume!D90=0,0,Volume!F90/Volume!D90)</f>
        <v>0</v>
      </c>
      <c r="K90" s="186">
        <f>IF('Open Int.'!E90=0,0,'Open Int.'!H90/'Open Int.'!E90)</f>
        <v>0</v>
      </c>
    </row>
    <row r="91" spans="1:11" ht="15">
      <c r="A91" s="200" t="s">
        <v>4</v>
      </c>
      <c r="B91" s="272">
        <f>Margins!B91</f>
        <v>75</v>
      </c>
      <c r="C91" s="272">
        <f>Volume!J91</f>
        <v>2926.35</v>
      </c>
      <c r="D91" s="181">
        <f>Volume!M91</f>
        <v>0.5549446773417667</v>
      </c>
      <c r="E91" s="174">
        <f>Volume!C91*100</f>
        <v>52</v>
      </c>
      <c r="F91" s="332">
        <f>'Open Int.'!D91*100</f>
        <v>6.477660147137987</v>
      </c>
      <c r="G91" s="175">
        <f>'Open Int.'!R91</f>
        <v>260.628046875</v>
      </c>
      <c r="H91" s="175">
        <f>'Open Int.'!Z91</f>
        <v>17.262571874999992</v>
      </c>
      <c r="I91" s="170">
        <f>'Open Int.'!O91</f>
        <v>0.9998315789473684</v>
      </c>
      <c r="J91" s="184">
        <f>IF(Volume!D91=0,0,Volume!F91/Volume!D91)</f>
        <v>0</v>
      </c>
      <c r="K91" s="186">
        <f>IF('Open Int.'!E91=0,0,'Open Int.'!H91/'Open Int.'!E91)</f>
        <v>0</v>
      </c>
    </row>
    <row r="92" spans="1:11" ht="15">
      <c r="A92" s="200" t="s">
        <v>77</v>
      </c>
      <c r="B92" s="272">
        <f>Margins!B92</f>
        <v>200</v>
      </c>
      <c r="C92" s="272">
        <f>Volume!J92</f>
        <v>1730.3</v>
      </c>
      <c r="D92" s="181">
        <f>Volume!M92</f>
        <v>-0.8708106559725034</v>
      </c>
      <c r="E92" s="174">
        <f>Volume!C92*100</f>
        <v>11</v>
      </c>
      <c r="F92" s="332">
        <f>'Open Int.'!D92*100</f>
        <v>6.886720035091567</v>
      </c>
      <c r="G92" s="175">
        <f>'Open Int.'!R92</f>
        <v>337.304682</v>
      </c>
      <c r="H92" s="175">
        <f>'Open Int.'!Z92</f>
        <v>18.960392000000013</v>
      </c>
      <c r="I92" s="170">
        <f>'Open Int.'!O92</f>
        <v>0.9997948086590746</v>
      </c>
      <c r="J92" s="184">
        <f>IF(Volume!D92=0,0,Volume!F92/Volume!D92)</f>
        <v>0</v>
      </c>
      <c r="K92" s="186">
        <f>IF('Open Int.'!E92=0,0,'Open Int.'!H92/'Open Int.'!E92)</f>
        <v>0</v>
      </c>
    </row>
    <row r="93" spans="1:11" ht="15">
      <c r="A93" s="200" t="s">
        <v>453</v>
      </c>
      <c r="B93" s="272">
        <f>Margins!B93</f>
        <v>400</v>
      </c>
      <c r="C93" s="272">
        <f>Volume!J93</f>
        <v>1049.45</v>
      </c>
      <c r="D93" s="181">
        <f>Volume!M93</f>
        <v>6.570195481086574</v>
      </c>
      <c r="E93" s="174">
        <f>Volume!C93*100</f>
        <v>90</v>
      </c>
      <c r="F93" s="332">
        <f>'Open Int.'!D93*100</f>
        <v>0.9207684437876549</v>
      </c>
      <c r="G93" s="175">
        <f>'Open Int.'!R93</f>
        <v>373.268376</v>
      </c>
      <c r="H93" s="175">
        <f>'Open Int.'!Z93</f>
        <v>26.55759599999999</v>
      </c>
      <c r="I93" s="170">
        <f>'Open Int.'!O93</f>
        <v>0.9994376968061178</v>
      </c>
      <c r="J93" s="184">
        <f>IF(Volume!D93=0,0,Volume!F93/Volume!D93)</f>
        <v>0</v>
      </c>
      <c r="K93" s="186">
        <f>IF('Open Int.'!E93=0,0,'Open Int.'!H93/'Open Int.'!E93)</f>
        <v>0</v>
      </c>
    </row>
    <row r="94" spans="1:11" ht="15">
      <c r="A94" s="200" t="s">
        <v>192</v>
      </c>
      <c r="B94" s="272">
        <f>Margins!B94</f>
        <v>400</v>
      </c>
      <c r="C94" s="272">
        <f>Volume!J94</f>
        <v>699.4</v>
      </c>
      <c r="D94" s="181">
        <f>Volume!M94</f>
        <v>-0.6886758963436312</v>
      </c>
      <c r="E94" s="174">
        <f>Volume!C94*100</f>
        <v>-52</v>
      </c>
      <c r="F94" s="332">
        <f>'Open Int.'!D94*100</f>
        <v>3.7925264919129953</v>
      </c>
      <c r="G94" s="175">
        <f>'Open Int.'!R94</f>
        <v>52.091312</v>
      </c>
      <c r="H94" s="175">
        <f>'Open Int.'!Z94</f>
        <v>1.5543320000000023</v>
      </c>
      <c r="I94" s="170">
        <f>'Open Int.'!O94</f>
        <v>1</v>
      </c>
      <c r="J94" s="184">
        <f>IF(Volume!D94=0,0,Volume!F94/Volume!D94)</f>
        <v>0</v>
      </c>
      <c r="K94" s="186">
        <f>IF('Open Int.'!E94=0,0,'Open Int.'!H94/'Open Int.'!E94)</f>
        <v>0</v>
      </c>
    </row>
    <row r="95" spans="1:11" ht="15">
      <c r="A95" s="200" t="s">
        <v>461</v>
      </c>
      <c r="B95" s="272">
        <f>Margins!B95</f>
        <v>1595</v>
      </c>
      <c r="C95" s="272">
        <f>Volume!J95</f>
        <v>212.6</v>
      </c>
      <c r="D95" s="181">
        <f>Volume!M95</f>
        <v>0.7821758710594954</v>
      </c>
      <c r="E95" s="174">
        <f>Volume!C95*100</f>
        <v>-52</v>
      </c>
      <c r="F95" s="332">
        <f>'Open Int.'!D95*100</f>
        <v>0.7541696881798404</v>
      </c>
      <c r="G95" s="175">
        <f>'Open Int.'!R95</f>
        <v>725.4641218</v>
      </c>
      <c r="H95" s="175">
        <f>'Open Int.'!Z95</f>
        <v>19.459087725000018</v>
      </c>
      <c r="I95" s="170">
        <f>'Open Int.'!O95</f>
        <v>0.999485837150603</v>
      </c>
      <c r="J95" s="184">
        <f>IF(Volume!D95=0,0,Volume!F95/Volume!D95)</f>
        <v>0.10638297872340426</v>
      </c>
      <c r="K95" s="186">
        <f>IF('Open Int.'!E95=0,0,'Open Int.'!H95/'Open Int.'!E95)</f>
        <v>0.07587548638132295</v>
      </c>
    </row>
    <row r="96" spans="1:11" ht="15">
      <c r="A96" s="200" t="s">
        <v>504</v>
      </c>
      <c r="B96" s="272">
        <f>Margins!B96</f>
        <v>1600</v>
      </c>
      <c r="C96" s="272">
        <f>Volume!J96</f>
        <v>161.95</v>
      </c>
      <c r="D96" s="181">
        <f>Volume!M96</f>
        <v>-1.5202189115232594</v>
      </c>
      <c r="E96" s="174">
        <f>Volume!C96*100</f>
        <v>-19</v>
      </c>
      <c r="F96" s="332">
        <f>'Open Int.'!D96*100</f>
        <v>18.805704099821746</v>
      </c>
      <c r="G96" s="175">
        <f>'Open Int.'!R96</f>
        <v>140.83172</v>
      </c>
      <c r="H96" s="175">
        <f>'Open Int.'!Z96</f>
        <v>20.822687999999985</v>
      </c>
      <c r="I96" s="170">
        <f>'Open Int.'!O96</f>
        <v>0.9998160073597057</v>
      </c>
      <c r="J96" s="184">
        <f>IF(Volume!D96=0,0,Volume!F96/Volume!D96)</f>
        <v>0.07692307692307693</v>
      </c>
      <c r="K96" s="186">
        <f>IF('Open Int.'!E96=0,0,'Open Int.'!H96/'Open Int.'!E96)</f>
        <v>0.05102040816326531</v>
      </c>
    </row>
    <row r="97" spans="1:11" ht="15">
      <c r="A97" s="200" t="s">
        <v>194</v>
      </c>
      <c r="B97" s="272">
        <f>Margins!B97</f>
        <v>1300</v>
      </c>
      <c r="C97" s="272">
        <f>Volume!J97</f>
        <v>343.5</v>
      </c>
      <c r="D97" s="181">
        <f>Volume!M97</f>
        <v>2.262578148258417</v>
      </c>
      <c r="E97" s="174">
        <f>Volume!C97*100</f>
        <v>44</v>
      </c>
      <c r="F97" s="332">
        <f>'Open Int.'!D97*100</f>
        <v>3.816144133919705</v>
      </c>
      <c r="G97" s="175">
        <f>'Open Int.'!R97</f>
        <v>333.617505</v>
      </c>
      <c r="H97" s="175">
        <f>'Open Int.'!Z97</f>
        <v>22.184461</v>
      </c>
      <c r="I97" s="170">
        <f>'Open Int.'!O97</f>
        <v>0.9987953419890242</v>
      </c>
      <c r="J97" s="184">
        <f>IF(Volume!D97=0,0,Volume!F97/Volume!D97)</f>
        <v>0.07518796992481203</v>
      </c>
      <c r="K97" s="186">
        <f>IF('Open Int.'!E97=0,0,'Open Int.'!H97/'Open Int.'!E97)</f>
        <v>0.10071942446043165</v>
      </c>
    </row>
    <row r="98" spans="1:11" ht="15">
      <c r="A98" s="200" t="s">
        <v>523</v>
      </c>
      <c r="B98" s="272">
        <f>Margins!B98</f>
        <v>250</v>
      </c>
      <c r="C98" s="272">
        <f>Volume!J98</f>
        <v>702.3</v>
      </c>
      <c r="D98" s="181">
        <f>Volume!M98</f>
        <v>2.0414093715946176</v>
      </c>
      <c r="E98" s="174">
        <f>Volume!C98*100</f>
        <v>-55.00000000000001</v>
      </c>
      <c r="F98" s="332">
        <f>'Open Int.'!D98*100</f>
        <v>1.4191761855313256</v>
      </c>
      <c r="G98" s="175">
        <f>'Open Int.'!R98</f>
        <v>51.44347499999999</v>
      </c>
      <c r="H98" s="175">
        <f>'Open Int.'!Z98</f>
        <v>1.7346187499999957</v>
      </c>
      <c r="I98" s="170">
        <f>'Open Int.'!O98</f>
        <v>1</v>
      </c>
      <c r="J98" s="184">
        <f>IF(Volume!D98=0,0,Volume!F98/Volume!D98)</f>
        <v>0</v>
      </c>
      <c r="K98" s="186">
        <f>IF('Open Int.'!E98=0,0,'Open Int.'!H98/'Open Int.'!E98)</f>
        <v>0</v>
      </c>
    </row>
    <row r="99" spans="1:11" ht="15">
      <c r="A99" s="200" t="s">
        <v>452</v>
      </c>
      <c r="B99" s="272">
        <f>Margins!B99</f>
        <v>1000</v>
      </c>
      <c r="C99" s="272">
        <f>Volume!J99</f>
        <v>216.35</v>
      </c>
      <c r="D99" s="181">
        <f>Volume!M99</f>
        <v>-0.25357307514984384</v>
      </c>
      <c r="E99" s="174">
        <f>Volume!C99*100</f>
        <v>-39</v>
      </c>
      <c r="F99" s="332">
        <f>'Open Int.'!D99*100</f>
        <v>0.6002897950734837</v>
      </c>
      <c r="G99" s="175">
        <f>'Open Int.'!R99</f>
        <v>215.26825</v>
      </c>
      <c r="H99" s="175">
        <f>'Open Int.'!Z99</f>
        <v>1.6434399999999982</v>
      </c>
      <c r="I99" s="170">
        <f>'Open Int.'!O99</f>
        <v>0.9987939698492462</v>
      </c>
      <c r="J99" s="184">
        <f>IF(Volume!D99=0,0,Volume!F99/Volume!D99)</f>
        <v>0.10112359550561797</v>
      </c>
      <c r="K99" s="186">
        <f>IF('Open Int.'!E99=0,0,'Open Int.'!H99/'Open Int.'!E99)</f>
        <v>0.19170984455958548</v>
      </c>
    </row>
    <row r="100" spans="1:11" ht="15">
      <c r="A100" s="200" t="s">
        <v>505</v>
      </c>
      <c r="B100" s="272">
        <f>Margins!B100</f>
        <v>250</v>
      </c>
      <c r="C100" s="272">
        <f>Volume!J100</f>
        <v>816.15</v>
      </c>
      <c r="D100" s="181">
        <f>Volume!M100</f>
        <v>5.411688731030026</v>
      </c>
      <c r="E100" s="174">
        <f>Volume!C100*100</f>
        <v>31</v>
      </c>
      <c r="F100" s="332">
        <f>'Open Int.'!D100*100</f>
        <v>-3.873659117997616</v>
      </c>
      <c r="G100" s="175">
        <f>'Open Int.'!R100</f>
        <v>65.88370875</v>
      </c>
      <c r="H100" s="175">
        <f>'Open Int.'!Z100</f>
        <v>0.8854212499999932</v>
      </c>
      <c r="I100" s="170">
        <f>'Open Int.'!O100</f>
        <v>0.999380613192939</v>
      </c>
      <c r="J100" s="184">
        <f>IF(Volume!D100=0,0,Volume!F100/Volume!D100)</f>
        <v>0</v>
      </c>
      <c r="K100" s="186">
        <f>IF('Open Int.'!E100=0,0,'Open Int.'!H100/'Open Int.'!E100)</f>
        <v>0</v>
      </c>
    </row>
    <row r="101" spans="1:11" ht="15">
      <c r="A101" s="200" t="s">
        <v>399</v>
      </c>
      <c r="B101" s="272">
        <f>Margins!B101</f>
        <v>3750</v>
      </c>
      <c r="C101" s="272">
        <f>Volume!J101</f>
        <v>71.55</v>
      </c>
      <c r="D101" s="181">
        <f>Volume!M101</f>
        <v>7.1910112359550515</v>
      </c>
      <c r="E101" s="174">
        <f>Volume!C101*100</f>
        <v>180</v>
      </c>
      <c r="F101" s="332">
        <f>'Open Int.'!D101*100</f>
        <v>15.082788367886463</v>
      </c>
      <c r="G101" s="175">
        <f>'Open Int.'!R101</f>
        <v>235.149075</v>
      </c>
      <c r="H101" s="175">
        <f>'Open Int.'!Z101</f>
        <v>51.44473125000002</v>
      </c>
      <c r="I101" s="170">
        <f>'Open Int.'!O101</f>
        <v>0.9972615244180739</v>
      </c>
      <c r="J101" s="184">
        <f>IF(Volume!D101=0,0,Volume!F101/Volume!D101)</f>
        <v>0.1444991789819376</v>
      </c>
      <c r="K101" s="186">
        <f>IF('Open Int.'!E101=0,0,'Open Int.'!H101/'Open Int.'!E101)</f>
        <v>0.20537897310513448</v>
      </c>
    </row>
    <row r="102" spans="1:11" ht="15">
      <c r="A102" s="200" t="s">
        <v>449</v>
      </c>
      <c r="B102" s="272">
        <f>Margins!B102</f>
        <v>250</v>
      </c>
      <c r="C102" s="272">
        <f>Volume!J102</f>
        <v>556</v>
      </c>
      <c r="D102" s="181">
        <f>Volume!M102</f>
        <v>3.3553304210428387</v>
      </c>
      <c r="E102" s="174">
        <f>Volume!C102*100</f>
        <v>-71</v>
      </c>
      <c r="F102" s="332">
        <f>'Open Int.'!D102*100</f>
        <v>0.2714440825190011</v>
      </c>
      <c r="G102" s="175">
        <f>'Open Int.'!R102</f>
        <v>25.6872</v>
      </c>
      <c r="H102" s="175">
        <f>'Open Int.'!Z102</f>
        <v>0.9011537499999989</v>
      </c>
      <c r="I102" s="170">
        <f>'Open Int.'!O102</f>
        <v>0.9994588744588745</v>
      </c>
      <c r="J102" s="184">
        <f>IF(Volume!D102=0,0,Volume!F102/Volume!D102)</f>
        <v>0</v>
      </c>
      <c r="K102" s="186">
        <f>IF('Open Int.'!E102=0,0,'Open Int.'!H102/'Open Int.'!E102)</f>
        <v>0</v>
      </c>
    </row>
    <row r="103" spans="1:11" ht="15">
      <c r="A103" s="200" t="s">
        <v>41</v>
      </c>
      <c r="B103" s="272">
        <f>Margins!B103</f>
        <v>150</v>
      </c>
      <c r="C103" s="272">
        <f>Volume!J103</f>
        <v>1521.55</v>
      </c>
      <c r="D103" s="181">
        <f>Volume!M103</f>
        <v>1.2746272630457842</v>
      </c>
      <c r="E103" s="174">
        <f>Volume!C103*100</f>
        <v>-88</v>
      </c>
      <c r="F103" s="332">
        <f>'Open Int.'!D103*100</f>
        <v>4.12313729649467</v>
      </c>
      <c r="G103" s="175">
        <f>'Open Int.'!R103</f>
        <v>113.3402595</v>
      </c>
      <c r="H103" s="175">
        <f>'Open Int.'!Z103</f>
        <v>48.1473675</v>
      </c>
      <c r="I103" s="170">
        <f>'Open Int.'!O103</f>
        <v>1</v>
      </c>
      <c r="J103" s="184">
        <f>IF(Volume!D103=0,0,Volume!F103/Volume!D103)</f>
        <v>0</v>
      </c>
      <c r="K103" s="186">
        <f>IF('Open Int.'!E103=0,0,'Open Int.'!H103/'Open Int.'!E103)</f>
        <v>0.06352087114337568</v>
      </c>
    </row>
    <row r="104" spans="1:11" ht="15">
      <c r="A104" s="200" t="s">
        <v>195</v>
      </c>
      <c r="B104" s="272">
        <f>Margins!B104</f>
        <v>175</v>
      </c>
      <c r="C104" s="272">
        <f>Volume!J104</f>
        <v>1226.7</v>
      </c>
      <c r="D104" s="181">
        <f>Volume!M104</f>
        <v>-1.647624774503905</v>
      </c>
      <c r="E104" s="174">
        <f>Volume!C104*100</f>
        <v>70</v>
      </c>
      <c r="F104" s="332">
        <f>'Open Int.'!D104*100</f>
        <v>0.02162318004901254</v>
      </c>
      <c r="G104" s="175">
        <f>'Open Int.'!R104</f>
        <v>855.57724875</v>
      </c>
      <c r="H104" s="175">
        <f>'Open Int.'!Z104</f>
        <v>46.73250562499993</v>
      </c>
      <c r="I104" s="170">
        <f>'Open Int.'!O104</f>
        <v>0.9986701794003262</v>
      </c>
      <c r="J104" s="184">
        <f>IF(Volume!D104=0,0,Volume!F104/Volume!D104)</f>
        <v>0.09252669039145907</v>
      </c>
      <c r="K104" s="186">
        <f>IF('Open Int.'!E104=0,0,'Open Int.'!H104/'Open Int.'!E104)</f>
        <v>0.1695859872611465</v>
      </c>
    </row>
    <row r="105" spans="1:11" ht="15">
      <c r="A105" s="200" t="s">
        <v>139</v>
      </c>
      <c r="B105" s="272">
        <f>Margins!B105</f>
        <v>1200</v>
      </c>
      <c r="C105" s="272">
        <f>Volume!J105</f>
        <v>163.65</v>
      </c>
      <c r="D105" s="181">
        <f>Volume!M105</f>
        <v>2.313222882150683</v>
      </c>
      <c r="E105" s="174">
        <f>Volume!C105*100</f>
        <v>-15</v>
      </c>
      <c r="F105" s="332">
        <f>'Open Int.'!D105*100</f>
        <v>1.6528925619834711</v>
      </c>
      <c r="G105" s="175">
        <f>'Open Int.'!R105</f>
        <v>846.3978</v>
      </c>
      <c r="H105" s="175">
        <f>'Open Int.'!Z105</f>
        <v>33.128826000000004</v>
      </c>
      <c r="I105" s="170">
        <f>'Open Int.'!O105</f>
        <v>0.9990951276102088</v>
      </c>
      <c r="J105" s="184">
        <f>IF(Volume!D105=0,0,Volume!F105/Volume!D105)</f>
        <v>0.1140819964349376</v>
      </c>
      <c r="K105" s="186">
        <f>IF('Open Int.'!E105=0,0,'Open Int.'!H105/'Open Int.'!E105)</f>
        <v>0.09900990099009901</v>
      </c>
    </row>
    <row r="106" spans="1:11" ht="15">
      <c r="A106" s="200" t="s">
        <v>385</v>
      </c>
      <c r="B106" s="272">
        <f>Margins!B106</f>
        <v>2700</v>
      </c>
      <c r="C106" s="272">
        <f>Volume!J106</f>
        <v>131.75</v>
      </c>
      <c r="D106" s="181">
        <f>Volume!M106</f>
        <v>-2.6597709641669702</v>
      </c>
      <c r="E106" s="174">
        <f>Volume!C106*100</f>
        <v>-53</v>
      </c>
      <c r="F106" s="332">
        <f>'Open Int.'!D106*100</f>
        <v>-0.5319148936170213</v>
      </c>
      <c r="G106" s="175">
        <f>'Open Int.'!R106</f>
        <v>382.90239</v>
      </c>
      <c r="H106" s="175">
        <f>'Open Int.'!Z106</f>
        <v>-8.286518374999957</v>
      </c>
      <c r="I106" s="170">
        <f>'Open Int.'!O106</f>
        <v>0.9982348569305091</v>
      </c>
      <c r="J106" s="184">
        <f>IF(Volume!D106=0,0,Volume!F106/Volume!D106)</f>
        <v>0.09565217391304348</v>
      </c>
      <c r="K106" s="186">
        <f>IF('Open Int.'!E106=0,0,'Open Int.'!H106/'Open Int.'!E106)</f>
        <v>0.06618962432915922</v>
      </c>
    </row>
    <row r="107" spans="1:11" ht="15">
      <c r="A107" s="200" t="s">
        <v>181</v>
      </c>
      <c r="B107" s="272">
        <f>Margins!B107</f>
        <v>1475</v>
      </c>
      <c r="C107" s="272">
        <f>Volume!J107</f>
        <v>223.15</v>
      </c>
      <c r="D107" s="181">
        <f>Volume!M107</f>
        <v>2.058083695403613</v>
      </c>
      <c r="E107" s="174">
        <f>Volume!C107*100</f>
        <v>-6</v>
      </c>
      <c r="F107" s="332">
        <f>'Open Int.'!D107*100</f>
        <v>5.1646313276779825</v>
      </c>
      <c r="G107" s="175">
        <f>'Open Int.'!R107</f>
        <v>973.647522125</v>
      </c>
      <c r="H107" s="175">
        <f>'Open Int.'!Z107</f>
        <v>175.162648225</v>
      </c>
      <c r="I107" s="170">
        <f>'Open Int.'!O107</f>
        <v>0.998850613569521</v>
      </c>
      <c r="J107" s="184">
        <f>IF(Volume!D107=0,0,Volume!F107/Volume!D107)</f>
        <v>0.06666666666666667</v>
      </c>
      <c r="K107" s="186">
        <f>IF('Open Int.'!E107=0,0,'Open Int.'!H107/'Open Int.'!E107)</f>
        <v>0.24313725490196078</v>
      </c>
    </row>
    <row r="108" spans="1:11" ht="15">
      <c r="A108" s="200" t="s">
        <v>172</v>
      </c>
      <c r="B108" s="272">
        <f>Margins!B108</f>
        <v>7875</v>
      </c>
      <c r="C108" s="272">
        <f>Volume!J108</f>
        <v>81.8</v>
      </c>
      <c r="D108" s="181">
        <f>Volume!M108</f>
        <v>4.536741214057504</v>
      </c>
      <c r="E108" s="174">
        <f>Volume!C108*100</f>
        <v>0</v>
      </c>
      <c r="F108" s="332">
        <f>'Open Int.'!D108*100</f>
        <v>0.26246719160104987</v>
      </c>
      <c r="G108" s="175">
        <f>'Open Int.'!R108</f>
        <v>778.034565</v>
      </c>
      <c r="H108" s="175">
        <f>'Open Int.'!Z108</f>
        <v>33.78081750000001</v>
      </c>
      <c r="I108" s="170">
        <f>'Open Int.'!O108</f>
        <v>0.994535519125683</v>
      </c>
      <c r="J108" s="184">
        <f>IF(Volume!D108=0,0,Volume!F108/Volume!D108)</f>
        <v>0.17142857142857143</v>
      </c>
      <c r="K108" s="186">
        <f>IF('Open Int.'!E108=0,0,'Open Int.'!H108/'Open Int.'!E108)</f>
        <v>0</v>
      </c>
    </row>
    <row r="109" spans="1:11" ht="15">
      <c r="A109" s="200" t="s">
        <v>140</v>
      </c>
      <c r="B109" s="272">
        <f>Margins!B109</f>
        <v>1750</v>
      </c>
      <c r="C109" s="272">
        <f>Volume!J109</f>
        <v>158.15</v>
      </c>
      <c r="D109" s="181">
        <f>Volume!M109</f>
        <v>3.231070496083562</v>
      </c>
      <c r="E109" s="174">
        <f>Volume!C109*100</f>
        <v>44</v>
      </c>
      <c r="F109" s="332">
        <f>'Open Int.'!D109*100</f>
        <v>14.253662399366505</v>
      </c>
      <c r="G109" s="175">
        <f>'Open Int.'!R109</f>
        <v>247.12123625</v>
      </c>
      <c r="H109" s="175">
        <f>'Open Int.'!Z109</f>
        <v>39.58502625000003</v>
      </c>
      <c r="I109" s="170">
        <f>'Open Int.'!O109</f>
        <v>0.9960801881509688</v>
      </c>
      <c r="J109" s="184">
        <f>IF(Volume!D109=0,0,Volume!F109/Volume!D109)</f>
        <v>0.06060606060606061</v>
      </c>
      <c r="K109" s="186">
        <f>IF('Open Int.'!E109=0,0,'Open Int.'!H109/'Open Int.'!E109)</f>
        <v>0.10121457489878542</v>
      </c>
    </row>
    <row r="110" spans="1:11" ht="15">
      <c r="A110" s="200" t="s">
        <v>173</v>
      </c>
      <c r="B110" s="272">
        <f>Margins!B110</f>
        <v>725</v>
      </c>
      <c r="C110" s="272">
        <f>Volume!J110</f>
        <v>304.1</v>
      </c>
      <c r="D110" s="181">
        <f>Volume!M110</f>
        <v>-1.0252237591537763</v>
      </c>
      <c r="E110" s="174">
        <f>Volume!C110*100</f>
        <v>-37</v>
      </c>
      <c r="F110" s="332">
        <f>'Open Int.'!D110*100</f>
        <v>0.9514925373134328</v>
      </c>
      <c r="G110" s="175">
        <f>'Open Int.'!R110</f>
        <v>239.1244735</v>
      </c>
      <c r="H110" s="175">
        <f>'Open Int.'!Z110</f>
        <v>0.24067099999999186</v>
      </c>
      <c r="I110" s="170">
        <f>'Open Int.'!O110</f>
        <v>0.999262400885119</v>
      </c>
      <c r="J110" s="184">
        <f>IF(Volume!D110=0,0,Volume!F110/Volume!D110)</f>
        <v>0.11538461538461539</v>
      </c>
      <c r="K110" s="186">
        <f>IF('Open Int.'!E110=0,0,'Open Int.'!H110/'Open Int.'!E110)</f>
        <v>0.14285714285714285</v>
      </c>
    </row>
    <row r="111" spans="1:11" ht="15">
      <c r="A111" s="200" t="s">
        <v>400</v>
      </c>
      <c r="B111" s="272">
        <f>Margins!B111</f>
        <v>250</v>
      </c>
      <c r="C111" s="272">
        <f>Volume!J111</f>
        <v>1770.75</v>
      </c>
      <c r="D111" s="181">
        <f>Volume!M111</f>
        <v>4.936442561261072</v>
      </c>
      <c r="E111" s="174">
        <f>Volume!C111*100</f>
        <v>93</v>
      </c>
      <c r="F111" s="332">
        <f>'Open Int.'!D111*100</f>
        <v>-0.4704652378463147</v>
      </c>
      <c r="G111" s="175">
        <f>'Open Int.'!R111</f>
        <v>168.5754</v>
      </c>
      <c r="H111" s="175">
        <f>'Open Int.'!Z111</f>
        <v>7.170807499999995</v>
      </c>
      <c r="I111" s="170">
        <f>'Open Int.'!O111</f>
        <v>0.9992121848739496</v>
      </c>
      <c r="J111" s="184">
        <f>IF(Volume!D111=0,0,Volume!F111/Volume!D111)</f>
        <v>0</v>
      </c>
      <c r="K111" s="186">
        <f>IF('Open Int.'!E111=0,0,'Open Int.'!H111/'Open Int.'!E111)</f>
        <v>0</v>
      </c>
    </row>
    <row r="112" spans="1:11" ht="15">
      <c r="A112" s="200" t="s">
        <v>384</v>
      </c>
      <c r="B112" s="272">
        <f>Margins!B112</f>
        <v>1100</v>
      </c>
      <c r="C112" s="272">
        <f>Volume!J112</f>
        <v>194.4</v>
      </c>
      <c r="D112" s="181">
        <f>Volume!M112</f>
        <v>-1.219512195121954</v>
      </c>
      <c r="E112" s="174">
        <f>Volume!C112*100</f>
        <v>102</v>
      </c>
      <c r="F112" s="332">
        <f>'Open Int.'!D112*100</f>
        <v>9.048178613396004</v>
      </c>
      <c r="G112" s="175">
        <f>'Open Int.'!R112</f>
        <v>39.731472</v>
      </c>
      <c r="H112" s="175">
        <f>'Open Int.'!Z112</f>
        <v>2.84328</v>
      </c>
      <c r="I112" s="170">
        <f>'Open Int.'!O112</f>
        <v>0.9989235737351991</v>
      </c>
      <c r="J112" s="184">
        <f>IF(Volume!D112=0,0,Volume!F112/Volume!D112)</f>
        <v>0</v>
      </c>
      <c r="K112" s="186">
        <f>IF('Open Int.'!E112=0,0,'Open Int.'!H112/'Open Int.'!E112)</f>
        <v>0</v>
      </c>
    </row>
    <row r="113" spans="1:11" ht="15">
      <c r="A113" s="200" t="s">
        <v>164</v>
      </c>
      <c r="B113" s="272">
        <f>Margins!B113</f>
        <v>1925</v>
      </c>
      <c r="C113" s="272">
        <f>Volume!J113</f>
        <v>129.8</v>
      </c>
      <c r="D113" s="181">
        <f>Volume!M113</f>
        <v>-1.4426727410781908</v>
      </c>
      <c r="E113" s="174">
        <f>Volume!C113*100</f>
        <v>-6</v>
      </c>
      <c r="F113" s="332">
        <f>'Open Int.'!D113*100</f>
        <v>6.180811808118081</v>
      </c>
      <c r="G113" s="175">
        <f>'Open Int.'!R113</f>
        <v>115.8124275</v>
      </c>
      <c r="H113" s="175">
        <f>'Open Int.'!Z113</f>
        <v>5.2766175</v>
      </c>
      <c r="I113" s="170">
        <f>'Open Int.'!O113</f>
        <v>1</v>
      </c>
      <c r="J113" s="184">
        <f>IF(Volume!D113=0,0,Volume!F113/Volume!D113)</f>
        <v>0</v>
      </c>
      <c r="K113" s="186">
        <f>IF('Open Int.'!E113=0,0,'Open Int.'!H113/'Open Int.'!E113)</f>
        <v>0</v>
      </c>
    </row>
    <row r="114" spans="1:11" ht="15">
      <c r="A114" s="200" t="s">
        <v>196</v>
      </c>
      <c r="B114" s="272">
        <f>Margins!B114</f>
        <v>100</v>
      </c>
      <c r="C114" s="272">
        <f>Volume!J114</f>
        <v>1796.25</v>
      </c>
      <c r="D114" s="181">
        <f>Volume!M114</f>
        <v>-0.3412117177097254</v>
      </c>
      <c r="E114" s="174">
        <f>Volume!C114*100</f>
        <v>-55.00000000000001</v>
      </c>
      <c r="F114" s="332">
        <f>'Open Int.'!D114*100</f>
        <v>4.176290360593919</v>
      </c>
      <c r="G114" s="175">
        <f>'Open Int.'!R114</f>
        <v>837.3399</v>
      </c>
      <c r="H114" s="175">
        <f>'Open Int.'!Z114</f>
        <v>36.245195999999964</v>
      </c>
      <c r="I114" s="170">
        <f>'Open Int.'!O114</f>
        <v>0.9955165608374807</v>
      </c>
      <c r="J114" s="184">
        <f>IF(Volume!D114=0,0,Volume!F114/Volume!D114)</f>
        <v>0.1827768014059754</v>
      </c>
      <c r="K114" s="186">
        <f>IF('Open Int.'!E114=0,0,'Open Int.'!H114/'Open Int.'!E114)</f>
        <v>0.11244239631336406</v>
      </c>
    </row>
    <row r="115" spans="1:11" ht="15">
      <c r="A115" s="200" t="s">
        <v>141</v>
      </c>
      <c r="B115" s="272">
        <f>Margins!B115</f>
        <v>1475</v>
      </c>
      <c r="C115" s="272">
        <f>Volume!J115</f>
        <v>178.1</v>
      </c>
      <c r="D115" s="181">
        <f>Volume!M115</f>
        <v>1.3083048919226297</v>
      </c>
      <c r="E115" s="174">
        <f>Volume!C115*100</f>
        <v>24</v>
      </c>
      <c r="F115" s="332">
        <f>'Open Int.'!D115*100</f>
        <v>6.768953068592058</v>
      </c>
      <c r="G115" s="175">
        <f>'Open Int.'!R115</f>
        <v>31.07711425</v>
      </c>
      <c r="H115" s="175">
        <f>'Open Int.'!Z115</f>
        <v>2.346120250000002</v>
      </c>
      <c r="I115" s="170">
        <f>'Open Int.'!O115</f>
        <v>0.9983093829247676</v>
      </c>
      <c r="J115" s="184">
        <f>IF(Volume!D115=0,0,Volume!F115/Volume!D115)</f>
        <v>0</v>
      </c>
      <c r="K115" s="186">
        <f>IF('Open Int.'!E115=0,0,'Open Int.'!H115/'Open Int.'!E115)</f>
        <v>0</v>
      </c>
    </row>
    <row r="116" spans="1:11" ht="15">
      <c r="A116" s="200" t="s">
        <v>88</v>
      </c>
      <c r="B116" s="272">
        <f>Margins!B116</f>
        <v>600</v>
      </c>
      <c r="C116" s="272">
        <f>Volume!J116</f>
        <v>738.6</v>
      </c>
      <c r="D116" s="181">
        <f>Volume!M116</f>
        <v>3.503363228699551</v>
      </c>
      <c r="E116" s="174">
        <f>Volume!C116*100</f>
        <v>6</v>
      </c>
      <c r="F116" s="332">
        <f>'Open Int.'!D116*100</f>
        <v>2.191978802842346</v>
      </c>
      <c r="G116" s="175">
        <f>'Open Int.'!R116</f>
        <v>376.287156</v>
      </c>
      <c r="H116" s="175">
        <f>'Open Int.'!Z116</f>
        <v>20.657459999999958</v>
      </c>
      <c r="I116" s="170">
        <f>'Open Int.'!O116</f>
        <v>0.9995289129666706</v>
      </c>
      <c r="J116" s="184">
        <f>IF(Volume!D116=0,0,Volume!F116/Volume!D116)</f>
        <v>2</v>
      </c>
      <c r="K116" s="186">
        <f>IF('Open Int.'!E116=0,0,'Open Int.'!H116/'Open Int.'!E116)</f>
        <v>0.5</v>
      </c>
    </row>
    <row r="117" spans="1:11" ht="15">
      <c r="A117" s="200" t="s">
        <v>506</v>
      </c>
      <c r="B117" s="272">
        <f>Margins!B117</f>
        <v>4150</v>
      </c>
      <c r="C117" s="272">
        <f>Volume!J117</f>
        <v>80.75</v>
      </c>
      <c r="D117" s="181">
        <f>Volume!M117</f>
        <v>0.06195786864931494</v>
      </c>
      <c r="E117" s="174">
        <f>Volume!C117*100</f>
        <v>-17</v>
      </c>
      <c r="F117" s="332">
        <f>'Open Int.'!D117*100</f>
        <v>13.993314175121693</v>
      </c>
      <c r="G117" s="175">
        <f>'Open Int.'!R117</f>
        <v>697.80475875</v>
      </c>
      <c r="H117" s="175">
        <f>'Open Int.'!Z117</f>
        <v>92.02859475000002</v>
      </c>
      <c r="I117" s="170">
        <f>'Open Int.'!O117</f>
        <v>0.993660855784469</v>
      </c>
      <c r="J117" s="184">
        <f>IF(Volume!D117=0,0,Volume!F117/Volume!D117)</f>
        <v>0.14285714285714285</v>
      </c>
      <c r="K117" s="186">
        <f>IF('Open Int.'!E117=0,0,'Open Int.'!H117/'Open Int.'!E117)</f>
        <v>0.14356435643564355</v>
      </c>
    </row>
    <row r="118" spans="1:11" ht="15">
      <c r="A118" s="200" t="s">
        <v>5</v>
      </c>
      <c r="B118" s="272">
        <f>Margins!B118</f>
        <v>1125</v>
      </c>
      <c r="C118" s="272">
        <f>Volume!J118</f>
        <v>206.55</v>
      </c>
      <c r="D118" s="181">
        <f>Volume!M118</f>
        <v>1.4738393515106851</v>
      </c>
      <c r="E118" s="174">
        <f>Volume!C118*100</f>
        <v>8</v>
      </c>
      <c r="F118" s="332">
        <f>'Open Int.'!D118*100</f>
        <v>-1.5803538518245484</v>
      </c>
      <c r="G118" s="175">
        <f>'Open Int.'!R118</f>
        <v>519.042076875</v>
      </c>
      <c r="H118" s="175">
        <f>'Open Int.'!Z118</f>
        <v>12.324706875000004</v>
      </c>
      <c r="I118" s="170">
        <f>'Open Int.'!O118</f>
        <v>0.9978063303039799</v>
      </c>
      <c r="J118" s="184">
        <f>IF(Volume!D118=0,0,Volume!F118/Volume!D118)</f>
        <v>0.0780559646539028</v>
      </c>
      <c r="K118" s="186">
        <f>IF('Open Int.'!E118=0,0,'Open Int.'!H118/'Open Int.'!E118)</f>
        <v>0.07017543859649122</v>
      </c>
    </row>
    <row r="119" spans="1:11" ht="15">
      <c r="A119" s="200" t="s">
        <v>174</v>
      </c>
      <c r="B119" s="272">
        <f>Margins!B119</f>
        <v>500</v>
      </c>
      <c r="C119" s="272">
        <f>Volume!J119</f>
        <v>525.1</v>
      </c>
      <c r="D119" s="181">
        <f>Volume!M119</f>
        <v>1.5274555297757109</v>
      </c>
      <c r="E119" s="174">
        <f>Volume!C119*100</f>
        <v>-66</v>
      </c>
      <c r="F119" s="332">
        <f>'Open Int.'!D119*100</f>
        <v>0.7621550591327201</v>
      </c>
      <c r="G119" s="175">
        <f>'Open Int.'!R119</f>
        <v>100.92422</v>
      </c>
      <c r="H119" s="175">
        <f>'Open Int.'!Z119</f>
        <v>2.5010599999999954</v>
      </c>
      <c r="I119" s="170">
        <f>'Open Int.'!O119</f>
        <v>1</v>
      </c>
      <c r="J119" s="184">
        <f>IF(Volume!D119=0,0,Volume!F119/Volume!D119)</f>
        <v>0</v>
      </c>
      <c r="K119" s="186">
        <f>IF('Open Int.'!E119=0,0,'Open Int.'!H119/'Open Int.'!E119)</f>
        <v>0</v>
      </c>
    </row>
    <row r="120" spans="1:11" ht="15">
      <c r="A120" s="200" t="s">
        <v>457</v>
      </c>
      <c r="B120" s="272">
        <f>Margins!B120</f>
        <v>400</v>
      </c>
      <c r="C120" s="272">
        <f>Volume!J120</f>
        <v>451.95</v>
      </c>
      <c r="D120" s="181">
        <f>Volume!M120</f>
        <v>5.472578763127185</v>
      </c>
      <c r="E120" s="174">
        <f>Volume!C120*100</f>
        <v>-3</v>
      </c>
      <c r="F120" s="332">
        <f>'Open Int.'!D120*100</f>
        <v>5.592744547613907</v>
      </c>
      <c r="G120" s="175">
        <f>'Open Int.'!R120</f>
        <v>88.40142</v>
      </c>
      <c r="H120" s="175">
        <f>'Open Int.'!Z120</f>
        <v>9.026080000000007</v>
      </c>
      <c r="I120" s="170">
        <f>'Open Int.'!O120</f>
        <v>0.9995910020449897</v>
      </c>
      <c r="J120" s="184">
        <f>IF(Volume!D120=0,0,Volume!F120/Volume!D120)</f>
        <v>0</v>
      </c>
      <c r="K120" s="186">
        <f>IF('Open Int.'!E120=0,0,'Open Int.'!H120/'Open Int.'!E120)</f>
        <v>0</v>
      </c>
    </row>
    <row r="121" spans="1:11" ht="15">
      <c r="A121" s="200" t="s">
        <v>165</v>
      </c>
      <c r="B121" s="272">
        <f>Margins!B121</f>
        <v>300</v>
      </c>
      <c r="C121" s="272">
        <f>Volume!J121</f>
        <v>834.4</v>
      </c>
      <c r="D121" s="181">
        <f>Volume!M121</f>
        <v>0.3729099001563843</v>
      </c>
      <c r="E121" s="174">
        <f>Volume!C121*100</f>
        <v>-55.00000000000001</v>
      </c>
      <c r="F121" s="332">
        <f>'Open Int.'!D121*100</f>
        <v>3.592814371257485</v>
      </c>
      <c r="G121" s="175">
        <f>'Open Int.'!R121</f>
        <v>4.330536</v>
      </c>
      <c r="H121" s="175">
        <f>'Open Int.'!Z121</f>
        <v>0.16572300000000073</v>
      </c>
      <c r="I121" s="170">
        <f>'Open Int.'!O121</f>
        <v>1</v>
      </c>
      <c r="J121" s="184">
        <f>IF(Volume!D121=0,0,Volume!F121/Volume!D121)</f>
        <v>0</v>
      </c>
      <c r="K121" s="186">
        <f>IF('Open Int.'!E121=0,0,'Open Int.'!H121/'Open Int.'!E121)</f>
        <v>0</v>
      </c>
    </row>
    <row r="122" spans="1:11" ht="15">
      <c r="A122" s="200" t="s">
        <v>130</v>
      </c>
      <c r="B122" s="272">
        <f>Margins!B122</f>
        <v>400</v>
      </c>
      <c r="C122" s="272">
        <f>Volume!J122</f>
        <v>987.45</v>
      </c>
      <c r="D122" s="181">
        <f>Volume!M122</f>
        <v>1.8147136155075552</v>
      </c>
      <c r="E122" s="174">
        <f>Volume!C122*100</f>
        <v>-33</v>
      </c>
      <c r="F122" s="332">
        <f>'Open Int.'!D122*100</f>
        <v>1.788805539526832</v>
      </c>
      <c r="G122" s="175">
        <f>'Open Int.'!R122</f>
        <v>69.674472</v>
      </c>
      <c r="H122" s="175">
        <f>'Open Int.'!Z122</f>
        <v>2.4444699999999955</v>
      </c>
      <c r="I122" s="170">
        <f>'Open Int.'!O122</f>
        <v>0.9994331065759637</v>
      </c>
      <c r="J122" s="184">
        <f>IF(Volume!D122=0,0,Volume!F122/Volume!D122)</f>
        <v>0</v>
      </c>
      <c r="K122" s="186">
        <f>IF('Open Int.'!E122=0,0,'Open Int.'!H122/'Open Int.'!E122)</f>
        <v>0</v>
      </c>
    </row>
    <row r="123" spans="1:11" ht="15">
      <c r="A123" s="200" t="s">
        <v>507</v>
      </c>
      <c r="B123" s="272">
        <f>Margins!B123</f>
        <v>250</v>
      </c>
      <c r="C123" s="272">
        <f>Volume!J123</f>
        <v>1059.05</v>
      </c>
      <c r="D123" s="181">
        <f>Volume!M123</f>
        <v>4.2064351077437765</v>
      </c>
      <c r="E123" s="174">
        <f>Volume!C123*100</f>
        <v>-47</v>
      </c>
      <c r="F123" s="332">
        <f>'Open Int.'!D123*100</f>
        <v>-0.43478260869565216</v>
      </c>
      <c r="G123" s="175">
        <f>'Open Int.'!R123</f>
        <v>121.261225</v>
      </c>
      <c r="H123" s="175">
        <f>'Open Int.'!Z123</f>
        <v>4.386724999999998</v>
      </c>
      <c r="I123" s="170">
        <f>'Open Int.'!O123</f>
        <v>1</v>
      </c>
      <c r="J123" s="184">
        <f>IF(Volume!D123=0,0,Volume!F123/Volume!D123)</f>
        <v>0</v>
      </c>
      <c r="K123" s="186">
        <f>IF('Open Int.'!E123=0,0,'Open Int.'!H123/'Open Int.'!E123)</f>
        <v>0</v>
      </c>
    </row>
    <row r="124" spans="1:11" ht="15">
      <c r="A124" s="200" t="s">
        <v>142</v>
      </c>
      <c r="B124" s="272">
        <f>Margins!B124</f>
        <v>125</v>
      </c>
      <c r="C124" s="272">
        <f>Volume!J124</f>
        <v>15212.55</v>
      </c>
      <c r="D124" s="181">
        <f>Volume!M124</f>
        <v>5.850366169742719</v>
      </c>
      <c r="E124" s="174">
        <f>Volume!C124*100</f>
        <v>100</v>
      </c>
      <c r="F124" s="332">
        <f>'Open Int.'!D124*100</f>
        <v>5.745782528812427</v>
      </c>
      <c r="G124" s="175">
        <f>'Open Int.'!R124</f>
        <v>1205.024116875</v>
      </c>
      <c r="H124" s="175">
        <f>'Open Int.'!Z124</f>
        <v>129.2986293749998</v>
      </c>
      <c r="I124" s="170">
        <f>'Open Int.'!O124</f>
        <v>0.9990531797380464</v>
      </c>
      <c r="J124" s="184">
        <f>IF(Volume!D124=0,0,Volume!F124/Volume!D124)</f>
        <v>0</v>
      </c>
      <c r="K124" s="186">
        <f>IF('Open Int.'!E124=0,0,'Open Int.'!H124/'Open Int.'!E124)</f>
        <v>0</v>
      </c>
    </row>
    <row r="125" spans="1:11" ht="15">
      <c r="A125" s="200" t="s">
        <v>282</v>
      </c>
      <c r="B125" s="272">
        <f>Margins!B125</f>
        <v>150</v>
      </c>
      <c r="C125" s="272">
        <f>Volume!J125</f>
        <v>423.7</v>
      </c>
      <c r="D125" s="181">
        <f>Volume!M125</f>
        <v>-0.3996238834038526</v>
      </c>
      <c r="E125" s="174">
        <f>Volume!C125*100</f>
        <v>96</v>
      </c>
      <c r="F125" s="332">
        <f>'Open Int.'!D125*100</f>
        <v>2.268613491010016</v>
      </c>
      <c r="G125" s="175">
        <f>'Open Int.'!R125</f>
        <v>1077.9245775</v>
      </c>
      <c r="H125" s="175">
        <f>'Open Int.'!Z125</f>
        <v>20.082397499999843</v>
      </c>
      <c r="I125" s="170">
        <f>'Open Int.'!O125</f>
        <v>0.9993219539518292</v>
      </c>
      <c r="J125" s="184">
        <f>IF(Volume!D125=0,0,Volume!F125/Volume!D125)</f>
        <v>0</v>
      </c>
      <c r="K125" s="186">
        <f>IF('Open Int.'!E125=0,0,'Open Int.'!H125/'Open Int.'!E125)</f>
        <v>0</v>
      </c>
    </row>
    <row r="126" spans="1:11" ht="15">
      <c r="A126" s="200" t="s">
        <v>131</v>
      </c>
      <c r="B126" s="272">
        <f>Margins!B126</f>
        <v>3125</v>
      </c>
      <c r="C126" s="272">
        <f>Volume!J126</f>
        <v>136.05</v>
      </c>
      <c r="D126" s="181">
        <f>Volume!M126</f>
        <v>7.4644549763033305</v>
      </c>
      <c r="E126" s="174">
        <f>Volume!C126*100</f>
        <v>927.9999999999999</v>
      </c>
      <c r="F126" s="332">
        <f>'Open Int.'!D126*100</f>
        <v>29.914984059511156</v>
      </c>
      <c r="G126" s="175">
        <f>'Open Int.'!R126</f>
        <v>437.103140625</v>
      </c>
      <c r="H126" s="175">
        <f>'Open Int.'!Z126</f>
        <v>136.744640625</v>
      </c>
      <c r="I126" s="170">
        <f>'Open Int.'!O126</f>
        <v>0.9986382647602373</v>
      </c>
      <c r="J126" s="184">
        <f>IF(Volume!D126=0,0,Volume!F126/Volume!D126)</f>
        <v>0.1291759465478842</v>
      </c>
      <c r="K126" s="186">
        <f>IF('Open Int.'!E126=0,0,'Open Int.'!H126/'Open Int.'!E126)</f>
        <v>0.2462686567164179</v>
      </c>
    </row>
    <row r="127" spans="1:11" ht="15">
      <c r="A127" s="200" t="s">
        <v>166</v>
      </c>
      <c r="B127" s="272">
        <f>Margins!B127</f>
        <v>1000</v>
      </c>
      <c r="C127" s="272">
        <f>Volume!J127</f>
        <v>229.3</v>
      </c>
      <c r="D127" s="181">
        <f>Volume!M127</f>
        <v>0.13100436681223204</v>
      </c>
      <c r="E127" s="174">
        <f>Volume!C127*100</f>
        <v>21</v>
      </c>
      <c r="F127" s="332">
        <f>'Open Int.'!D127*100</f>
        <v>7.903533906399236</v>
      </c>
      <c r="G127" s="175">
        <f>'Open Int.'!R127</f>
        <v>207.24134</v>
      </c>
      <c r="H127" s="175">
        <f>'Open Int.'!Z127</f>
        <v>15.430940000000021</v>
      </c>
      <c r="I127" s="170">
        <f>'Open Int.'!O127</f>
        <v>0.9992254923655676</v>
      </c>
      <c r="J127" s="184">
        <f>IF(Volume!D127=0,0,Volume!F127/Volume!D127)</f>
        <v>0</v>
      </c>
      <c r="K127" s="186">
        <f>IF('Open Int.'!E127=0,0,'Open Int.'!H127/'Open Int.'!E127)</f>
        <v>0</v>
      </c>
    </row>
    <row r="128" spans="1:11" ht="15">
      <c r="A128" s="200" t="s">
        <v>283</v>
      </c>
      <c r="B128" s="272">
        <f>Margins!B128</f>
        <v>275</v>
      </c>
      <c r="C128" s="272">
        <f>Volume!J128</f>
        <v>1319.8</v>
      </c>
      <c r="D128" s="181">
        <f>Volume!M128</f>
        <v>1.2038954067939611</v>
      </c>
      <c r="E128" s="174">
        <f>Volume!C128*100</f>
        <v>20</v>
      </c>
      <c r="F128" s="332">
        <f>'Open Int.'!D128*100</f>
        <v>1.7935319870074846</v>
      </c>
      <c r="G128" s="175">
        <f>'Open Int.'!R128</f>
        <v>523.8385185</v>
      </c>
      <c r="H128" s="175">
        <f>'Open Int.'!Z128</f>
        <v>15.51989999999995</v>
      </c>
      <c r="I128" s="170">
        <f>'Open Int.'!O128</f>
        <v>0.9999307143352041</v>
      </c>
      <c r="J128" s="184">
        <f>IF(Volume!D128=0,0,Volume!F128/Volume!D128)</f>
        <v>0</v>
      </c>
      <c r="K128" s="186">
        <f>IF('Open Int.'!E128=0,0,'Open Int.'!H128/'Open Int.'!E128)</f>
        <v>0</v>
      </c>
    </row>
    <row r="129" spans="1:11" ht="15">
      <c r="A129" s="200" t="s">
        <v>401</v>
      </c>
      <c r="B129" s="272">
        <f>Margins!B129</f>
        <v>500</v>
      </c>
      <c r="C129" s="272">
        <f>Volume!J129</f>
        <v>580.55</v>
      </c>
      <c r="D129" s="181">
        <f>Volume!M129</f>
        <v>0.6675914687012153</v>
      </c>
      <c r="E129" s="174">
        <f>Volume!C129*100</f>
        <v>-76</v>
      </c>
      <c r="F129" s="332">
        <f>'Open Int.'!D129*100</f>
        <v>1.3197360527894422</v>
      </c>
      <c r="G129" s="175">
        <f>'Open Int.'!R129</f>
        <v>49.027447499999994</v>
      </c>
      <c r="H129" s="175">
        <f>'Open Int.'!Z129</f>
        <v>0.959502499999985</v>
      </c>
      <c r="I129" s="170">
        <f>'Open Int.'!O129</f>
        <v>1</v>
      </c>
      <c r="J129" s="184">
        <f>IF(Volume!D129=0,0,Volume!F129/Volume!D129)</f>
        <v>0</v>
      </c>
      <c r="K129" s="186">
        <f>IF('Open Int.'!E129=0,0,'Open Int.'!H129/'Open Int.'!E129)</f>
        <v>0</v>
      </c>
    </row>
    <row r="130" spans="1:11" ht="15">
      <c r="A130" s="200" t="s">
        <v>284</v>
      </c>
      <c r="B130" s="272">
        <f>Margins!B130</f>
        <v>275</v>
      </c>
      <c r="C130" s="272">
        <f>Volume!J130</f>
        <v>1291.3</v>
      </c>
      <c r="D130" s="181">
        <f>Volume!M130</f>
        <v>4.149695527684805</v>
      </c>
      <c r="E130" s="174">
        <f>Volume!C130*100</f>
        <v>161</v>
      </c>
      <c r="F130" s="332">
        <f>'Open Int.'!D130*100</f>
        <v>2.5129592066711743</v>
      </c>
      <c r="G130" s="175">
        <f>'Open Int.'!R130</f>
        <v>323.04129275</v>
      </c>
      <c r="H130" s="175">
        <f>'Open Int.'!Z130</f>
        <v>20.47449800000004</v>
      </c>
      <c r="I130" s="170">
        <f>'Open Int.'!O130</f>
        <v>1</v>
      </c>
      <c r="J130" s="184">
        <f>IF(Volume!D130=0,0,Volume!F130/Volume!D130)</f>
        <v>0</v>
      </c>
      <c r="K130" s="186">
        <f>IF('Open Int.'!E130=0,0,'Open Int.'!H130/'Open Int.'!E130)</f>
        <v>0</v>
      </c>
    </row>
    <row r="131" spans="1:11" ht="15">
      <c r="A131" s="200" t="s">
        <v>508</v>
      </c>
      <c r="B131" s="272">
        <f>Margins!B131</f>
        <v>1650</v>
      </c>
      <c r="C131" s="272">
        <f>Volume!J131</f>
        <v>127.7</v>
      </c>
      <c r="D131" s="181">
        <f>Volume!M131</f>
        <v>0.9486166007905161</v>
      </c>
      <c r="E131" s="174">
        <f>Volume!C131*100</f>
        <v>-81</v>
      </c>
      <c r="F131" s="332">
        <f>'Open Int.'!D131*100</f>
        <v>1.1005135730007336</v>
      </c>
      <c r="G131" s="175">
        <f>'Open Int.'!R131</f>
        <v>29.07729</v>
      </c>
      <c r="H131" s="175">
        <f>'Open Int.'!Z131</f>
        <v>0.586327500000003</v>
      </c>
      <c r="I131" s="170">
        <f>'Open Int.'!O131</f>
        <v>1</v>
      </c>
      <c r="J131" s="184">
        <f>IF(Volume!D131=0,0,Volume!F131/Volume!D131)</f>
        <v>0</v>
      </c>
      <c r="K131" s="186">
        <f>IF('Open Int.'!E131=0,0,'Open Int.'!H131/'Open Int.'!E131)</f>
        <v>0</v>
      </c>
    </row>
    <row r="132" spans="1:11" ht="15">
      <c r="A132" s="200" t="s">
        <v>175</v>
      </c>
      <c r="B132" s="272">
        <f>Margins!B132</f>
        <v>1250</v>
      </c>
      <c r="C132" s="272">
        <f>Volume!J132</f>
        <v>219.4</v>
      </c>
      <c r="D132" s="181">
        <f>Volume!M132</f>
        <v>2.7153558052434508</v>
      </c>
      <c r="E132" s="174">
        <f>Volume!C132*100</f>
        <v>-56.99999999999999</v>
      </c>
      <c r="F132" s="332">
        <f>'Open Int.'!D132*100</f>
        <v>4.914004914004914</v>
      </c>
      <c r="G132" s="175">
        <f>'Open Int.'!R132</f>
        <v>23.448375</v>
      </c>
      <c r="H132" s="175">
        <f>'Open Int.'!Z132</f>
        <v>1.714575</v>
      </c>
      <c r="I132" s="170">
        <f>'Open Int.'!O132</f>
        <v>1</v>
      </c>
      <c r="J132" s="184">
        <f>IF(Volume!D132=0,0,Volume!F132/Volume!D132)</f>
        <v>0</v>
      </c>
      <c r="K132" s="186">
        <f>IF('Open Int.'!E132=0,0,'Open Int.'!H132/'Open Int.'!E132)</f>
        <v>0</v>
      </c>
    </row>
    <row r="133" spans="1:11" ht="15">
      <c r="A133" s="200" t="s">
        <v>468</v>
      </c>
      <c r="B133" s="272">
        <f>Margins!B133</f>
        <v>100</v>
      </c>
      <c r="C133" s="272">
        <f>Volume!J133</f>
        <v>3332</v>
      </c>
      <c r="D133" s="181">
        <f>Volume!M133</f>
        <v>1.8477480093533587</v>
      </c>
      <c r="E133" s="174">
        <f>Volume!C133*100</f>
        <v>-68</v>
      </c>
      <c r="F133" s="332">
        <f>'Open Int.'!D133*100</f>
        <v>3.6561540608428693</v>
      </c>
      <c r="G133" s="175">
        <f>'Open Int.'!R133</f>
        <v>123.7838</v>
      </c>
      <c r="H133" s="175">
        <f>'Open Int.'!Z133</f>
        <v>6.5641635000000065</v>
      </c>
      <c r="I133" s="170">
        <f>'Open Int.'!O133</f>
        <v>0.9997308209959623</v>
      </c>
      <c r="J133" s="184">
        <f>IF(Volume!D133=0,0,Volume!F133/Volume!D133)</f>
        <v>0</v>
      </c>
      <c r="K133" s="186">
        <f>IF('Open Int.'!E133=0,0,'Open Int.'!H133/'Open Int.'!E133)</f>
        <v>0</v>
      </c>
    </row>
    <row r="134" spans="1:11" ht="15">
      <c r="A134" s="200" t="s">
        <v>143</v>
      </c>
      <c r="B134" s="272">
        <f>Margins!B134</f>
        <v>850</v>
      </c>
      <c r="C134" s="272">
        <f>Volume!J134</f>
        <v>366.7</v>
      </c>
      <c r="D134" s="181">
        <f>Volume!M134</f>
        <v>1.4384508990318088</v>
      </c>
      <c r="E134" s="174">
        <f>Volume!C134*100</f>
        <v>-35</v>
      </c>
      <c r="F134" s="332">
        <f>'Open Int.'!D134*100</f>
        <v>4.9237983587338805</v>
      </c>
      <c r="G134" s="175">
        <f>'Open Int.'!R134</f>
        <v>281.1800595</v>
      </c>
      <c r="H134" s="175">
        <f>'Open Int.'!Z134</f>
        <v>18.091204500000003</v>
      </c>
      <c r="I134" s="170">
        <f>'Open Int.'!O134</f>
        <v>1</v>
      </c>
      <c r="J134" s="184">
        <f>IF(Volume!D134=0,0,Volume!F134/Volume!D134)</f>
        <v>0</v>
      </c>
      <c r="K134" s="186">
        <f>IF('Open Int.'!E134=0,0,'Open Int.'!H134/'Open Int.'!E134)</f>
        <v>0</v>
      </c>
    </row>
    <row r="135" spans="1:11" ht="15">
      <c r="A135" s="200" t="s">
        <v>264</v>
      </c>
      <c r="B135" s="272">
        <f>Margins!B135</f>
        <v>425</v>
      </c>
      <c r="C135" s="272">
        <f>Volume!J135</f>
        <v>845.35</v>
      </c>
      <c r="D135" s="181">
        <f>Volume!M135</f>
        <v>5.73483427141964</v>
      </c>
      <c r="E135" s="174">
        <f>Volume!C135*100</f>
        <v>618</v>
      </c>
      <c r="F135" s="332">
        <f>'Open Int.'!D135*100</f>
        <v>9.79469632164243</v>
      </c>
      <c r="G135" s="175">
        <f>'Open Int.'!R135</f>
        <v>184.522998</v>
      </c>
      <c r="H135" s="175">
        <f>'Open Int.'!Z135</f>
        <v>25.638363</v>
      </c>
      <c r="I135" s="170">
        <f>'Open Int.'!O135</f>
        <v>0.996690031152648</v>
      </c>
      <c r="J135" s="184">
        <f>IF(Volume!D135=0,0,Volume!F135/Volume!D135)</f>
        <v>0</v>
      </c>
      <c r="K135" s="186">
        <f>IF('Open Int.'!E135=0,0,'Open Int.'!H135/'Open Int.'!E135)</f>
        <v>0</v>
      </c>
    </row>
    <row r="136" spans="1:11" ht="15">
      <c r="A136" s="200" t="s">
        <v>205</v>
      </c>
      <c r="B136" s="272">
        <f>Margins!B136</f>
        <v>50</v>
      </c>
      <c r="C136" s="272">
        <f>Volume!J136</f>
        <v>4155.75</v>
      </c>
      <c r="D136" s="181">
        <f>Volume!M136</f>
        <v>-0.03728381401390763</v>
      </c>
      <c r="E136" s="174">
        <f>Volume!C136*100</f>
        <v>114.99999999999999</v>
      </c>
      <c r="F136" s="332">
        <f>'Open Int.'!D136*100</f>
        <v>3.7445730824891466</v>
      </c>
      <c r="G136" s="175">
        <f>'Open Int.'!R136</f>
        <v>1441.795905</v>
      </c>
      <c r="H136" s="175">
        <f>'Open Int.'!Z136</f>
        <v>54.42174899999986</v>
      </c>
      <c r="I136" s="170">
        <f>'Open Int.'!O136</f>
        <v>0.9980976537729866</v>
      </c>
      <c r="J136" s="184">
        <f>IF(Volume!D136=0,0,Volume!F136/Volume!D136)</f>
        <v>0.04591836734693878</v>
      </c>
      <c r="K136" s="186">
        <f>IF('Open Int.'!E136=0,0,'Open Int.'!H136/'Open Int.'!E136)</f>
        <v>0.08604206500956023</v>
      </c>
    </row>
    <row r="137" spans="1:11" ht="15">
      <c r="A137" s="200" t="s">
        <v>285</v>
      </c>
      <c r="B137" s="272">
        <f>Margins!B137</f>
        <v>350</v>
      </c>
      <c r="C137" s="272">
        <f>Volume!J137</f>
        <v>629.25</v>
      </c>
      <c r="D137" s="181">
        <f>Volume!M137</f>
        <v>1.820388349514563</v>
      </c>
      <c r="E137" s="174">
        <f>Volume!C137*100</f>
        <v>-51</v>
      </c>
      <c r="F137" s="332">
        <f>'Open Int.'!D137*100</f>
        <v>0.38788326560768377</v>
      </c>
      <c r="G137" s="175">
        <f>'Open Int.'!R137</f>
        <v>119.69908125</v>
      </c>
      <c r="H137" s="175">
        <f>'Open Int.'!Z137</f>
        <v>2.5942612500000024</v>
      </c>
      <c r="I137" s="170">
        <f>'Open Int.'!O137</f>
        <v>0.9983440662373505</v>
      </c>
      <c r="J137" s="184">
        <f>IF(Volume!D137=0,0,Volume!F137/Volume!D137)</f>
        <v>0</v>
      </c>
      <c r="K137" s="186">
        <f>IF('Open Int.'!E137=0,0,'Open Int.'!H137/'Open Int.'!E137)</f>
        <v>0</v>
      </c>
    </row>
    <row r="138" spans="1:11" ht="15">
      <c r="A138" s="200" t="s">
        <v>6</v>
      </c>
      <c r="B138" s="272">
        <f>Margins!B138</f>
        <v>312</v>
      </c>
      <c r="C138" s="272">
        <f>Volume!J138</f>
        <v>835.75</v>
      </c>
      <c r="D138" s="181">
        <f>Volume!M138</f>
        <v>0.31808906493817996</v>
      </c>
      <c r="E138" s="174">
        <f>Volume!C138*100</f>
        <v>-48</v>
      </c>
      <c r="F138" s="332">
        <f>'Open Int.'!D138*100</f>
        <v>7.268537913699204</v>
      </c>
      <c r="G138" s="175">
        <f>'Open Int.'!R138</f>
        <v>134.4708378</v>
      </c>
      <c r="H138" s="175">
        <f>'Open Int.'!Z138</f>
        <v>9.5758182</v>
      </c>
      <c r="I138" s="170">
        <f>'Open Int.'!O138</f>
        <v>0.9998060888113244</v>
      </c>
      <c r="J138" s="184">
        <f>IF(Volume!D138=0,0,Volume!F138/Volume!D138)</f>
        <v>0</v>
      </c>
      <c r="K138" s="186">
        <f>IF('Open Int.'!E138=0,0,'Open Int.'!H138/'Open Int.'!E138)</f>
        <v>0</v>
      </c>
    </row>
    <row r="139" spans="1:11" ht="15">
      <c r="A139" s="200" t="s">
        <v>499</v>
      </c>
      <c r="B139" s="272">
        <f>Margins!B139</f>
        <v>350</v>
      </c>
      <c r="C139" s="272">
        <f>Volume!J139</f>
        <v>847.85</v>
      </c>
      <c r="D139" s="181">
        <f>Volume!M139</f>
        <v>1.0608498718636363</v>
      </c>
      <c r="E139" s="174">
        <f>Volume!C139*100</f>
        <v>-19</v>
      </c>
      <c r="F139" s="332">
        <f>'Open Int.'!D139*100</f>
        <v>12.836438923395447</v>
      </c>
      <c r="G139" s="175">
        <f>'Open Int.'!R139</f>
        <v>97.0364325</v>
      </c>
      <c r="H139" s="175">
        <f>'Open Int.'!Z139</f>
        <v>11.941733999999997</v>
      </c>
      <c r="I139" s="170">
        <f>'Open Int.'!O139</f>
        <v>0.9996941896024465</v>
      </c>
      <c r="J139" s="184">
        <f>IF(Volume!D139=0,0,Volume!F139/Volume!D139)</f>
        <v>0</v>
      </c>
      <c r="K139" s="186">
        <f>IF('Open Int.'!E139=0,0,'Open Int.'!H139/'Open Int.'!E139)</f>
        <v>0</v>
      </c>
    </row>
    <row r="140" spans="1:11" ht="15">
      <c r="A140" s="200" t="s">
        <v>167</v>
      </c>
      <c r="B140" s="272">
        <f>Margins!B140</f>
        <v>600</v>
      </c>
      <c r="C140" s="272">
        <f>Volume!J140</f>
        <v>601.05</v>
      </c>
      <c r="D140" s="181">
        <f>Volume!M140</f>
        <v>3.122587286608893</v>
      </c>
      <c r="E140" s="174">
        <f>Volume!C140*100</f>
        <v>-19</v>
      </c>
      <c r="F140" s="332">
        <f>'Open Int.'!D140*100</f>
        <v>4.433497536945813</v>
      </c>
      <c r="G140" s="175">
        <f>'Open Int.'!R140</f>
        <v>191.13389999999998</v>
      </c>
      <c r="H140" s="175">
        <f>'Open Int.'!Z140</f>
        <v>13.656074999999987</v>
      </c>
      <c r="I140" s="170">
        <f>'Open Int.'!O140</f>
        <v>1</v>
      </c>
      <c r="J140" s="184">
        <f>IF(Volume!D140=0,0,Volume!F140/Volume!D140)</f>
        <v>0</v>
      </c>
      <c r="K140" s="186">
        <f>IF('Open Int.'!E140=0,0,'Open Int.'!H140/'Open Int.'!E140)</f>
        <v>0</v>
      </c>
    </row>
    <row r="141" spans="1:11" ht="15">
      <c r="A141" s="200" t="s">
        <v>217</v>
      </c>
      <c r="B141" s="272">
        <f>Margins!B141</f>
        <v>200</v>
      </c>
      <c r="C141" s="272">
        <f>Volume!J141</f>
        <v>986.6</v>
      </c>
      <c r="D141" s="181">
        <f>Volume!M141</f>
        <v>-0.864147909967848</v>
      </c>
      <c r="E141" s="174">
        <f>Volume!C141*100</f>
        <v>35</v>
      </c>
      <c r="F141" s="332">
        <f>'Open Int.'!D141*100</f>
        <v>9.404475679674496</v>
      </c>
      <c r="G141" s="175">
        <f>'Open Int.'!R141</f>
        <v>233.705808</v>
      </c>
      <c r="H141" s="175">
        <f>'Open Int.'!Z141</f>
        <v>18.463951999999978</v>
      </c>
      <c r="I141" s="170">
        <f>'Open Int.'!O141</f>
        <v>1</v>
      </c>
      <c r="J141" s="184">
        <f>IF(Volume!D141=0,0,Volume!F141/Volume!D141)</f>
        <v>0</v>
      </c>
      <c r="K141" s="186">
        <f>IF('Open Int.'!E141=0,0,'Open Int.'!H141/'Open Int.'!E141)</f>
        <v>0</v>
      </c>
    </row>
    <row r="142" spans="1:11" ht="15">
      <c r="A142" s="200" t="s">
        <v>202</v>
      </c>
      <c r="B142" s="272">
        <f>Margins!B142</f>
        <v>1250</v>
      </c>
      <c r="C142" s="272">
        <f>Volume!J142</f>
        <v>231.65</v>
      </c>
      <c r="D142" s="181">
        <f>Volume!M142</f>
        <v>3.1159581571333184</v>
      </c>
      <c r="E142" s="174">
        <f>Volume!C142*100</f>
        <v>-41</v>
      </c>
      <c r="F142" s="332">
        <f>'Open Int.'!D142*100</f>
        <v>-1.4418125643666324</v>
      </c>
      <c r="G142" s="175">
        <f>'Open Int.'!R142</f>
        <v>27.8559125</v>
      </c>
      <c r="H142" s="175">
        <f>'Open Int.'!Z142</f>
        <v>0.5890187499999975</v>
      </c>
      <c r="I142" s="170">
        <f>'Open Int.'!O142</f>
        <v>1</v>
      </c>
      <c r="J142" s="184">
        <f>IF(Volume!D142=0,0,Volume!F142/Volume!D142)</f>
        <v>0</v>
      </c>
      <c r="K142" s="186">
        <f>IF('Open Int.'!E142=0,0,'Open Int.'!H142/'Open Int.'!E142)</f>
        <v>0</v>
      </c>
    </row>
    <row r="143" spans="1:11" ht="15">
      <c r="A143" s="200" t="s">
        <v>286</v>
      </c>
      <c r="B143" s="272">
        <f>Margins!B143</f>
        <v>125</v>
      </c>
      <c r="C143" s="272">
        <f>Volume!J143</f>
        <v>1928.45</v>
      </c>
      <c r="D143" s="181">
        <f>Volume!M143</f>
        <v>2.765713676693938</v>
      </c>
      <c r="E143" s="174">
        <f>Volume!C143*100</f>
        <v>14.000000000000002</v>
      </c>
      <c r="F143" s="332">
        <f>'Open Int.'!D143*100</f>
        <v>2.938365981844243</v>
      </c>
      <c r="G143" s="175">
        <f>'Open Int.'!R143</f>
        <v>103.871138125</v>
      </c>
      <c r="H143" s="175">
        <f>'Open Int.'!Z143</f>
        <v>5.680659375000005</v>
      </c>
      <c r="I143" s="170">
        <f>'Open Int.'!O143</f>
        <v>1</v>
      </c>
      <c r="J143" s="184">
        <f>IF(Volume!D143=0,0,Volume!F143/Volume!D143)</f>
        <v>0</v>
      </c>
      <c r="K143" s="186">
        <f>IF('Open Int.'!E143=0,0,'Open Int.'!H143/'Open Int.'!E143)</f>
        <v>0</v>
      </c>
    </row>
    <row r="144" spans="1:11" ht="15">
      <c r="A144" s="200" t="s">
        <v>509</v>
      </c>
      <c r="B144" s="272">
        <f>Margins!B144</f>
        <v>50</v>
      </c>
      <c r="C144" s="272">
        <f>Volume!J144</f>
        <v>5106.65</v>
      </c>
      <c r="D144" s="181">
        <f>Volume!M144</f>
        <v>3.044947787923112</v>
      </c>
      <c r="E144" s="174">
        <f>Volume!C144*100</f>
        <v>107</v>
      </c>
      <c r="F144" s="332">
        <f>'Open Int.'!D144*100</f>
        <v>22.30347349177331</v>
      </c>
      <c r="G144" s="175">
        <f>'Open Int.'!R144</f>
        <v>68.35251025</v>
      </c>
      <c r="H144" s="175">
        <f>'Open Int.'!Z144</f>
        <v>14.136605249999995</v>
      </c>
      <c r="I144" s="170">
        <f>'Open Int.'!O144</f>
        <v>0.9985057900635039</v>
      </c>
      <c r="J144" s="184">
        <f>IF(Volume!D144=0,0,Volume!F144/Volume!D144)</f>
        <v>2</v>
      </c>
      <c r="K144" s="186">
        <f>IF('Open Int.'!E144=0,0,'Open Int.'!H144/'Open Int.'!E144)</f>
        <v>0</v>
      </c>
    </row>
    <row r="145" spans="1:11" ht="15">
      <c r="A145" s="200" t="s">
        <v>402</v>
      </c>
      <c r="B145" s="272">
        <f>Margins!B145</f>
        <v>825</v>
      </c>
      <c r="C145" s="272">
        <f>Volume!J145</f>
        <v>289.1</v>
      </c>
      <c r="D145" s="181">
        <f>Volume!M145</f>
        <v>0.3993748914742261</v>
      </c>
      <c r="E145" s="174">
        <f>Volume!C145*100</f>
        <v>-77</v>
      </c>
      <c r="F145" s="332">
        <f>'Open Int.'!D145*100</f>
        <v>0.47770700636942676</v>
      </c>
      <c r="G145" s="175">
        <f>'Open Int.'!R145</f>
        <v>45.14946975000001</v>
      </c>
      <c r="H145" s="175">
        <f>'Open Int.'!Z145</f>
        <v>0.3934012500000108</v>
      </c>
      <c r="I145" s="170">
        <f>'Open Int.'!O145</f>
        <v>0.9994717379820391</v>
      </c>
      <c r="J145" s="184">
        <f>IF(Volume!D145=0,0,Volume!F145/Volume!D145)</f>
        <v>0</v>
      </c>
      <c r="K145" s="186">
        <f>IF('Open Int.'!E145=0,0,'Open Int.'!H145/'Open Int.'!E145)</f>
        <v>0</v>
      </c>
    </row>
    <row r="146" spans="1:11" ht="15">
      <c r="A146" s="200" t="s">
        <v>268</v>
      </c>
      <c r="B146" s="272">
        <f>Margins!B146</f>
        <v>800</v>
      </c>
      <c r="C146" s="272">
        <f>Volume!J146</f>
        <v>300.75</v>
      </c>
      <c r="D146" s="181">
        <f>Volume!M146</f>
        <v>0.2165944685104889</v>
      </c>
      <c r="E146" s="174">
        <f>Volume!C146*100</f>
        <v>-83</v>
      </c>
      <c r="F146" s="332">
        <f>'Open Int.'!D146*100</f>
        <v>-0.550795593635251</v>
      </c>
      <c r="G146" s="175">
        <f>'Open Int.'!R146</f>
        <v>39.0975</v>
      </c>
      <c r="H146" s="175">
        <f>'Open Int.'!Z146</f>
        <v>-0.13157200000000557</v>
      </c>
      <c r="I146" s="170">
        <f>'Open Int.'!O146</f>
        <v>1</v>
      </c>
      <c r="J146" s="184">
        <f>IF(Volume!D146=0,0,Volume!F146/Volume!D146)</f>
        <v>0</v>
      </c>
      <c r="K146" s="186">
        <f>IF('Open Int.'!E146=0,0,'Open Int.'!H146/'Open Int.'!E146)</f>
        <v>0</v>
      </c>
    </row>
    <row r="147" spans="1:11" ht="15">
      <c r="A147" s="200" t="s">
        <v>144</v>
      </c>
      <c r="B147" s="272">
        <f>Margins!B147</f>
        <v>2225</v>
      </c>
      <c r="C147" s="272">
        <f>Volume!J147</f>
        <v>134.85</v>
      </c>
      <c r="D147" s="181">
        <f>Volume!M147</f>
        <v>1.0112359550561756</v>
      </c>
      <c r="E147" s="174">
        <f>Volume!C147*100</f>
        <v>97</v>
      </c>
      <c r="F147" s="332">
        <f>'Open Int.'!D147*100</f>
        <v>2.6057276057276058</v>
      </c>
      <c r="G147" s="175">
        <f>'Open Int.'!R147</f>
        <v>380.062251375</v>
      </c>
      <c r="H147" s="175">
        <f>'Open Int.'!Z147</f>
        <v>15.656646375000037</v>
      </c>
      <c r="I147" s="170">
        <f>'Open Int.'!O147</f>
        <v>0.9989737112181258</v>
      </c>
      <c r="J147" s="184">
        <f>IF(Volume!D147=0,0,Volume!F147/Volume!D147)</f>
        <v>0.0053475935828877</v>
      </c>
      <c r="K147" s="186">
        <f>IF('Open Int.'!E147=0,0,'Open Int.'!H147/'Open Int.'!E147)</f>
        <v>0.02702702702702703</v>
      </c>
    </row>
    <row r="148" spans="1:11" ht="15">
      <c r="A148" s="200" t="s">
        <v>7</v>
      </c>
      <c r="B148" s="272">
        <f>Margins!B148</f>
        <v>1600</v>
      </c>
      <c r="C148" s="272">
        <f>Volume!J148</f>
        <v>181.4</v>
      </c>
      <c r="D148" s="181">
        <f>Volume!M148</f>
        <v>-1.0905125408942202</v>
      </c>
      <c r="E148" s="174">
        <f>Volume!C148*100</f>
        <v>-49</v>
      </c>
      <c r="F148" s="332">
        <f>'Open Int.'!D148*100</f>
        <v>3.77658274260572</v>
      </c>
      <c r="G148" s="175">
        <f>'Open Int.'!R148</f>
        <v>524.289536</v>
      </c>
      <c r="H148" s="175">
        <f>'Open Int.'!Z148</f>
        <v>21.568128</v>
      </c>
      <c r="I148" s="170">
        <f>'Open Int.'!O148</f>
        <v>0.9979517271922055</v>
      </c>
      <c r="J148" s="184">
        <f>IF(Volume!D148=0,0,Volume!F148/Volume!D148)</f>
        <v>0.11336717428087986</v>
      </c>
      <c r="K148" s="186">
        <f>IF('Open Int.'!E148=0,0,'Open Int.'!H148/'Open Int.'!E148)</f>
        <v>0.14135021097046413</v>
      </c>
    </row>
    <row r="149" spans="1:11" ht="15">
      <c r="A149" s="200" t="s">
        <v>287</v>
      </c>
      <c r="B149" s="272">
        <f>Margins!B149</f>
        <v>1000</v>
      </c>
      <c r="C149" s="272">
        <f>Volume!J149</f>
        <v>352.5</v>
      </c>
      <c r="D149" s="181">
        <f>Volume!M149</f>
        <v>1.3805004314063882</v>
      </c>
      <c r="E149" s="174">
        <f>Volume!C149*100</f>
        <v>-16</v>
      </c>
      <c r="F149" s="332">
        <f>'Open Int.'!D149*100</f>
        <v>8.826945412311266</v>
      </c>
      <c r="G149" s="175">
        <f>'Open Int.'!R149</f>
        <v>33.02925</v>
      </c>
      <c r="H149" s="175">
        <f>'Open Int.'!Z149</f>
        <v>3.092279999999999</v>
      </c>
      <c r="I149" s="170">
        <f>'Open Int.'!O149</f>
        <v>1</v>
      </c>
      <c r="J149" s="184">
        <f>IF(Volume!D149=0,0,Volume!F149/Volume!D149)</f>
        <v>0</v>
      </c>
      <c r="K149" s="186">
        <f>IF('Open Int.'!E149=0,0,'Open Int.'!H149/'Open Int.'!E149)</f>
        <v>0</v>
      </c>
    </row>
    <row r="150" spans="1:11" ht="15">
      <c r="A150" s="200" t="s">
        <v>176</v>
      </c>
      <c r="B150" s="272">
        <f>Margins!B150</f>
        <v>3500</v>
      </c>
      <c r="C150" s="272">
        <f>Volume!J150</f>
        <v>81.85</v>
      </c>
      <c r="D150" s="181">
        <f>Volume!M150</f>
        <v>1.7402113113735134</v>
      </c>
      <c r="E150" s="174">
        <f>Volume!C150*100</f>
        <v>178</v>
      </c>
      <c r="F150" s="332">
        <f>'Open Int.'!D150*100</f>
        <v>2.9833333333333334</v>
      </c>
      <c r="G150" s="175">
        <f>'Open Int.'!R150</f>
        <v>363.2502999999999</v>
      </c>
      <c r="H150" s="175">
        <f>'Open Int.'!Z150</f>
        <v>21.98139999999995</v>
      </c>
      <c r="I150" s="170">
        <f>'Open Int.'!O150</f>
        <v>0.999211356466877</v>
      </c>
      <c r="J150" s="184">
        <f>IF(Volume!D150=0,0,Volume!F150/Volume!D150)</f>
        <v>0.076158940397351</v>
      </c>
      <c r="K150" s="186">
        <f>IF('Open Int.'!E150=0,0,'Open Int.'!H150/'Open Int.'!E150)</f>
        <v>0.08417508417508418</v>
      </c>
    </row>
    <row r="151" spans="1:11" ht="15">
      <c r="A151" s="200" t="s">
        <v>197</v>
      </c>
      <c r="B151" s="272">
        <f>Margins!B151</f>
        <v>575</v>
      </c>
      <c r="C151" s="272">
        <f>Volume!J151</f>
        <v>501.5</v>
      </c>
      <c r="D151" s="181">
        <f>Volume!M151</f>
        <v>4.37044745057232</v>
      </c>
      <c r="E151" s="174">
        <f>Volume!C151*100</f>
        <v>-1</v>
      </c>
      <c r="F151" s="332">
        <f>'Open Int.'!D151*100</f>
        <v>7.239459029435164</v>
      </c>
      <c r="G151" s="175">
        <f>'Open Int.'!R151</f>
        <v>155.68691375</v>
      </c>
      <c r="H151" s="175">
        <f>'Open Int.'!Z151</f>
        <v>16.769558750000016</v>
      </c>
      <c r="I151" s="170">
        <f>'Open Int.'!O151</f>
        <v>0.9601778107056862</v>
      </c>
      <c r="J151" s="184">
        <f>IF(Volume!D151=0,0,Volume!F151/Volume!D151)</f>
        <v>0</v>
      </c>
      <c r="K151" s="186">
        <f>IF('Open Int.'!E151=0,0,'Open Int.'!H151/'Open Int.'!E151)</f>
        <v>0</v>
      </c>
    </row>
    <row r="152" spans="1:11" ht="15">
      <c r="A152" s="200" t="s">
        <v>510</v>
      </c>
      <c r="B152" s="272">
        <f>Margins!B152</f>
        <v>150</v>
      </c>
      <c r="C152" s="272">
        <f>Volume!J152</f>
        <v>1334.15</v>
      </c>
      <c r="D152" s="181">
        <f>Volume!M152</f>
        <v>0.7475929771568881</v>
      </c>
      <c r="E152" s="174">
        <f>Volume!C152*100</f>
        <v>-78</v>
      </c>
      <c r="F152" s="332">
        <f>'Open Int.'!D152*100</f>
        <v>3.258145363408521</v>
      </c>
      <c r="G152" s="175">
        <f>'Open Int.'!R152</f>
        <v>8.245047</v>
      </c>
      <c r="H152" s="175">
        <f>'Open Int.'!Z152</f>
        <v>0.3194107499999994</v>
      </c>
      <c r="I152" s="170">
        <f>'Open Int.'!O152</f>
        <v>1</v>
      </c>
      <c r="J152" s="184">
        <f>IF(Volume!D152=0,0,Volume!F152/Volume!D152)</f>
        <v>0</v>
      </c>
      <c r="K152" s="186">
        <f>IF('Open Int.'!E152=0,0,'Open Int.'!H152/'Open Int.'!E152)</f>
        <v>0</v>
      </c>
    </row>
    <row r="153" spans="1:11" ht="15">
      <c r="A153" s="200" t="s">
        <v>168</v>
      </c>
      <c r="B153" s="272">
        <f>Margins!B153</f>
        <v>550</v>
      </c>
      <c r="C153" s="272">
        <f>Volume!J153</f>
        <v>461.2</v>
      </c>
      <c r="D153" s="181">
        <f>Volume!M153</f>
        <v>-0.10829542993285683</v>
      </c>
      <c r="E153" s="174">
        <f>Volume!C153*100</f>
        <v>-24</v>
      </c>
      <c r="F153" s="332">
        <f>'Open Int.'!D153*100</f>
        <v>2.256389776357828</v>
      </c>
      <c r="G153" s="175">
        <f>'Open Int.'!R153</f>
        <v>129.899286</v>
      </c>
      <c r="H153" s="175">
        <f>'Open Int.'!Z153</f>
        <v>2.7286379999999895</v>
      </c>
      <c r="I153" s="170">
        <f>'Open Int.'!O153</f>
        <v>1</v>
      </c>
      <c r="J153" s="184">
        <f>IF(Volume!D153=0,0,Volume!F153/Volume!D153)</f>
        <v>0</v>
      </c>
      <c r="K153" s="186">
        <f>IF('Open Int.'!E153=0,0,'Open Int.'!H153/'Open Int.'!E153)</f>
        <v>0</v>
      </c>
    </row>
    <row r="154" spans="1:11" ht="15">
      <c r="A154" s="200" t="s">
        <v>511</v>
      </c>
      <c r="B154" s="272">
        <f>Margins!B154</f>
        <v>500</v>
      </c>
      <c r="C154" s="272">
        <f>Volume!J154</f>
        <v>482.95</v>
      </c>
      <c r="D154" s="181">
        <f>Volume!M154</f>
        <v>1.3110971260750997</v>
      </c>
      <c r="E154" s="174">
        <f>Volume!C154*100</f>
        <v>-74</v>
      </c>
      <c r="F154" s="332">
        <f>'Open Int.'!D154*100</f>
        <v>5.34037558685446</v>
      </c>
      <c r="G154" s="175">
        <f>'Open Int.'!R154</f>
        <v>43.3447625</v>
      </c>
      <c r="H154" s="175">
        <f>'Open Int.'!Z154</f>
        <v>2.7299225000000007</v>
      </c>
      <c r="I154" s="170">
        <f>'Open Int.'!O154</f>
        <v>0.9994428969359331</v>
      </c>
      <c r="J154" s="184">
        <f>IF(Volume!D154=0,0,Volume!F154/Volume!D154)</f>
        <v>0</v>
      </c>
      <c r="K154" s="186">
        <f>IF('Open Int.'!E154=0,0,'Open Int.'!H154/'Open Int.'!E154)</f>
        <v>0</v>
      </c>
    </row>
    <row r="155" spans="1:11" ht="15">
      <c r="A155" s="200" t="s">
        <v>145</v>
      </c>
      <c r="B155" s="272">
        <f>Margins!B155</f>
        <v>1475</v>
      </c>
      <c r="C155" s="272">
        <f>Volume!J155</f>
        <v>249.1</v>
      </c>
      <c r="D155" s="181">
        <f>Volume!M155</f>
        <v>1.239585450111759</v>
      </c>
      <c r="E155" s="174">
        <f>Volume!C155*100</f>
        <v>120</v>
      </c>
      <c r="F155" s="332">
        <f>'Open Int.'!D155*100</f>
        <v>3.322543792840823</v>
      </c>
      <c r="G155" s="175">
        <f>'Open Int.'!R155</f>
        <v>407.58177925</v>
      </c>
      <c r="H155" s="175">
        <f>'Open Int.'!Z155</f>
        <v>18.963027750000037</v>
      </c>
      <c r="I155" s="170">
        <f>'Open Int.'!O155</f>
        <v>0.9987379428468404</v>
      </c>
      <c r="J155" s="184">
        <f>IF(Volume!D155=0,0,Volume!F155/Volume!D155)</f>
        <v>0.12</v>
      </c>
      <c r="K155" s="186">
        <f>IF('Open Int.'!E155=0,0,'Open Int.'!H155/'Open Int.'!E155)</f>
        <v>0.14285714285714285</v>
      </c>
    </row>
    <row r="156" spans="1:11" ht="15">
      <c r="A156" s="200" t="s">
        <v>146</v>
      </c>
      <c r="B156" s="272">
        <f>Margins!B156</f>
        <v>1045</v>
      </c>
      <c r="C156" s="272">
        <f>Volume!J156</f>
        <v>350.7</v>
      </c>
      <c r="D156" s="181">
        <f>Volume!M156</f>
        <v>2.528870048238555</v>
      </c>
      <c r="E156" s="174">
        <f>Volume!C156*100</f>
        <v>-70</v>
      </c>
      <c r="F156" s="332">
        <f>'Open Int.'!D156*100</f>
        <v>-0.726895119418484</v>
      </c>
      <c r="G156" s="175">
        <f>'Open Int.'!R156</f>
        <v>35.0356314</v>
      </c>
      <c r="H156" s="175">
        <f>'Open Int.'!Z156</f>
        <v>0.6139427250000011</v>
      </c>
      <c r="I156" s="170">
        <f>'Open Int.'!O156</f>
        <v>1</v>
      </c>
      <c r="J156" s="184">
        <f>IF(Volume!D156=0,0,Volume!F156/Volume!D156)</f>
        <v>0</v>
      </c>
      <c r="K156" s="186">
        <f>IF('Open Int.'!E156=0,0,'Open Int.'!H156/'Open Int.'!E156)</f>
        <v>0</v>
      </c>
    </row>
    <row r="157" spans="1:11" ht="15">
      <c r="A157" s="200" t="s">
        <v>512</v>
      </c>
      <c r="B157" s="272">
        <f>Margins!B157</f>
        <v>1450</v>
      </c>
      <c r="C157" s="272">
        <f>Volume!J157</f>
        <v>151.05</v>
      </c>
      <c r="D157" s="181">
        <f>Volume!M157</f>
        <v>5.777310924369748</v>
      </c>
      <c r="E157" s="174">
        <f>Volume!C157*100</f>
        <v>-2</v>
      </c>
      <c r="F157" s="332">
        <f>'Open Int.'!D157*100</f>
        <v>2.7596223674655045</v>
      </c>
      <c r="G157" s="175">
        <f>'Open Int.'!R157</f>
        <v>31.101195</v>
      </c>
      <c r="H157" s="175">
        <f>'Open Int.'!Z157</f>
        <v>2.568327</v>
      </c>
      <c r="I157" s="170">
        <f>'Open Int.'!O157</f>
        <v>1</v>
      </c>
      <c r="J157" s="184">
        <f>IF(Volume!D157=0,0,Volume!F157/Volume!D157)</f>
        <v>0</v>
      </c>
      <c r="K157" s="186">
        <f>IF('Open Int.'!E157=0,0,'Open Int.'!H157/'Open Int.'!E157)</f>
        <v>0</v>
      </c>
    </row>
    <row r="158" spans="1:11" ht="15">
      <c r="A158" s="200" t="s">
        <v>469</v>
      </c>
      <c r="B158" s="272">
        <f>Margins!B158</f>
        <v>600</v>
      </c>
      <c r="C158" s="272">
        <f>Volume!J158</f>
        <v>237.85</v>
      </c>
      <c r="D158" s="181">
        <f>Volume!M158</f>
        <v>0.8479966080135679</v>
      </c>
      <c r="E158" s="174">
        <f>Volume!C158*100</f>
        <v>-72</v>
      </c>
      <c r="F158" s="332">
        <f>'Open Int.'!D158*100</f>
        <v>0.2582866982350409</v>
      </c>
      <c r="G158" s="175">
        <f>'Open Int.'!R158</f>
        <v>133.519476</v>
      </c>
      <c r="H158" s="175">
        <f>'Open Int.'!Z158</f>
        <v>1.5614009999999894</v>
      </c>
      <c r="I158" s="170">
        <f>'Open Int.'!O158</f>
        <v>1</v>
      </c>
      <c r="J158" s="184">
        <f>IF(Volume!D158=0,0,Volume!F158/Volume!D158)</f>
        <v>0</v>
      </c>
      <c r="K158" s="186">
        <f>IF('Open Int.'!E158=0,0,'Open Int.'!H158/'Open Int.'!E158)</f>
        <v>0</v>
      </c>
    </row>
    <row r="159" spans="1:11" ht="15">
      <c r="A159" s="200" t="s">
        <v>120</v>
      </c>
      <c r="B159" s="272">
        <f>Margins!B159</f>
        <v>1625</v>
      </c>
      <c r="C159" s="272">
        <f>Volume!J159</f>
        <v>241.4</v>
      </c>
      <c r="D159" s="181">
        <f>Volume!M159</f>
        <v>0.4995836802664517</v>
      </c>
      <c r="E159" s="174">
        <f>Volume!C159*100</f>
        <v>-32</v>
      </c>
      <c r="F159" s="332">
        <f>'Open Int.'!D159*100</f>
        <v>1.9901148898563057</v>
      </c>
      <c r="G159" s="175">
        <f>'Open Int.'!R159</f>
        <v>1278.267315</v>
      </c>
      <c r="H159" s="175">
        <f>'Open Int.'!Z159</f>
        <v>54.28618000000006</v>
      </c>
      <c r="I159" s="170">
        <f>'Open Int.'!O159</f>
        <v>0.9957650524765237</v>
      </c>
      <c r="J159" s="184">
        <f>IF(Volume!D159=0,0,Volume!F159/Volume!D159)</f>
        <v>0.10369487485101311</v>
      </c>
      <c r="K159" s="186">
        <f>IF('Open Int.'!E159=0,0,'Open Int.'!H159/'Open Int.'!E159)</f>
        <v>0.13614649681528662</v>
      </c>
    </row>
    <row r="160" spans="1:11" ht="15">
      <c r="A160" s="200" t="s">
        <v>470</v>
      </c>
      <c r="B160" s="272">
        <f>Margins!B160</f>
        <v>550</v>
      </c>
      <c r="C160" s="272">
        <f>Volume!J160</f>
        <v>360.1</v>
      </c>
      <c r="D160" s="181">
        <f>Volume!M160</f>
        <v>1.6370307648885158</v>
      </c>
      <c r="E160" s="174">
        <f>Volume!C160*100</f>
        <v>-89</v>
      </c>
      <c r="F160" s="332">
        <f>'Open Int.'!D160*100</f>
        <v>-0.3289473684210526</v>
      </c>
      <c r="G160" s="175">
        <f>'Open Int.'!R160</f>
        <v>6.0010665</v>
      </c>
      <c r="H160" s="175">
        <f>'Open Int.'!Z160</f>
        <v>0.07717050000000025</v>
      </c>
      <c r="I160" s="170">
        <f>'Open Int.'!O160</f>
        <v>1</v>
      </c>
      <c r="J160" s="184">
        <f>IF(Volume!D160=0,0,Volume!F160/Volume!D160)</f>
        <v>0</v>
      </c>
      <c r="K160" s="186">
        <f>IF('Open Int.'!E160=0,0,'Open Int.'!H160/'Open Int.'!E160)</f>
        <v>0</v>
      </c>
    </row>
    <row r="161" spans="1:11" ht="15">
      <c r="A161" s="200" t="s">
        <v>456</v>
      </c>
      <c r="B161" s="272">
        <f>Margins!B161</f>
        <v>650</v>
      </c>
      <c r="C161" s="272">
        <f>Volume!J161</f>
        <v>574</v>
      </c>
      <c r="D161" s="181">
        <f>Volume!M161</f>
        <v>4.193138500635328</v>
      </c>
      <c r="E161" s="174">
        <f>Volume!C161*100</f>
        <v>56.99999999999999</v>
      </c>
      <c r="F161" s="332">
        <f>'Open Int.'!D161*100</f>
        <v>9.73422990714057</v>
      </c>
      <c r="G161" s="175">
        <f>'Open Int.'!R161</f>
        <v>127.86137</v>
      </c>
      <c r="H161" s="175">
        <f>'Open Int.'!Z161</f>
        <v>16.0314245</v>
      </c>
      <c r="I161" s="170">
        <f>'Open Int.'!O161</f>
        <v>1</v>
      </c>
      <c r="J161" s="184">
        <f>IF(Volume!D161=0,0,Volume!F161/Volume!D161)</f>
        <v>0</v>
      </c>
      <c r="K161" s="186">
        <f>IF('Open Int.'!E161=0,0,'Open Int.'!H161/'Open Int.'!E161)</f>
        <v>0</v>
      </c>
    </row>
    <row r="162" spans="1:11" ht="15">
      <c r="A162" s="200" t="s">
        <v>34</v>
      </c>
      <c r="B162" s="272">
        <f>Margins!B162</f>
        <v>225</v>
      </c>
      <c r="C162" s="272">
        <f>Volume!J162</f>
        <v>1225.65</v>
      </c>
      <c r="D162" s="181">
        <f>Volume!M162</f>
        <v>-1.7515030060120167</v>
      </c>
      <c r="E162" s="174">
        <f>Volume!C162*100</f>
        <v>-7.000000000000001</v>
      </c>
      <c r="F162" s="332">
        <f>'Open Int.'!D162*100</f>
        <v>13.214766229397915</v>
      </c>
      <c r="G162" s="175">
        <f>'Open Int.'!R162</f>
        <v>824.804231625</v>
      </c>
      <c r="H162" s="175">
        <f>'Open Int.'!Z162</f>
        <v>93.44488162500011</v>
      </c>
      <c r="I162" s="170">
        <f>'Open Int.'!O162</f>
        <v>0.995519743221104</v>
      </c>
      <c r="J162" s="184">
        <f>IF(Volume!D162=0,0,Volume!F162/Volume!D162)</f>
        <v>0.007086614173228346</v>
      </c>
      <c r="K162" s="186">
        <f>IF('Open Int.'!E162=0,0,'Open Int.'!H162/'Open Int.'!E162)</f>
        <v>0.0033647375504710633</v>
      </c>
    </row>
    <row r="163" spans="1:11" ht="15">
      <c r="A163" s="200" t="s">
        <v>169</v>
      </c>
      <c r="B163" s="272">
        <f>Margins!B163</f>
        <v>1050</v>
      </c>
      <c r="C163" s="272">
        <f>Volume!J163</f>
        <v>295.55</v>
      </c>
      <c r="D163" s="181">
        <f>Volume!M163</f>
        <v>15.044764499805385</v>
      </c>
      <c r="E163" s="174">
        <f>Volume!C163*100</f>
        <v>266</v>
      </c>
      <c r="F163" s="332">
        <f>'Open Int.'!D163*100</f>
        <v>14.000956785201723</v>
      </c>
      <c r="G163" s="175">
        <f>'Open Int.'!R163</f>
        <v>222.442752</v>
      </c>
      <c r="H163" s="175">
        <f>'Open Int.'!Z163</f>
        <v>53.15079000000003</v>
      </c>
      <c r="I163" s="170">
        <f>'Open Int.'!O163</f>
        <v>0.9997209821428571</v>
      </c>
      <c r="J163" s="184">
        <f>IF(Volume!D163=0,0,Volume!F163/Volume!D163)</f>
        <v>0.047619047619047616</v>
      </c>
      <c r="K163" s="186">
        <f>IF('Open Int.'!E163=0,0,'Open Int.'!H163/'Open Int.'!E163)</f>
        <v>0.05555555555555555</v>
      </c>
    </row>
    <row r="164" spans="1:11" ht="15">
      <c r="A164" s="200" t="s">
        <v>78</v>
      </c>
      <c r="B164" s="272">
        <f>Margins!B164</f>
        <v>1200</v>
      </c>
      <c r="C164" s="272">
        <f>Volume!J164</f>
        <v>273.95</v>
      </c>
      <c r="D164" s="181">
        <f>Volume!M164</f>
        <v>2.8340840840840884</v>
      </c>
      <c r="E164" s="174">
        <f>Volume!C164*100</f>
        <v>-59</v>
      </c>
      <c r="F164" s="332">
        <f>'Open Int.'!D164*100</f>
        <v>-0.21853146853146854</v>
      </c>
      <c r="G164" s="175">
        <f>'Open Int.'!R164</f>
        <v>75.149964</v>
      </c>
      <c r="H164" s="175">
        <f>'Open Int.'!Z164</f>
        <v>2.0071800000000053</v>
      </c>
      <c r="I164" s="170">
        <f>'Open Int.'!O164</f>
        <v>1</v>
      </c>
      <c r="J164" s="184">
        <f>IF(Volume!D164=0,0,Volume!F164/Volume!D164)</f>
        <v>0</v>
      </c>
      <c r="K164" s="186">
        <f>IF('Open Int.'!E164=0,0,'Open Int.'!H164/'Open Int.'!E164)</f>
        <v>0</v>
      </c>
    </row>
    <row r="165" spans="1:11" ht="15">
      <c r="A165" s="200" t="s">
        <v>403</v>
      </c>
      <c r="B165" s="272">
        <f>Margins!B165</f>
        <v>500</v>
      </c>
      <c r="C165" s="272">
        <f>Volume!J165</f>
        <v>825.05</v>
      </c>
      <c r="D165" s="181">
        <f>Volume!M165</f>
        <v>6.671407330790602</v>
      </c>
      <c r="E165" s="174">
        <f>Volume!C165*100</f>
        <v>122</v>
      </c>
      <c r="F165" s="332">
        <f>'Open Int.'!D165*100</f>
        <v>11.234089651355838</v>
      </c>
      <c r="G165" s="175">
        <f>'Open Int.'!R165</f>
        <v>165.83505</v>
      </c>
      <c r="H165" s="175">
        <f>'Open Int.'!Z165</f>
        <v>26.07263499999999</v>
      </c>
      <c r="I165" s="170">
        <f>'Open Int.'!O165</f>
        <v>0.9985074626865672</v>
      </c>
      <c r="J165" s="184">
        <f>IF(Volume!D165=0,0,Volume!F165/Volume!D165)</f>
        <v>0</v>
      </c>
      <c r="K165" s="186">
        <f>IF('Open Int.'!E165=0,0,'Open Int.'!H165/'Open Int.'!E165)</f>
        <v>0</v>
      </c>
    </row>
    <row r="166" spans="1:11" ht="15">
      <c r="A166" s="200" t="s">
        <v>266</v>
      </c>
      <c r="B166" s="272">
        <f>Margins!B166</f>
        <v>700</v>
      </c>
      <c r="C166" s="272">
        <f>Volume!J166</f>
        <v>458.55</v>
      </c>
      <c r="D166" s="181">
        <f>Volume!M166</f>
        <v>8.161339780634515</v>
      </c>
      <c r="E166" s="174">
        <f>Volume!C166*100</f>
        <v>142</v>
      </c>
      <c r="F166" s="332">
        <f>'Open Int.'!D166*100</f>
        <v>14.822771213748656</v>
      </c>
      <c r="G166" s="175">
        <f>'Open Int.'!R166</f>
        <v>343.5502455</v>
      </c>
      <c r="H166" s="175">
        <f>'Open Int.'!Z166</f>
        <v>67.1433245</v>
      </c>
      <c r="I166" s="170">
        <f>'Open Int.'!O166</f>
        <v>0.9987853872745959</v>
      </c>
      <c r="J166" s="184">
        <f>IF(Volume!D166=0,0,Volume!F166/Volume!D166)</f>
        <v>0</v>
      </c>
      <c r="K166" s="186">
        <f>IF('Open Int.'!E166=0,0,'Open Int.'!H166/'Open Int.'!E166)</f>
        <v>0</v>
      </c>
    </row>
    <row r="167" spans="1:11" ht="15">
      <c r="A167" s="200" t="s">
        <v>404</v>
      </c>
      <c r="B167" s="272">
        <f>Margins!B167</f>
        <v>250</v>
      </c>
      <c r="C167" s="272">
        <f>Volume!J167</f>
        <v>926.25</v>
      </c>
      <c r="D167" s="181">
        <f>Volume!M167</f>
        <v>9.641335227272734</v>
      </c>
      <c r="E167" s="174">
        <f>Volume!C167*100</f>
        <v>188</v>
      </c>
      <c r="F167" s="332">
        <f>'Open Int.'!D167*100</f>
        <v>3.5807860262008733</v>
      </c>
      <c r="G167" s="175">
        <f>'Open Int.'!R167</f>
        <v>54.926625</v>
      </c>
      <c r="H167" s="175">
        <f>'Open Int.'!Z167</f>
        <v>6.561824999999999</v>
      </c>
      <c r="I167" s="170">
        <f>'Open Int.'!O167</f>
        <v>0.9978920741989882</v>
      </c>
      <c r="J167" s="184">
        <f>IF(Volume!D167=0,0,Volume!F167/Volume!D167)</f>
        <v>0</v>
      </c>
      <c r="K167" s="186">
        <f>IF('Open Int.'!E167=0,0,'Open Int.'!H167/'Open Int.'!E167)</f>
        <v>0</v>
      </c>
    </row>
    <row r="168" spans="1:11" ht="15">
      <c r="A168" s="200" t="s">
        <v>218</v>
      </c>
      <c r="B168" s="272">
        <f>Margins!B168</f>
        <v>650</v>
      </c>
      <c r="C168" s="272">
        <f>Volume!J168</f>
        <v>330.3</v>
      </c>
      <c r="D168" s="181">
        <f>Volume!M168</f>
        <v>1.225865767698437</v>
      </c>
      <c r="E168" s="174">
        <f>Volume!C168*100</f>
        <v>-83</v>
      </c>
      <c r="F168" s="332">
        <f>'Open Int.'!D168*100</f>
        <v>0.478369384359401</v>
      </c>
      <c r="G168" s="175">
        <f>'Open Int.'!R168</f>
        <v>103.869441</v>
      </c>
      <c r="H168" s="175">
        <f>'Open Int.'!Z168</f>
        <v>1.7881174999999985</v>
      </c>
      <c r="I168" s="170">
        <f>'Open Int.'!O168</f>
        <v>0.9989665150888797</v>
      </c>
      <c r="J168" s="184">
        <f>IF(Volume!D168=0,0,Volume!F168/Volume!D168)</f>
        <v>0</v>
      </c>
      <c r="K168" s="186">
        <f>IF('Open Int.'!E168=0,0,'Open Int.'!H168/'Open Int.'!E168)</f>
        <v>0</v>
      </c>
    </row>
    <row r="169" spans="1:11" ht="15">
      <c r="A169" s="200" t="s">
        <v>405</v>
      </c>
      <c r="B169" s="272">
        <f>Margins!B169</f>
        <v>2750</v>
      </c>
      <c r="C169" s="272">
        <f>Volume!J169</f>
        <v>143.7</v>
      </c>
      <c r="D169" s="181">
        <f>Volume!M169</f>
        <v>5.313301575668743</v>
      </c>
      <c r="E169" s="174">
        <f>Volume!C169*100</f>
        <v>-42</v>
      </c>
      <c r="F169" s="332">
        <f>'Open Int.'!D169*100</f>
        <v>1.6836508639787326</v>
      </c>
      <c r="G169" s="175">
        <f>'Open Int.'!R169</f>
        <v>90.69266249999998</v>
      </c>
      <c r="H169" s="175">
        <f>'Open Int.'!Z169</f>
        <v>6.001558750000001</v>
      </c>
      <c r="I169" s="170">
        <f>'Open Int.'!O169</f>
        <v>1</v>
      </c>
      <c r="J169" s="184">
        <f>IF(Volume!D169=0,0,Volume!F169/Volume!D169)</f>
        <v>0</v>
      </c>
      <c r="K169" s="186">
        <f>IF('Open Int.'!E169=0,0,'Open Int.'!H169/'Open Int.'!E169)</f>
        <v>0</v>
      </c>
    </row>
    <row r="170" spans="1:11" ht="15">
      <c r="A170" s="200" t="s">
        <v>406</v>
      </c>
      <c r="B170" s="272">
        <f>Margins!B170</f>
        <v>2200</v>
      </c>
      <c r="C170" s="272">
        <f>Volume!J170</f>
        <v>105.55</v>
      </c>
      <c r="D170" s="181">
        <f>Volume!M170</f>
        <v>1.8330921369995095</v>
      </c>
      <c r="E170" s="174">
        <f>Volume!C170*100</f>
        <v>-25</v>
      </c>
      <c r="F170" s="332">
        <f>'Open Int.'!D170*100</f>
        <v>1.311252742660119</v>
      </c>
      <c r="G170" s="175">
        <f>'Open Int.'!R170</f>
        <v>471.525626</v>
      </c>
      <c r="H170" s="175">
        <f>'Open Int.'!Z170</f>
        <v>21.075163999999972</v>
      </c>
      <c r="I170" s="170">
        <f>'Open Int.'!O170</f>
        <v>0.9987688367970058</v>
      </c>
      <c r="J170" s="184">
        <f>IF(Volume!D170=0,0,Volume!F170/Volume!D170)</f>
        <v>0.14318706697459585</v>
      </c>
      <c r="K170" s="186">
        <f>IF('Open Int.'!E170=0,0,'Open Int.'!H170/'Open Int.'!E170)</f>
        <v>0.2271505376344086</v>
      </c>
    </row>
    <row r="171" spans="1:11" ht="15">
      <c r="A171" s="200" t="s">
        <v>381</v>
      </c>
      <c r="B171" s="272">
        <f>Margins!B171</f>
        <v>1200</v>
      </c>
      <c r="C171" s="272">
        <f>Volume!J171</f>
        <v>263.7</v>
      </c>
      <c r="D171" s="181">
        <f>Volume!M171</f>
        <v>4.435643564356432</v>
      </c>
      <c r="E171" s="174">
        <f>Volume!C171*100</f>
        <v>74</v>
      </c>
      <c r="F171" s="332">
        <f>'Open Int.'!D171*100</f>
        <v>-0.7112375533428165</v>
      </c>
      <c r="G171" s="175">
        <f>'Open Int.'!R171</f>
        <v>132.556716</v>
      </c>
      <c r="H171" s="175">
        <f>'Open Int.'!Z171</f>
        <v>4.7513159999999885</v>
      </c>
      <c r="I171" s="170">
        <f>'Open Int.'!O171</f>
        <v>0.9988063977082836</v>
      </c>
      <c r="J171" s="184">
        <f>IF(Volume!D171=0,0,Volume!F171/Volume!D171)</f>
        <v>0</v>
      </c>
      <c r="K171" s="186">
        <f>IF('Open Int.'!E171=0,0,'Open Int.'!H171/'Open Int.'!E171)</f>
        <v>0</v>
      </c>
    </row>
    <row r="172" spans="1:11" ht="15">
      <c r="A172" s="200" t="s">
        <v>79</v>
      </c>
      <c r="B172" s="272">
        <f>Margins!B172</f>
        <v>600</v>
      </c>
      <c r="C172" s="272">
        <f>Volume!J172</f>
        <v>672.45</v>
      </c>
      <c r="D172" s="181">
        <f>Volume!M172</f>
        <v>1.8323616264102405</v>
      </c>
      <c r="E172" s="174">
        <f>Volume!C172*100</f>
        <v>-38</v>
      </c>
      <c r="F172" s="332">
        <f>'Open Int.'!D172*100</f>
        <v>0.5841446453407511</v>
      </c>
      <c r="G172" s="175">
        <f>'Open Int.'!R172</f>
        <v>437.926338</v>
      </c>
      <c r="H172" s="175">
        <f>'Open Int.'!Z172</f>
        <v>10.376126999999997</v>
      </c>
      <c r="I172" s="170">
        <f>'Open Int.'!O172</f>
        <v>1</v>
      </c>
      <c r="J172" s="184">
        <f>IF(Volume!D172=0,0,Volume!F172/Volume!D172)</f>
        <v>0</v>
      </c>
      <c r="K172" s="186">
        <f>IF('Open Int.'!E172=0,0,'Open Int.'!H172/'Open Int.'!E172)</f>
        <v>0</v>
      </c>
    </row>
    <row r="173" spans="1:11" ht="15">
      <c r="A173" s="200" t="s">
        <v>219</v>
      </c>
      <c r="B173" s="272">
        <f>Margins!B173</f>
        <v>1400</v>
      </c>
      <c r="C173" s="272">
        <f>Volume!J173</f>
        <v>123.75</v>
      </c>
      <c r="D173" s="181">
        <f>Volume!M173</f>
        <v>0.4464285714285692</v>
      </c>
      <c r="E173" s="174">
        <f>Volume!C173*100</f>
        <v>-67</v>
      </c>
      <c r="F173" s="332">
        <f>'Open Int.'!D173*100</f>
        <v>0.704385366962054</v>
      </c>
      <c r="G173" s="175">
        <f>'Open Int.'!R173</f>
        <v>79.296525</v>
      </c>
      <c r="H173" s="175">
        <f>'Open Int.'!Z173</f>
        <v>1.7150210000000072</v>
      </c>
      <c r="I173" s="170">
        <f>'Open Int.'!O173</f>
        <v>0.9986890976622241</v>
      </c>
      <c r="J173" s="184">
        <f>IF(Volume!D173=0,0,Volume!F173/Volume!D173)</f>
        <v>0.21666666666666667</v>
      </c>
      <c r="K173" s="186">
        <f>IF('Open Int.'!E173=0,0,'Open Int.'!H173/'Open Int.'!E173)</f>
        <v>0.10687022900763359</v>
      </c>
    </row>
    <row r="174" spans="1:11" ht="15">
      <c r="A174" s="200" t="s">
        <v>493</v>
      </c>
      <c r="B174" s="272">
        <f>Margins!B174</f>
        <v>1925</v>
      </c>
      <c r="C174" s="272">
        <f>Volume!J174</f>
        <v>142.9</v>
      </c>
      <c r="D174" s="181">
        <f>Volume!M174</f>
        <v>0.775740479548656</v>
      </c>
      <c r="E174" s="174">
        <f>Volume!C174*100</f>
        <v>-41</v>
      </c>
      <c r="F174" s="332">
        <f>'Open Int.'!D174*100</f>
        <v>3.550389704549574</v>
      </c>
      <c r="G174" s="175">
        <f>'Open Int.'!R174</f>
        <v>1309.69529075</v>
      </c>
      <c r="H174" s="175">
        <f>'Open Int.'!Z174</f>
        <v>80.09715174999974</v>
      </c>
      <c r="I174" s="170">
        <f>'Open Int.'!O174</f>
        <v>0.9973535527504148</v>
      </c>
      <c r="J174" s="184">
        <f>IF(Volume!D174=0,0,Volume!F174/Volume!D174)</f>
        <v>0.08166295471417966</v>
      </c>
      <c r="K174" s="186">
        <f>IF('Open Int.'!E174=0,0,'Open Int.'!H174/'Open Int.'!E174)</f>
        <v>0.10801393728222997</v>
      </c>
    </row>
    <row r="175" spans="1:11" ht="15">
      <c r="A175" s="200" t="s">
        <v>288</v>
      </c>
      <c r="B175" s="272">
        <f>Margins!B175</f>
        <v>1100</v>
      </c>
      <c r="C175" s="272">
        <f>Volume!J175</f>
        <v>241.15</v>
      </c>
      <c r="D175" s="181">
        <f>Volume!M175</f>
        <v>0.8573818485989173</v>
      </c>
      <c r="E175" s="174">
        <f>Volume!C175*100</f>
        <v>-28.999999999999996</v>
      </c>
      <c r="F175" s="332">
        <f>'Open Int.'!D175*100</f>
        <v>2.8314682943370637</v>
      </c>
      <c r="G175" s="175">
        <f>'Open Int.'!R175</f>
        <v>323.3845615</v>
      </c>
      <c r="H175" s="175">
        <f>'Open Int.'!Z175</f>
        <v>12.664547500000026</v>
      </c>
      <c r="I175" s="170">
        <f>'Open Int.'!O175</f>
        <v>0.9995898613731441</v>
      </c>
      <c r="J175" s="184">
        <f>IF(Volume!D175=0,0,Volume!F175/Volume!D175)</f>
        <v>0</v>
      </c>
      <c r="K175" s="186">
        <f>IF('Open Int.'!E175=0,0,'Open Int.'!H175/'Open Int.'!E175)</f>
        <v>0</v>
      </c>
    </row>
    <row r="176" spans="1:11" ht="15">
      <c r="A176" s="200" t="s">
        <v>220</v>
      </c>
      <c r="B176" s="272">
        <f>Margins!B176</f>
        <v>750</v>
      </c>
      <c r="C176" s="272">
        <f>Volume!J176</f>
        <v>561.25</v>
      </c>
      <c r="D176" s="181">
        <f>Volume!M176</f>
        <v>-0.9966484388781051</v>
      </c>
      <c r="E176" s="174">
        <f>Volume!C176*100</f>
        <v>-28.000000000000004</v>
      </c>
      <c r="F176" s="332">
        <f>'Open Int.'!D176*100</f>
        <v>2.1238524972771122</v>
      </c>
      <c r="G176" s="175">
        <f>'Open Int.'!R176</f>
        <v>555.469125</v>
      </c>
      <c r="H176" s="175">
        <f>'Open Int.'!Z176</f>
        <v>7.248479999999972</v>
      </c>
      <c r="I176" s="170">
        <f>'Open Int.'!O176</f>
        <v>0.9956805092452258</v>
      </c>
      <c r="J176" s="184">
        <f>IF(Volume!D176=0,0,Volume!F176/Volume!D176)</f>
        <v>0</v>
      </c>
      <c r="K176" s="186">
        <f>IF('Open Int.'!E176=0,0,'Open Int.'!H176/'Open Int.'!E176)</f>
        <v>0</v>
      </c>
    </row>
    <row r="177" spans="1:11" ht="15">
      <c r="A177" s="200" t="s">
        <v>460</v>
      </c>
      <c r="B177" s="272">
        <f>Margins!B177</f>
        <v>500</v>
      </c>
      <c r="C177" s="272">
        <f>Volume!J177</f>
        <v>428.45</v>
      </c>
      <c r="D177" s="181">
        <f>Volume!M177</f>
        <v>1.1927255550307065</v>
      </c>
      <c r="E177" s="174">
        <f>Volume!C177*100</f>
        <v>-22</v>
      </c>
      <c r="F177" s="332">
        <f>'Open Int.'!D177*100</f>
        <v>22.50618301731245</v>
      </c>
      <c r="G177" s="175">
        <f>'Open Int.'!R177</f>
        <v>31.833835</v>
      </c>
      <c r="H177" s="175">
        <f>'Open Int.'!Z177</f>
        <v>6.154624999999999</v>
      </c>
      <c r="I177" s="170">
        <f>'Open Int.'!O177</f>
        <v>0.9993270524899058</v>
      </c>
      <c r="J177" s="184">
        <f>IF(Volume!D177=0,0,Volume!F177/Volume!D177)</f>
        <v>0</v>
      </c>
      <c r="K177" s="186">
        <f>IF('Open Int.'!E177=0,0,'Open Int.'!H177/'Open Int.'!E177)</f>
        <v>0</v>
      </c>
    </row>
    <row r="178" spans="1:11" ht="15">
      <c r="A178" s="200" t="s">
        <v>407</v>
      </c>
      <c r="B178" s="272">
        <f>Margins!B178</f>
        <v>275</v>
      </c>
      <c r="C178" s="272">
        <f>Volume!J178</f>
        <v>874.75</v>
      </c>
      <c r="D178" s="181">
        <f>Volume!M178</f>
        <v>1.5851817442805685</v>
      </c>
      <c r="E178" s="174">
        <f>Volume!C178*100</f>
        <v>-25</v>
      </c>
      <c r="F178" s="332">
        <f>'Open Int.'!D178*100</f>
        <v>6.739699928554417</v>
      </c>
      <c r="G178" s="175">
        <f>'Open Int.'!R178</f>
        <v>215.68273375</v>
      </c>
      <c r="H178" s="175">
        <f>'Open Int.'!Z178</f>
        <v>16.76863375000002</v>
      </c>
      <c r="I178" s="170">
        <f>'Open Int.'!O178</f>
        <v>0.9964309614097703</v>
      </c>
      <c r="J178" s="184">
        <f>IF(Volume!D178=0,0,Volume!F178/Volume!D178)</f>
        <v>0</v>
      </c>
      <c r="K178" s="186">
        <f>IF('Open Int.'!E178=0,0,'Open Int.'!H178/'Open Int.'!E178)</f>
        <v>0</v>
      </c>
    </row>
    <row r="179" spans="1:11" ht="15">
      <c r="A179" s="200" t="s">
        <v>221</v>
      </c>
      <c r="B179" s="272">
        <f>Margins!B179</f>
        <v>800</v>
      </c>
      <c r="C179" s="272">
        <f>Volume!J179</f>
        <v>415.8</v>
      </c>
      <c r="D179" s="181">
        <f>Volume!M179</f>
        <v>1.7745685962550484</v>
      </c>
      <c r="E179" s="174">
        <f>Volume!C179*100</f>
        <v>-36</v>
      </c>
      <c r="F179" s="332">
        <f>'Open Int.'!D179*100</f>
        <v>3.0909432544156332</v>
      </c>
      <c r="G179" s="175">
        <f>'Open Int.'!R179</f>
        <v>371.592144</v>
      </c>
      <c r="H179" s="175">
        <f>'Open Int.'!Z179</f>
        <v>20.925508000000036</v>
      </c>
      <c r="I179" s="170">
        <f>'Open Int.'!O179</f>
        <v>0.9991048249932862</v>
      </c>
      <c r="J179" s="184">
        <f>IF(Volume!D179=0,0,Volume!F179/Volume!D179)</f>
        <v>0.022222222222222223</v>
      </c>
      <c r="K179" s="186">
        <f>IF('Open Int.'!E179=0,0,'Open Int.'!H179/'Open Int.'!E179)</f>
        <v>0.020618556701030927</v>
      </c>
    </row>
    <row r="180" spans="1:11" ht="15">
      <c r="A180" s="200" t="s">
        <v>228</v>
      </c>
      <c r="B180" s="272">
        <f>Margins!B180</f>
        <v>350</v>
      </c>
      <c r="C180" s="272">
        <f>Volume!J180</f>
        <v>734</v>
      </c>
      <c r="D180" s="181">
        <f>Volume!M180</f>
        <v>0.49288061336254424</v>
      </c>
      <c r="E180" s="174">
        <f>Volume!C180*100</f>
        <v>3</v>
      </c>
      <c r="F180" s="332">
        <f>'Open Int.'!D180*100</f>
        <v>0.8471824841216696</v>
      </c>
      <c r="G180" s="175">
        <f>'Open Int.'!R180</f>
        <v>2595.28087</v>
      </c>
      <c r="H180" s="175">
        <f>'Open Int.'!Z180</f>
        <v>49.41323800000009</v>
      </c>
      <c r="I180" s="170">
        <f>'Open Int.'!O180</f>
        <v>0.9974659236015561</v>
      </c>
      <c r="J180" s="184">
        <f>IF(Volume!D180=0,0,Volume!F180/Volume!D180)</f>
        <v>0.06653225806451613</v>
      </c>
      <c r="K180" s="186">
        <f>IF('Open Int.'!E180=0,0,'Open Int.'!H180/'Open Int.'!E180)</f>
        <v>0.11983471074380166</v>
      </c>
    </row>
    <row r="181" spans="1:11" ht="15">
      <c r="A181" s="200" t="s">
        <v>513</v>
      </c>
      <c r="B181" s="272">
        <f>Margins!B181</f>
        <v>500</v>
      </c>
      <c r="C181" s="272">
        <f>Volume!J181</f>
        <v>422.75</v>
      </c>
      <c r="D181" s="181">
        <f>Volume!M181</f>
        <v>5.083271190653738</v>
      </c>
      <c r="E181" s="174">
        <f>Volume!C181*100</f>
        <v>21</v>
      </c>
      <c r="F181" s="332">
        <f>'Open Int.'!D181*100</f>
        <v>20.61281337047354</v>
      </c>
      <c r="G181" s="175">
        <f>'Open Int.'!R181</f>
        <v>18.305075</v>
      </c>
      <c r="H181" s="175">
        <f>'Open Int.'!Z181</f>
        <v>3.8625049999999987</v>
      </c>
      <c r="I181" s="170">
        <f>'Open Int.'!O181</f>
        <v>1</v>
      </c>
      <c r="J181" s="184">
        <f>IF(Volume!D181=0,0,Volume!F181/Volume!D181)</f>
        <v>0</v>
      </c>
      <c r="K181" s="186">
        <f>IF('Open Int.'!E181=0,0,'Open Int.'!H181/'Open Int.'!E181)</f>
        <v>0</v>
      </c>
    </row>
    <row r="182" spans="1:11" ht="15">
      <c r="A182" s="200" t="s">
        <v>96</v>
      </c>
      <c r="B182" s="272">
        <f>Margins!B182</f>
        <v>550</v>
      </c>
      <c r="C182" s="272">
        <f>Volume!J182</f>
        <v>2158.35</v>
      </c>
      <c r="D182" s="181">
        <f>Volume!M182</f>
        <v>1.1363103884541492</v>
      </c>
      <c r="E182" s="174">
        <f>Volume!C182*100</f>
        <v>-8</v>
      </c>
      <c r="F182" s="332">
        <f>'Open Int.'!D182*100</f>
        <v>3.400196041627562</v>
      </c>
      <c r="G182" s="175">
        <f>'Open Int.'!R182</f>
        <v>3286.46558625</v>
      </c>
      <c r="H182" s="175">
        <f>'Open Int.'!Z182</f>
        <v>169.82765353000013</v>
      </c>
      <c r="I182" s="170">
        <f>'Open Int.'!O182</f>
        <v>0.9974715549936789</v>
      </c>
      <c r="J182" s="184">
        <f>IF(Volume!D182=0,0,Volume!F182/Volume!D182)</f>
        <v>0.04783599088838269</v>
      </c>
      <c r="K182" s="186">
        <f>IF('Open Int.'!E182=0,0,'Open Int.'!H182/'Open Int.'!E182)</f>
        <v>0.04982817869415808</v>
      </c>
    </row>
    <row r="183" spans="1:11" ht="15">
      <c r="A183" s="200" t="s">
        <v>147</v>
      </c>
      <c r="B183" s="272">
        <f>Margins!B183</f>
        <v>550</v>
      </c>
      <c r="C183" s="272">
        <f>Volume!J183</f>
        <v>2615</v>
      </c>
      <c r="D183" s="181">
        <f>Volume!M183</f>
        <v>1.4017876185121312</v>
      </c>
      <c r="E183" s="174">
        <f>Volume!C183*100</f>
        <v>34</v>
      </c>
      <c r="F183" s="332">
        <f>'Open Int.'!D183*100</f>
        <v>1.6725742135578199</v>
      </c>
      <c r="G183" s="175">
        <f>'Open Int.'!R183</f>
        <v>1327.7924</v>
      </c>
      <c r="H183" s="175">
        <f>'Open Int.'!Z183</f>
        <v>42.32593474999999</v>
      </c>
      <c r="I183" s="170">
        <f>'Open Int.'!O183</f>
        <v>0.9991334488734835</v>
      </c>
      <c r="J183" s="184">
        <f>IF(Volume!D183=0,0,Volume!F183/Volume!D183)</f>
        <v>0.15384615384615385</v>
      </c>
      <c r="K183" s="186">
        <f>IF('Open Int.'!E183=0,0,'Open Int.'!H183/'Open Int.'!E183)</f>
        <v>0.15217391304347827</v>
      </c>
    </row>
    <row r="184" spans="1:11" ht="15">
      <c r="A184" s="200" t="s">
        <v>198</v>
      </c>
      <c r="B184" s="272">
        <f>Margins!B184</f>
        <v>75</v>
      </c>
      <c r="C184" s="272">
        <f>Volume!J184</f>
        <v>2894.85</v>
      </c>
      <c r="D184" s="181">
        <f>Volume!M184</f>
        <v>0.03455604125991327</v>
      </c>
      <c r="E184" s="174">
        <f>Volume!C184*100</f>
        <v>75</v>
      </c>
      <c r="F184" s="332">
        <f>'Open Int.'!D184*100</f>
        <v>1.2671896631287494</v>
      </c>
      <c r="G184" s="175">
        <f>'Open Int.'!R184</f>
        <v>5021.4936555</v>
      </c>
      <c r="H184" s="175">
        <f>'Open Int.'!Z184</f>
        <v>146.58629175000078</v>
      </c>
      <c r="I184" s="170">
        <f>'Open Int.'!O184</f>
        <v>0.9980370453641411</v>
      </c>
      <c r="J184" s="184">
        <f>IF(Volume!D184=0,0,Volume!F184/Volume!D184)</f>
        <v>0.1070797880879756</v>
      </c>
      <c r="K184" s="186">
        <f>IF('Open Int.'!E184=0,0,'Open Int.'!H184/'Open Int.'!E184)</f>
        <v>0.15402612595047768</v>
      </c>
    </row>
    <row r="185" spans="1:11" ht="15">
      <c r="A185" s="200" t="s">
        <v>289</v>
      </c>
      <c r="B185" s="272">
        <f>Margins!B185</f>
        <v>500</v>
      </c>
      <c r="C185" s="272">
        <f>Volume!J185</f>
        <v>1014.8</v>
      </c>
      <c r="D185" s="181">
        <f>Volume!M185</f>
        <v>0.21726249259331737</v>
      </c>
      <c r="E185" s="174">
        <f>Volume!C185*100</f>
        <v>6</v>
      </c>
      <c r="F185" s="332">
        <f>'Open Int.'!D185*100</f>
        <v>3.242320819112628</v>
      </c>
      <c r="G185" s="175">
        <f>'Open Int.'!R185</f>
        <v>92.0931</v>
      </c>
      <c r="H185" s="175">
        <f>'Open Int.'!Z185</f>
        <v>3.085560000000001</v>
      </c>
      <c r="I185" s="170">
        <f>'Open Int.'!O185</f>
        <v>0.9829201101928374</v>
      </c>
      <c r="J185" s="184">
        <f>IF(Volume!D185=0,0,Volume!F185/Volume!D185)</f>
        <v>0</v>
      </c>
      <c r="K185" s="186">
        <f>IF('Open Int.'!E185=0,0,'Open Int.'!H185/'Open Int.'!E185)</f>
        <v>0</v>
      </c>
    </row>
    <row r="186" spans="1:11" ht="15">
      <c r="A186" s="200" t="s">
        <v>408</v>
      </c>
      <c r="B186" s="272">
        <f>Margins!B186</f>
        <v>7150</v>
      </c>
      <c r="C186" s="272">
        <f>Volume!J186</f>
        <v>178</v>
      </c>
      <c r="D186" s="181">
        <f>Volume!M186</f>
        <v>5.669338082517075</v>
      </c>
      <c r="E186" s="174">
        <f>Volume!C186*100</f>
        <v>176</v>
      </c>
      <c r="F186" s="332">
        <f>'Open Int.'!D186*100</f>
        <v>8.439944848444416</v>
      </c>
      <c r="G186" s="175">
        <f>'Open Int.'!R186</f>
        <v>2017.99312</v>
      </c>
      <c r="H186" s="175">
        <f>'Open Int.'!Z186</f>
        <v>305.1910943200003</v>
      </c>
      <c r="I186" s="170">
        <f>'Open Int.'!O186</f>
        <v>0.9963420787083754</v>
      </c>
      <c r="J186" s="184">
        <f>IF(Volume!D186=0,0,Volume!F186/Volume!D186)</f>
        <v>0.1305293691080493</v>
      </c>
      <c r="K186" s="186">
        <f>IF('Open Int.'!E186=0,0,'Open Int.'!H186/'Open Int.'!E186)</f>
        <v>0.2146200720080711</v>
      </c>
    </row>
    <row r="187" spans="1:11" ht="15">
      <c r="A187" s="200" t="s">
        <v>409</v>
      </c>
      <c r="B187" s="272">
        <f>Margins!B187</f>
        <v>450</v>
      </c>
      <c r="C187" s="272">
        <f>Volume!J187</f>
        <v>706.65</v>
      </c>
      <c r="D187" s="181">
        <f>Volume!M187</f>
        <v>1.991773111062994</v>
      </c>
      <c r="E187" s="174">
        <f>Volume!C187*100</f>
        <v>-45</v>
      </c>
      <c r="F187" s="332">
        <f>'Open Int.'!D187*100</f>
        <v>-4.02588066139468</v>
      </c>
      <c r="G187" s="175">
        <f>'Open Int.'!R187</f>
        <v>84.9039975</v>
      </c>
      <c r="H187" s="175">
        <f>'Open Int.'!Z187</f>
        <v>-1.8338940000000008</v>
      </c>
      <c r="I187" s="170">
        <f>'Open Int.'!O187</f>
        <v>0.999625468164794</v>
      </c>
      <c r="J187" s="184">
        <f>IF(Volume!D187=0,0,Volume!F187/Volume!D187)</f>
        <v>0</v>
      </c>
      <c r="K187" s="186">
        <f>IF('Open Int.'!E187=0,0,'Open Int.'!H187/'Open Int.'!E187)</f>
        <v>0</v>
      </c>
    </row>
    <row r="188" spans="1:11" ht="15">
      <c r="A188" s="200" t="s">
        <v>211</v>
      </c>
      <c r="B188" s="272">
        <f>Margins!B188</f>
        <v>1675</v>
      </c>
      <c r="C188" s="272">
        <f>Volume!J188</f>
        <v>222.8</v>
      </c>
      <c r="D188" s="181">
        <f>Volume!M188</f>
        <v>1.5265436318068002</v>
      </c>
      <c r="E188" s="174">
        <f>Volume!C188*100</f>
        <v>46</v>
      </c>
      <c r="F188" s="332">
        <f>'Open Int.'!D188*100</f>
        <v>3.2535834459369952</v>
      </c>
      <c r="G188" s="175">
        <f>'Open Int.'!R188</f>
        <v>3077.996482</v>
      </c>
      <c r="H188" s="175">
        <f>'Open Int.'!Z188</f>
        <v>175.44764050000003</v>
      </c>
      <c r="I188" s="170">
        <f>'Open Int.'!O188</f>
        <v>0.9838502388515725</v>
      </c>
      <c r="J188" s="184">
        <f>IF(Volume!D188=0,0,Volume!F188/Volume!D188)</f>
        <v>0.16279069767441862</v>
      </c>
      <c r="K188" s="186">
        <f>IF('Open Int.'!E188=0,0,'Open Int.'!H188/'Open Int.'!E188)</f>
        <v>0.16967509025270758</v>
      </c>
    </row>
    <row r="189" spans="1:11" ht="15">
      <c r="A189" s="200" t="s">
        <v>229</v>
      </c>
      <c r="B189" s="272">
        <f>Margins!B189</f>
        <v>1350</v>
      </c>
      <c r="C189" s="272">
        <f>Volume!J189</f>
        <v>280.05</v>
      </c>
      <c r="D189" s="181">
        <f>Volume!M189</f>
        <v>2.5073206442166995</v>
      </c>
      <c r="E189" s="174">
        <f>Volume!C189*100</f>
        <v>147</v>
      </c>
      <c r="F189" s="332">
        <f>'Open Int.'!D189*100</f>
        <v>3.8924591230781744</v>
      </c>
      <c r="G189" s="175">
        <f>'Open Int.'!R189</f>
        <v>987.1342425</v>
      </c>
      <c r="H189" s="175">
        <f>'Open Int.'!Z189</f>
        <v>67.3709265</v>
      </c>
      <c r="I189" s="170">
        <f>'Open Int.'!O189</f>
        <v>0.9985063194178476</v>
      </c>
      <c r="J189" s="184">
        <f>IF(Volume!D189=0,0,Volume!F189/Volume!D189)</f>
        <v>0.07984790874524715</v>
      </c>
      <c r="K189" s="186">
        <f>IF('Open Int.'!E189=0,0,'Open Int.'!H189/'Open Int.'!E189)</f>
        <v>0.16907216494845362</v>
      </c>
    </row>
    <row r="190" spans="1:11" ht="15">
      <c r="A190" s="200" t="s">
        <v>471</v>
      </c>
      <c r="B190" s="272">
        <f>Margins!B190</f>
        <v>550</v>
      </c>
      <c r="C190" s="272">
        <f>Volume!J190</f>
        <v>331.75</v>
      </c>
      <c r="D190" s="181">
        <f>Volume!M190</f>
        <v>0.07541478129713425</v>
      </c>
      <c r="E190" s="174">
        <f>Volume!C190*100</f>
        <v>-47</v>
      </c>
      <c r="F190" s="332">
        <f>'Open Int.'!D190*100</f>
        <v>3.592814371257485</v>
      </c>
      <c r="G190" s="175">
        <f>'Open Int.'!R190</f>
        <v>47.4767425</v>
      </c>
      <c r="H190" s="175">
        <f>'Open Int.'!Z190</f>
        <v>1.6767024999999975</v>
      </c>
      <c r="I190" s="170">
        <f>'Open Int.'!O190</f>
        <v>0.9992313604919293</v>
      </c>
      <c r="J190" s="184">
        <f>IF(Volume!D190=0,0,Volume!F190/Volume!D190)</f>
        <v>0</v>
      </c>
      <c r="K190" s="186">
        <f>IF('Open Int.'!E190=0,0,'Open Int.'!H190/'Open Int.'!E190)</f>
        <v>0</v>
      </c>
    </row>
    <row r="191" spans="1:11" ht="15">
      <c r="A191" s="200" t="s">
        <v>199</v>
      </c>
      <c r="B191" s="272">
        <f>Margins!B191</f>
        <v>600</v>
      </c>
      <c r="C191" s="272">
        <f>Volume!J191</f>
        <v>449.6</v>
      </c>
      <c r="D191" s="181">
        <f>Volume!M191</f>
        <v>0.31236055332441637</v>
      </c>
      <c r="E191" s="174">
        <f>Volume!C191*100</f>
        <v>-45</v>
      </c>
      <c r="F191" s="332">
        <f>'Open Int.'!D191*100</f>
        <v>-1.3586579786496604</v>
      </c>
      <c r="G191" s="175">
        <f>'Open Int.'!R191</f>
        <v>198.786144</v>
      </c>
      <c r="H191" s="175">
        <f>'Open Int.'!Z191</f>
        <v>0.05426400000001763</v>
      </c>
      <c r="I191" s="170">
        <f>'Open Int.'!O191</f>
        <v>0.9990500746369928</v>
      </c>
      <c r="J191" s="184">
        <f>IF(Volume!D191=0,0,Volume!F191/Volume!D191)</f>
        <v>0.17346938775510204</v>
      </c>
      <c r="K191" s="186">
        <f>IF('Open Int.'!E191=0,0,'Open Int.'!H191/'Open Int.'!E191)</f>
        <v>0.14414414414414414</v>
      </c>
    </row>
    <row r="192" spans="1:11" ht="15">
      <c r="A192" s="200" t="s">
        <v>200</v>
      </c>
      <c r="B192" s="272">
        <f>Margins!B192</f>
        <v>125</v>
      </c>
      <c r="C192" s="272">
        <f>Volume!J192</f>
        <v>2377.55</v>
      </c>
      <c r="D192" s="181">
        <f>Volume!M192</f>
        <v>0.058918839298869645</v>
      </c>
      <c r="E192" s="174">
        <f>Volume!C192*100</f>
        <v>26</v>
      </c>
      <c r="F192" s="332">
        <f>'Open Int.'!D192*100</f>
        <v>3.3120949137646933</v>
      </c>
      <c r="G192" s="175">
        <f>'Open Int.'!R192</f>
        <v>1692.6670031250003</v>
      </c>
      <c r="H192" s="175">
        <f>'Open Int.'!Z192</f>
        <v>64.58842687500032</v>
      </c>
      <c r="I192" s="170">
        <f>'Open Int.'!O192</f>
        <v>0.9992099025546484</v>
      </c>
      <c r="J192" s="184">
        <f>IF(Volume!D192=0,0,Volume!F192/Volume!D192)</f>
        <v>0.12641083521444696</v>
      </c>
      <c r="K192" s="186">
        <f>IF('Open Int.'!E192=0,0,'Open Int.'!H192/'Open Int.'!E192)</f>
        <v>0.0954356846473029</v>
      </c>
    </row>
    <row r="193" spans="1:11" ht="15">
      <c r="A193" s="200" t="s">
        <v>35</v>
      </c>
      <c r="B193" s="272">
        <f>Margins!B193</f>
        <v>800</v>
      </c>
      <c r="C193" s="272">
        <f>Volume!J193</f>
        <v>306</v>
      </c>
      <c r="D193" s="181">
        <f>Volume!M193</f>
        <v>3.869653767820766</v>
      </c>
      <c r="E193" s="174">
        <f>Volume!C193*100</f>
        <v>16</v>
      </c>
      <c r="F193" s="332">
        <f>'Open Int.'!D193*100</f>
        <v>-7.706384709231395</v>
      </c>
      <c r="G193" s="175">
        <f>'Open Int.'!R193</f>
        <v>112.09392</v>
      </c>
      <c r="H193" s="175">
        <f>'Open Int.'!Z193</f>
        <v>-4.096320000000006</v>
      </c>
      <c r="I193" s="170">
        <f>'Open Int.'!O193</f>
        <v>1</v>
      </c>
      <c r="J193" s="184">
        <f>IF(Volume!D193=0,0,Volume!F193/Volume!D193)</f>
        <v>0</v>
      </c>
      <c r="K193" s="186">
        <f>IF('Open Int.'!E193=0,0,'Open Int.'!H193/'Open Int.'!E193)</f>
        <v>0</v>
      </c>
    </row>
    <row r="194" spans="1:11" ht="15">
      <c r="A194" s="200" t="s">
        <v>290</v>
      </c>
      <c r="B194" s="272">
        <f>Margins!B194</f>
        <v>75</v>
      </c>
      <c r="C194" s="272">
        <f>Volume!J194</f>
        <v>3796.7</v>
      </c>
      <c r="D194" s="181">
        <f>Volume!M194</f>
        <v>3.414275402780991</v>
      </c>
      <c r="E194" s="174">
        <f>Volume!C194*100</f>
        <v>39</v>
      </c>
      <c r="F194" s="332">
        <f>'Open Int.'!D194*100</f>
        <v>-0.5303502986005882</v>
      </c>
      <c r="G194" s="175">
        <f>'Open Int.'!R194</f>
        <v>635.56758</v>
      </c>
      <c r="H194" s="175">
        <f>'Open Int.'!Z194</f>
        <v>17.73444525000002</v>
      </c>
      <c r="I194" s="170">
        <f>'Open Int.'!O194</f>
        <v>1</v>
      </c>
      <c r="J194" s="184">
        <f>IF(Volume!D194=0,0,Volume!F194/Volume!D194)</f>
        <v>0</v>
      </c>
      <c r="K194" s="186">
        <f>IF('Open Int.'!E194=0,0,'Open Int.'!H194/'Open Int.'!E194)</f>
        <v>0</v>
      </c>
    </row>
    <row r="195" spans="1:11" ht="15">
      <c r="A195" s="200" t="s">
        <v>410</v>
      </c>
      <c r="B195" s="272">
        <f>Margins!B195</f>
        <v>200</v>
      </c>
      <c r="C195" s="272">
        <f>Volume!J195</f>
        <v>1318.85</v>
      </c>
      <c r="D195" s="181">
        <f>Volume!M195</f>
        <v>-1.508532168328296</v>
      </c>
      <c r="E195" s="174">
        <f>Volume!C195*100</f>
        <v>-12</v>
      </c>
      <c r="F195" s="332">
        <f>'Open Int.'!D195*100</f>
        <v>33.90804597701149</v>
      </c>
      <c r="G195" s="175">
        <f>'Open Int.'!R195</f>
        <v>6.145840999999999</v>
      </c>
      <c r="H195" s="175">
        <f>'Open Int.'!Z195</f>
        <v>1.4859469999999986</v>
      </c>
      <c r="I195" s="170">
        <f>'Open Int.'!O195</f>
        <v>1</v>
      </c>
      <c r="J195" s="184">
        <f>IF(Volume!D195=0,0,Volume!F195/Volume!D195)</f>
        <v>0</v>
      </c>
      <c r="K195" s="186">
        <f>IF('Open Int.'!E195=0,0,'Open Int.'!H195/'Open Int.'!E195)</f>
        <v>0</v>
      </c>
    </row>
    <row r="196" spans="1:11" ht="15">
      <c r="A196" s="200" t="s">
        <v>222</v>
      </c>
      <c r="B196" s="272">
        <f>Margins!B196</f>
        <v>188</v>
      </c>
      <c r="C196" s="272">
        <f>Volume!J196</f>
        <v>1889.5</v>
      </c>
      <c r="D196" s="181">
        <f>Volume!M196</f>
        <v>-0.1321353065539112</v>
      </c>
      <c r="E196" s="174">
        <f>Volume!C196*100</f>
        <v>-56.99999999999999</v>
      </c>
      <c r="F196" s="332">
        <f>'Open Int.'!D196*100</f>
        <v>2.874547877403389</v>
      </c>
      <c r="G196" s="175">
        <f>'Open Int.'!R196</f>
        <v>192.0351756</v>
      </c>
      <c r="H196" s="175">
        <f>'Open Int.'!Z196</f>
        <v>5.152497199999999</v>
      </c>
      <c r="I196" s="170">
        <f>'Open Int.'!O196</f>
        <v>0.9992600813910469</v>
      </c>
      <c r="J196" s="184">
        <f>IF(Volume!D196=0,0,Volume!F196/Volume!D196)</f>
        <v>0</v>
      </c>
      <c r="K196" s="186">
        <f>IF('Open Int.'!E196=0,0,'Open Int.'!H196/'Open Int.'!E196)</f>
        <v>0</v>
      </c>
    </row>
    <row r="197" spans="1:11" ht="15">
      <c r="A197" s="200" t="s">
        <v>411</v>
      </c>
      <c r="B197" s="272">
        <f>Margins!B197</f>
        <v>1300</v>
      </c>
      <c r="C197" s="272">
        <f>Volume!J197</f>
        <v>160.15</v>
      </c>
      <c r="D197" s="181">
        <f>Volume!M197</f>
        <v>2.9572484731597517</v>
      </c>
      <c r="E197" s="174">
        <f>Volume!C197*100</f>
        <v>46</v>
      </c>
      <c r="F197" s="332">
        <f>'Open Int.'!D197*100</f>
        <v>2.3653088042049935</v>
      </c>
      <c r="G197" s="175">
        <f>'Open Int.'!R197</f>
        <v>227.057467</v>
      </c>
      <c r="H197" s="175">
        <f>'Open Int.'!Z197</f>
        <v>11.617605999999995</v>
      </c>
      <c r="I197" s="170">
        <f>'Open Int.'!O197</f>
        <v>1</v>
      </c>
      <c r="J197" s="184">
        <f>IF(Volume!D197=0,0,Volume!F197/Volume!D197)</f>
        <v>0</v>
      </c>
      <c r="K197" s="186">
        <f>IF('Open Int.'!E197=0,0,'Open Int.'!H197/'Open Int.'!E197)</f>
        <v>0</v>
      </c>
    </row>
    <row r="198" spans="1:11" ht="15">
      <c r="A198" s="200" t="s">
        <v>267</v>
      </c>
      <c r="B198" s="272">
        <f>Margins!B198</f>
        <v>350</v>
      </c>
      <c r="C198" s="272">
        <f>Volume!J198</f>
        <v>912.2</v>
      </c>
      <c r="D198" s="181">
        <f>Volume!M198</f>
        <v>2.4138318176714946</v>
      </c>
      <c r="E198" s="174">
        <f>Volume!C198*100</f>
        <v>-6</v>
      </c>
      <c r="F198" s="332">
        <f>'Open Int.'!D198*100</f>
        <v>14.773396115361978</v>
      </c>
      <c r="G198" s="175">
        <f>'Open Int.'!R198</f>
        <v>62.289577</v>
      </c>
      <c r="H198" s="175">
        <f>'Open Int.'!Z198</f>
        <v>9.324101500000005</v>
      </c>
      <c r="I198" s="170">
        <f>'Open Int.'!O198</f>
        <v>1</v>
      </c>
      <c r="J198" s="184">
        <f>IF(Volume!D198=0,0,Volume!F198/Volume!D198)</f>
        <v>0</v>
      </c>
      <c r="K198" s="186">
        <f>IF('Open Int.'!E198=0,0,'Open Int.'!H198/'Open Int.'!E198)</f>
        <v>0</v>
      </c>
    </row>
    <row r="199" spans="1:11" ht="15">
      <c r="A199" s="200" t="s">
        <v>177</v>
      </c>
      <c r="B199" s="272">
        <f>Margins!B199</f>
        <v>1500</v>
      </c>
      <c r="C199" s="272">
        <f>Volume!J199</f>
        <v>183.85</v>
      </c>
      <c r="D199" s="181">
        <f>Volume!M199</f>
        <v>2.65214963707426</v>
      </c>
      <c r="E199" s="174">
        <f>Volume!C199*100</f>
        <v>-52</v>
      </c>
      <c r="F199" s="332">
        <f>'Open Int.'!D199*100</f>
        <v>2.1845224262142695</v>
      </c>
      <c r="G199" s="175">
        <f>'Open Int.'!R199</f>
        <v>122.5268325</v>
      </c>
      <c r="H199" s="175">
        <f>'Open Int.'!Z199</f>
        <v>6.147652499999992</v>
      </c>
      <c r="I199" s="170">
        <f>'Open Int.'!O199</f>
        <v>1</v>
      </c>
      <c r="J199" s="184">
        <f>IF(Volume!D199=0,0,Volume!F199/Volume!D199)</f>
        <v>0</v>
      </c>
      <c r="K199" s="186">
        <f>IF('Open Int.'!E199=0,0,'Open Int.'!H199/'Open Int.'!E199)</f>
        <v>0</v>
      </c>
    </row>
    <row r="200" spans="1:11" ht="15">
      <c r="A200" s="200" t="s">
        <v>178</v>
      </c>
      <c r="B200" s="272">
        <f>Margins!B200</f>
        <v>850</v>
      </c>
      <c r="C200" s="272">
        <f>Volume!J200</f>
        <v>287</v>
      </c>
      <c r="D200" s="181">
        <f>Volume!M200</f>
        <v>2.3355321804243223</v>
      </c>
      <c r="E200" s="174">
        <f>Volume!C200*100</f>
        <v>-80</v>
      </c>
      <c r="F200" s="332">
        <f>'Open Int.'!D200*100</f>
        <v>1.0452961672473868</v>
      </c>
      <c r="G200" s="175">
        <f>'Open Int.'!R200</f>
        <v>28.2982</v>
      </c>
      <c r="H200" s="175">
        <f>'Open Int.'!Z200</f>
        <v>0.9318890000000017</v>
      </c>
      <c r="I200" s="170">
        <f>'Open Int.'!O200</f>
        <v>1</v>
      </c>
      <c r="J200" s="184">
        <f>IF(Volume!D200=0,0,Volume!F200/Volume!D200)</f>
        <v>0</v>
      </c>
      <c r="K200" s="186">
        <f>IF('Open Int.'!E200=0,0,'Open Int.'!H200/'Open Int.'!E200)</f>
        <v>0</v>
      </c>
    </row>
    <row r="201" spans="1:11" ht="15">
      <c r="A201" s="200" t="s">
        <v>148</v>
      </c>
      <c r="B201" s="272">
        <f>Margins!B201</f>
        <v>219</v>
      </c>
      <c r="C201" s="272">
        <f>Volume!J201</f>
        <v>1051.45</v>
      </c>
      <c r="D201" s="181">
        <f>Volume!M201</f>
        <v>1.3885540716455418</v>
      </c>
      <c r="E201" s="174">
        <f>Volume!C201*100</f>
        <v>51</v>
      </c>
      <c r="F201" s="332">
        <f>'Open Int.'!D201*100</f>
        <v>3.2455156950672643</v>
      </c>
      <c r="G201" s="175">
        <f>'Open Int.'!R201</f>
        <v>848.4898682400001</v>
      </c>
      <c r="H201" s="175">
        <f>'Open Int.'!Z201</f>
        <v>38.101871850000066</v>
      </c>
      <c r="I201" s="170">
        <f>'Open Int.'!O201</f>
        <v>0.9998914459400782</v>
      </c>
      <c r="J201" s="184">
        <f>IF(Volume!D201=0,0,Volume!F201/Volume!D201)</f>
        <v>0</v>
      </c>
      <c r="K201" s="186">
        <f>IF('Open Int.'!E201=0,0,'Open Int.'!H201/'Open Int.'!E201)</f>
        <v>0</v>
      </c>
    </row>
    <row r="202" spans="1:11" ht="15">
      <c r="A202" s="200" t="s">
        <v>412</v>
      </c>
      <c r="B202" s="272">
        <f>Margins!B202</f>
        <v>1250</v>
      </c>
      <c r="C202" s="272">
        <f>Volume!J202</f>
        <v>174.8</v>
      </c>
      <c r="D202" s="181">
        <f>Volume!M202</f>
        <v>-0.05717552887363883</v>
      </c>
      <c r="E202" s="174">
        <f>Volume!C202*100</f>
        <v>-28.999999999999996</v>
      </c>
      <c r="F202" s="332">
        <f>'Open Int.'!D202*100</f>
        <v>2.521588946459413</v>
      </c>
      <c r="G202" s="175">
        <f>'Open Int.'!R202</f>
        <v>64.8508</v>
      </c>
      <c r="H202" s="175">
        <f>'Open Int.'!Z202</f>
        <v>1.5588625000000036</v>
      </c>
      <c r="I202" s="170">
        <f>'Open Int.'!O202</f>
        <v>0.9983153638814016</v>
      </c>
      <c r="J202" s="184">
        <f>IF(Volume!D202=0,0,Volume!F202/Volume!D202)</f>
        <v>0</v>
      </c>
      <c r="K202" s="186">
        <f>IF('Open Int.'!E202=0,0,'Open Int.'!H202/'Open Int.'!E202)</f>
        <v>0</v>
      </c>
    </row>
    <row r="203" spans="1:11" ht="15">
      <c r="A203" s="200" t="s">
        <v>527</v>
      </c>
      <c r="B203" s="272">
        <f>Margins!B203</f>
        <v>1050</v>
      </c>
      <c r="C203" s="272">
        <f>Volume!J203</f>
        <v>333.2</v>
      </c>
      <c r="D203" s="181">
        <f>Volume!M203</f>
        <v>0.7559721802237679</v>
      </c>
      <c r="E203" s="174">
        <f>Volume!C203*100</f>
        <v>-55.00000000000001</v>
      </c>
      <c r="F203" s="332">
        <f>'Open Int.'!D203*100</f>
        <v>6.69378698224852</v>
      </c>
      <c r="G203" s="175">
        <f>'Open Int.'!R203</f>
        <v>101.039568</v>
      </c>
      <c r="H203" s="175">
        <f>'Open Int.'!Z203</f>
        <v>7.112500499999996</v>
      </c>
      <c r="I203" s="170">
        <f>'Open Int.'!O203</f>
        <v>1</v>
      </c>
      <c r="J203" s="184">
        <f>IF(Volume!D203=0,0,Volume!F203/Volume!D203)</f>
        <v>0</v>
      </c>
      <c r="K203" s="186">
        <f>IF('Open Int.'!E203=0,0,'Open Int.'!H203/'Open Int.'!E203)</f>
        <v>0</v>
      </c>
    </row>
    <row r="204" spans="1:11" ht="15">
      <c r="A204" s="200" t="s">
        <v>149</v>
      </c>
      <c r="B204" s="272">
        <f>Margins!B204</f>
        <v>225</v>
      </c>
      <c r="C204" s="272">
        <f>Volume!J204</f>
        <v>1214.75</v>
      </c>
      <c r="D204" s="181">
        <f>Volume!M204</f>
        <v>2.359384874657678</v>
      </c>
      <c r="E204" s="174">
        <f>Volume!C204*100</f>
        <v>9</v>
      </c>
      <c r="F204" s="332">
        <f>'Open Int.'!D204*100</f>
        <v>2.6529890343119913</v>
      </c>
      <c r="G204" s="175">
        <f>'Open Int.'!R204</f>
        <v>158.6342025</v>
      </c>
      <c r="H204" s="175">
        <f>'Open Int.'!Z204</f>
        <v>7.661801249999996</v>
      </c>
      <c r="I204" s="170">
        <f>'Open Int.'!O204</f>
        <v>1</v>
      </c>
      <c r="J204" s="184">
        <f>IF(Volume!D204=0,0,Volume!F204/Volume!D204)</f>
        <v>0</v>
      </c>
      <c r="K204" s="186">
        <f>IF('Open Int.'!E204=0,0,'Open Int.'!H204/'Open Int.'!E204)</f>
        <v>0</v>
      </c>
    </row>
    <row r="205" spans="1:11" ht="15">
      <c r="A205" s="200" t="s">
        <v>209</v>
      </c>
      <c r="B205" s="272">
        <f>Margins!B205</f>
        <v>500</v>
      </c>
      <c r="C205" s="272">
        <f>Volume!J205</f>
        <v>406.1</v>
      </c>
      <c r="D205" s="181">
        <f>Volume!M205</f>
        <v>-0.7090464547677205</v>
      </c>
      <c r="E205" s="174">
        <f>Volume!C205*100</f>
        <v>-61</v>
      </c>
      <c r="F205" s="332">
        <f>'Open Int.'!D205*100</f>
        <v>10.401579986833443</v>
      </c>
      <c r="G205" s="175">
        <f>'Open Int.'!R205</f>
        <v>34.051485</v>
      </c>
      <c r="H205" s="175">
        <f>'Open Int.'!Z205</f>
        <v>2.9879350000000002</v>
      </c>
      <c r="I205" s="170">
        <f>'Open Int.'!O205</f>
        <v>1</v>
      </c>
      <c r="J205" s="184">
        <f>IF(Volume!D205=0,0,Volume!F205/Volume!D205)</f>
        <v>0</v>
      </c>
      <c r="K205" s="186">
        <f>IF('Open Int.'!E205=0,0,'Open Int.'!H205/'Open Int.'!E205)</f>
        <v>0</v>
      </c>
    </row>
    <row r="206" spans="1:11" ht="15">
      <c r="A206" s="200" t="s">
        <v>223</v>
      </c>
      <c r="B206" s="272">
        <f>Margins!B206</f>
        <v>200</v>
      </c>
      <c r="C206" s="272">
        <f>Volume!J206</f>
        <v>1902.65</v>
      </c>
      <c r="D206" s="181">
        <f>Volume!M206</f>
        <v>-1.8265782616547492</v>
      </c>
      <c r="E206" s="174">
        <f>Volume!C206*100</f>
        <v>-26</v>
      </c>
      <c r="F206" s="332">
        <f>'Open Int.'!D206*100</f>
        <v>3.5385828151002894</v>
      </c>
      <c r="G206" s="175">
        <f>'Open Int.'!R206</f>
        <v>449.824513</v>
      </c>
      <c r="H206" s="175">
        <f>'Open Int.'!Z206</f>
        <v>7.290176000000031</v>
      </c>
      <c r="I206" s="170">
        <f>'Open Int.'!O206</f>
        <v>0.9991540478808899</v>
      </c>
      <c r="J206" s="184">
        <f>IF(Volume!D206=0,0,Volume!F206/Volume!D206)</f>
        <v>0</v>
      </c>
      <c r="K206" s="186">
        <f>IF('Open Int.'!E206=0,0,'Open Int.'!H206/'Open Int.'!E206)</f>
        <v>0</v>
      </c>
    </row>
    <row r="207" spans="1:11" ht="15">
      <c r="A207" s="200" t="s">
        <v>89</v>
      </c>
      <c r="B207" s="272">
        <f>Margins!B207</f>
        <v>1900</v>
      </c>
      <c r="C207" s="272">
        <f>Volume!J207</f>
        <v>114.9</v>
      </c>
      <c r="D207" s="181">
        <f>Volume!M207</f>
        <v>3.3273381294964053</v>
      </c>
      <c r="E207" s="174">
        <f>Volume!C207*100</f>
        <v>-1</v>
      </c>
      <c r="F207" s="332">
        <f>'Open Int.'!D207*100</f>
        <v>1.3738019169329074</v>
      </c>
      <c r="G207" s="175">
        <f>'Open Int.'!R207</f>
        <v>69.902862</v>
      </c>
      <c r="H207" s="175">
        <f>'Open Int.'!Z207</f>
        <v>3.645454000000001</v>
      </c>
      <c r="I207" s="170">
        <f>'Open Int.'!O207</f>
        <v>0.9987507807620237</v>
      </c>
      <c r="J207" s="184">
        <f>IF(Volume!D207=0,0,Volume!F207/Volume!D207)</f>
        <v>0</v>
      </c>
      <c r="K207" s="186">
        <f>IF('Open Int.'!E207=0,0,'Open Int.'!H207/'Open Int.'!E207)</f>
        <v>0</v>
      </c>
    </row>
    <row r="208" spans="1:13" ht="15">
      <c r="A208" s="200" t="s">
        <v>150</v>
      </c>
      <c r="B208" s="272">
        <f>Margins!B208</f>
        <v>675</v>
      </c>
      <c r="C208" s="272">
        <f>Volume!J208</f>
        <v>411.6</v>
      </c>
      <c r="D208" s="181">
        <f>Volume!M208</f>
        <v>1.7426770485724905</v>
      </c>
      <c r="E208" s="174">
        <f>Volume!C208*100</f>
        <v>9</v>
      </c>
      <c r="F208" s="332">
        <f>'Open Int.'!D208*100</f>
        <v>-0.9171597633136094</v>
      </c>
      <c r="G208" s="175">
        <f>'Open Int.'!R208</f>
        <v>186.396147</v>
      </c>
      <c r="H208" s="175">
        <f>'Open Int.'!Z208</f>
        <v>1.745367750000014</v>
      </c>
      <c r="I208" s="170">
        <f>'Open Int.'!O208</f>
        <v>0.9979132508570577</v>
      </c>
      <c r="J208" s="184">
        <f>IF(Volume!D208=0,0,Volume!F208/Volume!D208)</f>
        <v>0.8333333333333334</v>
      </c>
      <c r="K208" s="186">
        <f>IF('Open Int.'!E208=0,0,'Open Int.'!H208/'Open Int.'!E208)</f>
        <v>0.8333333333333334</v>
      </c>
      <c r="M208" s="95"/>
    </row>
    <row r="209" spans="1:13" ht="15">
      <c r="A209" s="200" t="s">
        <v>203</v>
      </c>
      <c r="B209" s="272">
        <f>Margins!B209</f>
        <v>412</v>
      </c>
      <c r="C209" s="272">
        <f>Volume!J209</f>
        <v>729.35</v>
      </c>
      <c r="D209" s="181">
        <f>Volume!M209</f>
        <v>-1.004411265693923</v>
      </c>
      <c r="E209" s="174">
        <f>Volume!C209*100</f>
        <v>-33</v>
      </c>
      <c r="F209" s="332">
        <f>'Open Int.'!D209*100</f>
        <v>6.91715708465369</v>
      </c>
      <c r="G209" s="175">
        <f>'Open Int.'!R209</f>
        <v>361.85270724000003</v>
      </c>
      <c r="H209" s="175">
        <f>'Open Int.'!Z209</f>
        <v>22.008203640000033</v>
      </c>
      <c r="I209" s="170">
        <f>'Open Int.'!O209</f>
        <v>0.9985882743730278</v>
      </c>
      <c r="J209" s="184">
        <f>IF(Volume!D209=0,0,Volume!F209/Volume!D209)</f>
        <v>0.05</v>
      </c>
      <c r="K209" s="186">
        <f>IF('Open Int.'!E209=0,0,'Open Int.'!H209/'Open Int.'!E209)</f>
        <v>0.04017857142857143</v>
      </c>
      <c r="M209" s="95"/>
    </row>
    <row r="210" spans="1:13" ht="15">
      <c r="A210" s="176" t="s">
        <v>224</v>
      </c>
      <c r="B210" s="272">
        <f>Margins!B210</f>
        <v>200</v>
      </c>
      <c r="C210" s="272">
        <f>Volume!J210</f>
        <v>1390.35</v>
      </c>
      <c r="D210" s="181">
        <f>Volume!M210</f>
        <v>2.510506525105062</v>
      </c>
      <c r="E210" s="174">
        <f>Volume!C210*100</f>
        <v>85</v>
      </c>
      <c r="F210" s="332">
        <f>'Open Int.'!D210*100</f>
        <v>4.950630828304991</v>
      </c>
      <c r="G210" s="175">
        <f>'Open Int.'!R210</f>
        <v>213.085041</v>
      </c>
      <c r="H210" s="175">
        <f>'Open Int.'!Z210</f>
        <v>15.010988999999995</v>
      </c>
      <c r="I210" s="170">
        <f>'Open Int.'!O210</f>
        <v>1</v>
      </c>
      <c r="J210" s="184">
        <f>IF(Volume!D210=0,0,Volume!F210/Volume!D210)</f>
        <v>0</v>
      </c>
      <c r="K210" s="186">
        <f>IF('Open Int.'!E210=0,0,'Open Int.'!H210/'Open Int.'!E210)</f>
        <v>0</v>
      </c>
      <c r="M210" s="95"/>
    </row>
    <row r="211" spans="1:13" ht="15">
      <c r="A211" s="176" t="s">
        <v>182</v>
      </c>
      <c r="B211" s="272">
        <f>Margins!B211</f>
        <v>382</v>
      </c>
      <c r="C211" s="272">
        <f>Volume!J211</f>
        <v>931.35</v>
      </c>
      <c r="D211" s="181">
        <f>Volume!M211</f>
        <v>2.9002320185614847</v>
      </c>
      <c r="E211" s="174">
        <f>Volume!C211*100</f>
        <v>56.00000000000001</v>
      </c>
      <c r="F211" s="332">
        <f>'Open Int.'!D211*100</f>
        <v>4.22289613343442</v>
      </c>
      <c r="G211" s="175">
        <f>'Open Int.'!R211</f>
        <v>1554.41961087</v>
      </c>
      <c r="H211" s="175">
        <f>'Open Int.'!Z211</f>
        <v>143.35205702999997</v>
      </c>
      <c r="I211" s="170">
        <f>'Open Int.'!O211</f>
        <v>0.9989929276052276</v>
      </c>
      <c r="J211" s="184">
        <f>IF(Volume!D211=0,0,Volume!F211/Volume!D211)</f>
        <v>0.10610653962754439</v>
      </c>
      <c r="K211" s="186">
        <f>IF('Open Int.'!E211=0,0,'Open Int.'!H211/'Open Int.'!E211)</f>
        <v>0.1228230980751604</v>
      </c>
      <c r="M211" s="95"/>
    </row>
    <row r="212" spans="1:13" ht="15">
      <c r="A212" s="176" t="s">
        <v>201</v>
      </c>
      <c r="B212" s="272">
        <f>Margins!B212</f>
        <v>275</v>
      </c>
      <c r="C212" s="272">
        <f>Volume!J212</f>
        <v>900.5</v>
      </c>
      <c r="D212" s="181">
        <f>Volume!M212</f>
        <v>1.4247902235737993</v>
      </c>
      <c r="E212" s="174">
        <f>Volume!C212*100</f>
        <v>-6</v>
      </c>
      <c r="F212" s="332">
        <f>'Open Int.'!D212*100</f>
        <v>4.864311315924219</v>
      </c>
      <c r="G212" s="175">
        <f>'Open Int.'!R212</f>
        <v>101.65519375</v>
      </c>
      <c r="H212" s="175">
        <f>'Open Int.'!Z212</f>
        <v>6.189122499999996</v>
      </c>
      <c r="I212" s="170">
        <f>'Open Int.'!O212</f>
        <v>1</v>
      </c>
      <c r="J212" s="184">
        <f>IF(Volume!D212=0,0,Volume!F212/Volume!D212)</f>
        <v>0</v>
      </c>
      <c r="K212" s="186">
        <f>IF('Open Int.'!E212=0,0,'Open Int.'!H212/'Open Int.'!E212)</f>
        <v>0</v>
      </c>
      <c r="M212" s="95"/>
    </row>
    <row r="213" spans="1:13" ht="15">
      <c r="A213" s="176" t="s">
        <v>116</v>
      </c>
      <c r="B213" s="272">
        <f>Margins!B213</f>
        <v>250</v>
      </c>
      <c r="C213" s="272">
        <f>Volume!J213</f>
        <v>1082.15</v>
      </c>
      <c r="D213" s="181">
        <f>Volume!M213</f>
        <v>-2.574836821967131</v>
      </c>
      <c r="E213" s="174">
        <f>Volume!C213*100</f>
        <v>-34</v>
      </c>
      <c r="F213" s="332">
        <f>'Open Int.'!D213*100</f>
        <v>9.175032736796158</v>
      </c>
      <c r="G213" s="175">
        <f>'Open Int.'!R213</f>
        <v>340.85019625000007</v>
      </c>
      <c r="H213" s="175">
        <f>'Open Int.'!Z213</f>
        <v>21.06527125000008</v>
      </c>
      <c r="I213" s="170">
        <f>'Open Int.'!O213</f>
        <v>0.9989681720771489</v>
      </c>
      <c r="J213" s="184">
        <f>IF(Volume!D213=0,0,Volume!F213/Volume!D213)</f>
        <v>0</v>
      </c>
      <c r="K213" s="186">
        <f>IF('Open Int.'!E213=0,0,'Open Int.'!H213/'Open Int.'!E213)</f>
        <v>0</v>
      </c>
      <c r="M213" s="95"/>
    </row>
    <row r="214" spans="1:13" ht="15">
      <c r="A214" s="176" t="s">
        <v>472</v>
      </c>
      <c r="B214" s="272">
        <f>Margins!B214</f>
        <v>200</v>
      </c>
      <c r="C214" s="272">
        <f>Volume!J214</f>
        <v>1142.3</v>
      </c>
      <c r="D214" s="181">
        <f>Volume!M214</f>
        <v>0.740806067554446</v>
      </c>
      <c r="E214" s="174">
        <f>Volume!C214*100</f>
        <v>-75</v>
      </c>
      <c r="F214" s="332">
        <f>'Open Int.'!D214*100</f>
        <v>1.4057853473911868</v>
      </c>
      <c r="G214" s="175">
        <f>'Open Int.'!R214</f>
        <v>85.741038</v>
      </c>
      <c r="H214" s="175">
        <f>'Open Int.'!Z214</f>
        <v>1.8324379999999962</v>
      </c>
      <c r="I214" s="170">
        <f>'Open Int.'!O214</f>
        <v>1</v>
      </c>
      <c r="J214" s="184">
        <f>IF(Volume!D214=0,0,Volume!F214/Volume!D214)</f>
        <v>0</v>
      </c>
      <c r="K214" s="186">
        <f>IF('Open Int.'!E214=0,0,'Open Int.'!H214/'Open Int.'!E214)</f>
        <v>0</v>
      </c>
      <c r="M214" s="95"/>
    </row>
    <row r="215" spans="1:13" ht="15">
      <c r="A215" s="176" t="s">
        <v>225</v>
      </c>
      <c r="B215" s="272">
        <f>Margins!B215</f>
        <v>206</v>
      </c>
      <c r="C215" s="272">
        <f>Volume!J215</f>
        <v>1536.4</v>
      </c>
      <c r="D215" s="181">
        <f>Volume!M215</f>
        <v>4.046321064571835</v>
      </c>
      <c r="E215" s="174">
        <f>Volume!C215*100</f>
        <v>-56.99999999999999</v>
      </c>
      <c r="F215" s="332">
        <f>'Open Int.'!D215*100</f>
        <v>-2.313107609788803</v>
      </c>
      <c r="G215" s="175">
        <f>'Open Int.'!R215</f>
        <v>92.22763376</v>
      </c>
      <c r="H215" s="175">
        <f>'Open Int.'!Z215</f>
        <v>1.487786589999999</v>
      </c>
      <c r="I215" s="170">
        <f>'Open Int.'!O215</f>
        <v>0.9989704873026767</v>
      </c>
      <c r="J215" s="184">
        <f>IF(Volume!D215=0,0,Volume!F215/Volume!D215)</f>
        <v>0</v>
      </c>
      <c r="K215" s="186">
        <f>IF('Open Int.'!E215=0,0,'Open Int.'!H215/'Open Int.'!E215)</f>
        <v>0</v>
      </c>
      <c r="M215" s="95"/>
    </row>
    <row r="216" spans="1:13" ht="15">
      <c r="A216" s="176" t="s">
        <v>291</v>
      </c>
      <c r="B216" s="272">
        <f>Margins!B216</f>
        <v>1925</v>
      </c>
      <c r="C216" s="272">
        <f>Volume!J216</f>
        <v>178.8</v>
      </c>
      <c r="D216" s="181">
        <f>Volume!M216</f>
        <v>0.2804262478968031</v>
      </c>
      <c r="E216" s="174">
        <f>Volume!C216*100</f>
        <v>42</v>
      </c>
      <c r="F216" s="332">
        <f>'Open Int.'!D216*100</f>
        <v>0.2858002406738869</v>
      </c>
      <c r="G216" s="175">
        <f>'Open Int.'!R216</f>
        <v>230.95149</v>
      </c>
      <c r="H216" s="175">
        <f>'Open Int.'!Z216</f>
        <v>1.675520000000006</v>
      </c>
      <c r="I216" s="170">
        <f>'Open Int.'!O216</f>
        <v>0.9988077496274218</v>
      </c>
      <c r="J216" s="184">
        <f>IF(Volume!D216=0,0,Volume!F216/Volume!D216)</f>
        <v>0.2</v>
      </c>
      <c r="K216" s="186">
        <f>IF('Open Int.'!E216=0,0,'Open Int.'!H216/'Open Int.'!E216)</f>
        <v>0.04878048780487805</v>
      </c>
      <c r="M216" s="95"/>
    </row>
    <row r="217" spans="1:13" ht="15">
      <c r="A217" s="176" t="s">
        <v>292</v>
      </c>
      <c r="B217" s="272">
        <f>Margins!B217</f>
        <v>5225</v>
      </c>
      <c r="C217" s="272">
        <f>Volume!J217</f>
        <v>60.65</v>
      </c>
      <c r="D217" s="181">
        <f>Volume!M217</f>
        <v>3.6752136752136724</v>
      </c>
      <c r="E217" s="174">
        <f>Volume!C217*100</f>
        <v>172</v>
      </c>
      <c r="F217" s="332">
        <f>'Open Int.'!D217*100</f>
        <v>7.7633773899653535</v>
      </c>
      <c r="G217" s="175">
        <f>'Open Int.'!R217</f>
        <v>575.03993525</v>
      </c>
      <c r="H217" s="175">
        <f>'Open Int.'!Z217</f>
        <v>74.54815774999997</v>
      </c>
      <c r="I217" s="170">
        <f>'Open Int.'!O217</f>
        <v>0.9939380579742092</v>
      </c>
      <c r="J217" s="184">
        <f>IF(Volume!D217=0,0,Volume!F217/Volume!D217)</f>
        <v>0.08253358925143954</v>
      </c>
      <c r="K217" s="186">
        <f>IF('Open Int.'!E217=0,0,'Open Int.'!H217/'Open Int.'!E217)</f>
        <v>0.12406328059950042</v>
      </c>
      <c r="M217" s="95"/>
    </row>
    <row r="218" spans="1:13" ht="15">
      <c r="A218" s="176" t="s">
        <v>473</v>
      </c>
      <c r="B218" s="272">
        <f>Margins!B218</f>
        <v>250</v>
      </c>
      <c r="C218" s="272">
        <f>Volume!J218</f>
        <v>1104.7</v>
      </c>
      <c r="D218" s="181">
        <f>Volume!M218</f>
        <v>2.1687861271676345</v>
      </c>
      <c r="E218" s="174">
        <f>Volume!C218*100</f>
        <v>-3</v>
      </c>
      <c r="F218" s="332">
        <f>'Open Int.'!D218*100</f>
        <v>12.678571428571427</v>
      </c>
      <c r="G218" s="175">
        <f>'Open Int.'!R218</f>
        <v>17.4266425</v>
      </c>
      <c r="H218" s="175">
        <f>'Open Int.'!Z218</f>
        <v>2.2891425000000005</v>
      </c>
      <c r="I218" s="170">
        <f>'Open Int.'!O218</f>
        <v>0.9984152139461173</v>
      </c>
      <c r="J218" s="184">
        <f>IF(Volume!D218=0,0,Volume!F218/Volume!D218)</f>
        <v>0</v>
      </c>
      <c r="K218" s="186">
        <f>IF('Open Int.'!E218=0,0,'Open Int.'!H218/'Open Int.'!E218)</f>
        <v>0</v>
      </c>
      <c r="M218" s="95"/>
    </row>
    <row r="219" spans="1:13" ht="15">
      <c r="A219" s="176" t="s">
        <v>170</v>
      </c>
      <c r="B219" s="272">
        <f>Margins!B219</f>
        <v>2950</v>
      </c>
      <c r="C219" s="272">
        <f>Volume!J219</f>
        <v>71.35</v>
      </c>
      <c r="D219" s="181">
        <f>Volume!M219</f>
        <v>2.0014295925661063</v>
      </c>
      <c r="E219" s="174">
        <f>Volume!C219*100</f>
        <v>-52</v>
      </c>
      <c r="F219" s="332">
        <f>'Open Int.'!D219*100</f>
        <v>6.983154670750383</v>
      </c>
      <c r="G219" s="175">
        <f>'Open Int.'!R219</f>
        <v>75.79474824999998</v>
      </c>
      <c r="H219" s="175">
        <f>'Open Int.'!Z219</f>
        <v>7.141271499999988</v>
      </c>
      <c r="I219" s="170">
        <f>'Open Int.'!O219</f>
        <v>0.9997222993612885</v>
      </c>
      <c r="J219" s="184">
        <f>IF(Volume!D219=0,0,Volume!F219/Volume!D219)</f>
        <v>0.07407407407407407</v>
      </c>
      <c r="K219" s="186">
        <f>IF('Open Int.'!E219=0,0,'Open Int.'!H219/'Open Int.'!E219)</f>
        <v>0.038461538461538464</v>
      </c>
      <c r="M219" s="95"/>
    </row>
    <row r="220" spans="1:13" ht="15">
      <c r="A220" s="176" t="s">
        <v>293</v>
      </c>
      <c r="B220" s="272">
        <f>Margins!B220</f>
        <v>200</v>
      </c>
      <c r="C220" s="272">
        <f>Volume!J220</f>
        <v>979.85</v>
      </c>
      <c r="D220" s="181">
        <f>Volume!M220</f>
        <v>-0.5581772974070127</v>
      </c>
      <c r="E220" s="174">
        <f>Volume!C220*100</f>
        <v>-59</v>
      </c>
      <c r="F220" s="332">
        <f>'Open Int.'!D220*100</f>
        <v>3.718459495351926</v>
      </c>
      <c r="G220" s="175">
        <f>'Open Int.'!R220</f>
        <v>91.831542</v>
      </c>
      <c r="H220" s="175">
        <f>'Open Int.'!Z220</f>
        <v>2.7953159999999997</v>
      </c>
      <c r="I220" s="170">
        <f>'Open Int.'!O220</f>
        <v>1</v>
      </c>
      <c r="J220" s="184">
        <f>IF(Volume!D220=0,0,Volume!F220/Volume!D220)</f>
        <v>0</v>
      </c>
      <c r="K220" s="186">
        <f>IF('Open Int.'!E220=0,0,'Open Int.'!H220/'Open Int.'!E220)</f>
        <v>0</v>
      </c>
      <c r="M220" s="95"/>
    </row>
    <row r="221" spans="1:13" ht="15">
      <c r="A221" s="176" t="s">
        <v>80</v>
      </c>
      <c r="B221" s="272">
        <f>Margins!B221</f>
        <v>2100</v>
      </c>
      <c r="C221" s="272">
        <f>Volume!J221</f>
        <v>207.6</v>
      </c>
      <c r="D221" s="181">
        <f>Volume!M221</f>
        <v>2.5691699604743023</v>
      </c>
      <c r="E221" s="174">
        <f>Volume!C221*100</f>
        <v>139</v>
      </c>
      <c r="F221" s="332">
        <f>'Open Int.'!D221*100</f>
        <v>2.7642276422764227</v>
      </c>
      <c r="G221" s="175">
        <f>'Open Int.'!R221</f>
        <v>193.043088</v>
      </c>
      <c r="H221" s="175">
        <f>'Open Int.'!Z221</f>
        <v>10.063368000000025</v>
      </c>
      <c r="I221" s="170">
        <f>'Open Int.'!O221</f>
        <v>0.9993224932249323</v>
      </c>
      <c r="J221" s="184">
        <f>IF(Volume!D221=0,0,Volume!F221/Volume!D221)</f>
        <v>0</v>
      </c>
      <c r="K221" s="186">
        <f>IF('Open Int.'!E221=0,0,'Open Int.'!H221/'Open Int.'!E221)</f>
        <v>0</v>
      </c>
      <c r="M221" s="95"/>
    </row>
    <row r="222" spans="1:13" ht="15">
      <c r="A222" s="176" t="s">
        <v>413</v>
      </c>
      <c r="B222" s="272">
        <f>Margins!B222</f>
        <v>700</v>
      </c>
      <c r="C222" s="272">
        <f>Volume!J222</f>
        <v>346.35</v>
      </c>
      <c r="D222" s="181">
        <f>Volume!M222</f>
        <v>1.0208546011375237</v>
      </c>
      <c r="E222" s="174">
        <f>Volume!C222*100</f>
        <v>-51</v>
      </c>
      <c r="F222" s="332">
        <f>'Open Int.'!D222*100</f>
        <v>14.269788182831661</v>
      </c>
      <c r="G222" s="175">
        <f>'Open Int.'!R222</f>
        <v>24.850612500000004</v>
      </c>
      <c r="H222" s="175">
        <f>'Open Int.'!Z222</f>
        <v>3.3230610000000027</v>
      </c>
      <c r="I222" s="170">
        <f>'Open Int.'!O222</f>
        <v>1</v>
      </c>
      <c r="J222" s="184">
        <f>IF(Volume!D222=0,0,Volume!F222/Volume!D222)</f>
        <v>0</v>
      </c>
      <c r="K222" s="186">
        <f>IF('Open Int.'!E222=0,0,'Open Int.'!H222/'Open Int.'!E222)</f>
        <v>0</v>
      </c>
      <c r="M222" s="95"/>
    </row>
    <row r="223" spans="1:13" ht="15">
      <c r="A223" s="176" t="s">
        <v>414</v>
      </c>
      <c r="B223" s="272">
        <f>Margins!B223</f>
        <v>900</v>
      </c>
      <c r="C223" s="272">
        <f>Volume!J223</f>
        <v>483.1</v>
      </c>
      <c r="D223" s="181">
        <f>Volume!M223</f>
        <v>3.8366469639978558</v>
      </c>
      <c r="E223" s="174">
        <f>Volume!C223*100</f>
        <v>115.99999999999999</v>
      </c>
      <c r="F223" s="332">
        <f>'Open Int.'!D223*100</f>
        <v>13.408995376208491</v>
      </c>
      <c r="G223" s="175">
        <f>'Open Int.'!R223</f>
        <v>352.571211</v>
      </c>
      <c r="H223" s="175">
        <f>'Open Int.'!Z223</f>
        <v>53.601561000000004</v>
      </c>
      <c r="I223" s="170">
        <f>'Open Int.'!O223</f>
        <v>0.998520162782094</v>
      </c>
      <c r="J223" s="184">
        <f>IF(Volume!D223=0,0,Volume!F223/Volume!D223)</f>
        <v>0</v>
      </c>
      <c r="K223" s="186">
        <f>IF('Open Int.'!E223=0,0,'Open Int.'!H223/'Open Int.'!E223)</f>
        <v>0</v>
      </c>
      <c r="M223" s="95"/>
    </row>
    <row r="224" spans="1:13" ht="15">
      <c r="A224" s="176" t="s">
        <v>151</v>
      </c>
      <c r="B224" s="272">
        <f>Margins!B224</f>
        <v>3450</v>
      </c>
      <c r="C224" s="272">
        <f>Volume!J224</f>
        <v>84.45</v>
      </c>
      <c r="D224" s="181">
        <f>Volume!M224</f>
        <v>2.5500910746812493</v>
      </c>
      <c r="E224" s="174">
        <f>Volume!C224*100</f>
        <v>-22</v>
      </c>
      <c r="F224" s="332">
        <f>'Open Int.'!D224*100</f>
        <v>2.6032315978456015</v>
      </c>
      <c r="G224" s="175">
        <f>'Open Int.'!R224</f>
        <v>133.322904</v>
      </c>
      <c r="H224" s="175">
        <f>'Open Int.'!Z224</f>
        <v>6.72460199999999</v>
      </c>
      <c r="I224" s="170">
        <f>'Open Int.'!O224</f>
        <v>0.9993444055944056</v>
      </c>
      <c r="J224" s="184">
        <f>IF(Volume!D224=0,0,Volume!F224/Volume!D224)</f>
        <v>1</v>
      </c>
      <c r="K224" s="186">
        <f>IF('Open Int.'!E224=0,0,'Open Int.'!H224/'Open Int.'!E224)</f>
        <v>1</v>
      </c>
      <c r="M224" s="95"/>
    </row>
    <row r="225" spans="1:13" ht="15">
      <c r="A225" s="176" t="s">
        <v>294</v>
      </c>
      <c r="B225" s="272">
        <f>Margins!B225</f>
        <v>900</v>
      </c>
      <c r="C225" s="272">
        <f>Volume!J225</f>
        <v>241.65</v>
      </c>
      <c r="D225" s="181">
        <f>Volume!M225</f>
        <v>0.5617977528089864</v>
      </c>
      <c r="E225" s="174">
        <f>Volume!C225*100</f>
        <v>-4</v>
      </c>
      <c r="F225" s="332">
        <f>'Open Int.'!D225*100</f>
        <v>1.2151958470976876</v>
      </c>
      <c r="G225" s="175">
        <f>'Open Int.'!R225</f>
        <v>186.60213</v>
      </c>
      <c r="H225" s="175">
        <f>'Open Int.'!Z225</f>
        <v>3.2916779999999903</v>
      </c>
      <c r="I225" s="170">
        <f>'Open Int.'!O225</f>
        <v>0.9976689976689976</v>
      </c>
      <c r="J225" s="184">
        <f>IF(Volume!D225=0,0,Volume!F225/Volume!D225)</f>
        <v>0</v>
      </c>
      <c r="K225" s="186">
        <f>IF('Open Int.'!E225=0,0,'Open Int.'!H225/'Open Int.'!E225)</f>
        <v>0</v>
      </c>
      <c r="M225" s="95"/>
    </row>
    <row r="226" spans="1:13" ht="15">
      <c r="A226" s="176" t="s">
        <v>152</v>
      </c>
      <c r="B226" s="272">
        <f>Margins!B226</f>
        <v>525</v>
      </c>
      <c r="C226" s="272">
        <f>Volume!J226</f>
        <v>746.45</v>
      </c>
      <c r="D226" s="181">
        <f>Volume!M226</f>
        <v>1.5025836279575833</v>
      </c>
      <c r="E226" s="174">
        <f>Volume!C226*100</f>
        <v>-10</v>
      </c>
      <c r="F226" s="332">
        <f>'Open Int.'!D226*100</f>
        <v>2.8136378682555447</v>
      </c>
      <c r="G226" s="175">
        <f>'Open Int.'!R226</f>
        <v>121.87662375</v>
      </c>
      <c r="H226" s="175">
        <f>'Open Int.'!Z226</f>
        <v>5.16312825</v>
      </c>
      <c r="I226" s="170">
        <f>'Open Int.'!O226</f>
        <v>0.9987138263665595</v>
      </c>
      <c r="J226" s="184">
        <f>IF(Volume!D226=0,0,Volume!F226/Volume!D226)</f>
        <v>0</v>
      </c>
      <c r="K226" s="186">
        <f>IF('Open Int.'!E226=0,0,'Open Int.'!H226/'Open Int.'!E226)</f>
        <v>0</v>
      </c>
      <c r="M226" s="95"/>
    </row>
    <row r="227" spans="1:13" ht="15">
      <c r="A227" s="176" t="s">
        <v>474</v>
      </c>
      <c r="B227" s="272">
        <f>Margins!B227</f>
        <v>800</v>
      </c>
      <c r="C227" s="272">
        <f>Volume!J227</f>
        <v>454.6</v>
      </c>
      <c r="D227" s="181">
        <f>Volume!M227</f>
        <v>3.072214034689947</v>
      </c>
      <c r="E227" s="174">
        <f>Volume!C227*100</f>
        <v>-7.000000000000001</v>
      </c>
      <c r="F227" s="332">
        <f>'Open Int.'!D227*100</f>
        <v>5.993752440452948</v>
      </c>
      <c r="G227" s="175">
        <f>'Open Int.'!R227</f>
        <v>197.914656</v>
      </c>
      <c r="H227" s="175">
        <f>'Open Int.'!Z227</f>
        <v>16.97830400000001</v>
      </c>
      <c r="I227" s="170">
        <f>'Open Int.'!O227</f>
        <v>1</v>
      </c>
      <c r="J227" s="184">
        <f>IF(Volume!D227=0,0,Volume!F227/Volume!D227)</f>
        <v>0</v>
      </c>
      <c r="K227" s="186">
        <f>IF('Open Int.'!E227=0,0,'Open Int.'!H227/'Open Int.'!E227)</f>
        <v>0</v>
      </c>
      <c r="M227" s="95"/>
    </row>
    <row r="228" spans="1:13" ht="15">
      <c r="A228" s="176" t="s">
        <v>36</v>
      </c>
      <c r="B228" s="272">
        <f>Margins!B228</f>
        <v>600</v>
      </c>
      <c r="C228" s="272">
        <f>Volume!J228</f>
        <v>527.85</v>
      </c>
      <c r="D228" s="181">
        <f>Volume!M228</f>
        <v>-3.9399454049135536</v>
      </c>
      <c r="E228" s="174">
        <f>Volume!C228*100</f>
        <v>-45</v>
      </c>
      <c r="F228" s="332">
        <f>'Open Int.'!D228*100</f>
        <v>6.532740377242755</v>
      </c>
      <c r="G228" s="175">
        <f>'Open Int.'!R228</f>
        <v>220.588515</v>
      </c>
      <c r="H228" s="175">
        <f>'Open Int.'!Z228</f>
        <v>5.096595000000008</v>
      </c>
      <c r="I228" s="170">
        <f>'Open Int.'!O228</f>
        <v>0.995262024407753</v>
      </c>
      <c r="J228" s="184">
        <f>IF(Volume!D228=0,0,Volume!F228/Volume!D228)</f>
        <v>0</v>
      </c>
      <c r="K228" s="186">
        <f>IF('Open Int.'!E228=0,0,'Open Int.'!H228/'Open Int.'!E228)</f>
        <v>0.058823529411764705</v>
      </c>
      <c r="M228" s="95"/>
    </row>
    <row r="229" spans="1:13" ht="15">
      <c r="A229" s="176" t="s">
        <v>153</v>
      </c>
      <c r="B229" s="272">
        <f>Margins!B229</f>
        <v>600</v>
      </c>
      <c r="C229" s="272">
        <f>Volume!J229</f>
        <v>404.95</v>
      </c>
      <c r="D229" s="181">
        <f>Volume!M229</f>
        <v>1.7462311557788917</v>
      </c>
      <c r="E229" s="174">
        <f>Volume!C229*100</f>
        <v>-50</v>
      </c>
      <c r="F229" s="332">
        <f>'Open Int.'!D229*100</f>
        <v>6.43989431968296</v>
      </c>
      <c r="G229" s="175">
        <f>'Open Int.'!R229</f>
        <v>78.357825</v>
      </c>
      <c r="H229" s="175">
        <f>'Open Int.'!Z229</f>
        <v>6.025305000000003</v>
      </c>
      <c r="I229" s="170">
        <f>'Open Int.'!O229</f>
        <v>0.9996899224806202</v>
      </c>
      <c r="J229" s="184">
        <f>IF(Volume!D229=0,0,Volume!F229/Volume!D229)</f>
        <v>0</v>
      </c>
      <c r="K229" s="186">
        <f>IF('Open Int.'!E229=0,0,'Open Int.'!H229/'Open Int.'!E229)</f>
        <v>0</v>
      </c>
      <c r="M229" s="95"/>
    </row>
    <row r="230" spans="1:13" ht="15">
      <c r="A230" s="176" t="s">
        <v>514</v>
      </c>
      <c r="B230" s="272">
        <f>Margins!B230</f>
        <v>3150</v>
      </c>
      <c r="C230" s="272">
        <f>Volume!J230</f>
        <v>91.2</v>
      </c>
      <c r="D230" s="181">
        <f>Volume!M230</f>
        <v>-0.10952902519166957</v>
      </c>
      <c r="E230" s="174">
        <f>Volume!C230*100</f>
        <v>-23</v>
      </c>
      <c r="F230" s="332">
        <f>'Open Int.'!D230*100</f>
        <v>8.854917796365735</v>
      </c>
      <c r="G230" s="175">
        <f>'Open Int.'!R230</f>
        <v>111.75192</v>
      </c>
      <c r="H230" s="175">
        <f>'Open Int.'!Z230</f>
        <v>10.604758500000003</v>
      </c>
      <c r="I230" s="170">
        <f>'Open Int.'!O230</f>
        <v>0.9997429305912596</v>
      </c>
      <c r="J230" s="184">
        <f>IF(Volume!D230=0,0,Volume!F230/Volume!D230)</f>
        <v>0</v>
      </c>
      <c r="K230" s="186">
        <f>IF('Open Int.'!E230=0,0,'Open Int.'!H230/'Open Int.'!E230)</f>
        <v>0</v>
      </c>
      <c r="M230" s="95"/>
    </row>
    <row r="231" spans="1:13" ht="15">
      <c r="A231" s="176" t="s">
        <v>475</v>
      </c>
      <c r="B231" s="272">
        <f>Margins!B231</f>
        <v>1100</v>
      </c>
      <c r="C231" s="272">
        <f>Volume!J231</f>
        <v>249.85</v>
      </c>
      <c r="D231" s="181">
        <f>Volume!M231</f>
        <v>0.5634936606963195</v>
      </c>
      <c r="E231" s="174">
        <f>Volume!C231*100</f>
        <v>-54</v>
      </c>
      <c r="F231" s="332">
        <f>'Open Int.'!D231*100</f>
        <v>0.2568493150684931</v>
      </c>
      <c r="G231" s="175">
        <f>'Open Int.'!R231</f>
        <v>64.641192</v>
      </c>
      <c r="H231" s="175">
        <f>'Open Int.'!Z231</f>
        <v>0.7721505000000022</v>
      </c>
      <c r="I231" s="170">
        <f>'Open Int.'!O231</f>
        <v>0.9974489795918368</v>
      </c>
      <c r="J231" s="184">
        <f>IF(Volume!D231=0,0,Volume!F231/Volume!D231)</f>
        <v>0</v>
      </c>
      <c r="K231" s="186">
        <f>IF('Open Int.'!E231=0,0,'Open Int.'!H231/'Open Int.'!E231)</f>
        <v>0</v>
      </c>
      <c r="M231" s="95"/>
    </row>
    <row r="232" spans="1:13" ht="15">
      <c r="A232" s="176" t="s">
        <v>382</v>
      </c>
      <c r="B232" s="272">
        <f>Margins!B232</f>
        <v>700</v>
      </c>
      <c r="C232" s="272">
        <f>Volume!J232</f>
        <v>313.9</v>
      </c>
      <c r="D232" s="181">
        <f>Volume!M232</f>
        <v>-0.852811118130147</v>
      </c>
      <c r="E232" s="174">
        <f>Volume!C232*100</f>
        <v>-51</v>
      </c>
      <c r="F232" s="332">
        <f>'Open Int.'!D232*100</f>
        <v>4.018622886547415</v>
      </c>
      <c r="G232" s="175">
        <f>'Open Int.'!R232</f>
        <v>93.27538499999999</v>
      </c>
      <c r="H232" s="175">
        <f>'Open Int.'!Z232</f>
        <v>2.832262999999969</v>
      </c>
      <c r="I232" s="170">
        <f>'Open Int.'!O232</f>
        <v>0.9988221436984688</v>
      </c>
      <c r="J232" s="184">
        <f>IF(Volume!D232=0,0,Volume!F232/Volume!D232)</f>
        <v>0</v>
      </c>
      <c r="K232" s="186">
        <f>IF('Open Int.'!E232=0,0,'Open Int.'!H232/'Open Int.'!E232)</f>
        <v>0</v>
      </c>
      <c r="M232" s="95"/>
    </row>
    <row r="233" spans="6:9" ht="15" hidden="1">
      <c r="F233" s="10"/>
      <c r="G233" s="173">
        <f>'Open Int.'!R233</f>
        <v>101388.06104893505</v>
      </c>
      <c r="H233" s="130">
        <f>'Open Int.'!Z233</f>
        <v>7229.299277660005</v>
      </c>
      <c r="I233" s="99"/>
    </row>
    <row r="234" spans="6:9" ht="15">
      <c r="F234" s="10"/>
      <c r="I234" s="99"/>
    </row>
    <row r="235" spans="6:9" ht="15">
      <c r="F235" s="10"/>
      <c r="I235" s="99"/>
    </row>
    <row r="236" spans="6:9" ht="15">
      <c r="F236" s="10"/>
      <c r="I236" s="99"/>
    </row>
    <row r="237" spans="1:8" ht="15.75">
      <c r="A237" s="13"/>
      <c r="B237" s="13"/>
      <c r="C237" s="13"/>
      <c r="D237" s="14"/>
      <c r="E237" s="15"/>
      <c r="F237" s="8"/>
      <c r="G237" s="73"/>
      <c r="H237" s="73"/>
    </row>
    <row r="238" spans="2:10" ht="15.75" thickBot="1">
      <c r="B238" s="40" t="s">
        <v>51</v>
      </c>
      <c r="C238" s="41"/>
      <c r="D238" s="16"/>
      <c r="E238" s="11"/>
      <c r="F238" s="11"/>
      <c r="G238" s="12"/>
      <c r="H238" s="17"/>
      <c r="I238" s="17"/>
      <c r="J238" s="7"/>
    </row>
    <row r="239" spans="1:11" ht="15.75" thickBot="1">
      <c r="A239" s="29"/>
      <c r="B239" s="129" t="s">
        <v>179</v>
      </c>
      <c r="C239" s="129" t="s">
        <v>72</v>
      </c>
      <c r="D239" s="238" t="s">
        <v>8</v>
      </c>
      <c r="E239" s="129" t="s">
        <v>82</v>
      </c>
      <c r="F239" s="129" t="s">
        <v>47</v>
      </c>
      <c r="G239" s="18"/>
      <c r="I239" s="11"/>
      <c r="K239" s="12"/>
    </row>
    <row r="240" spans="1:11" ht="15">
      <c r="A240" s="191" t="s">
        <v>58</v>
      </c>
      <c r="B240" s="230">
        <f>'Open Int.'!$V$4</f>
        <v>91.329942375</v>
      </c>
      <c r="C240" s="230">
        <f>'Open Int.'!$V$6</f>
        <v>67.56922325</v>
      </c>
      <c r="D240" s="230">
        <f>'Open Int.'!$V$9</f>
        <v>19800.3365615</v>
      </c>
      <c r="E240" s="235">
        <f>F240-(D240+C240+B240)</f>
        <v>76434.67786593002</v>
      </c>
      <c r="F240" s="235">
        <f>'Open Int.'!$V$233</f>
        <v>96393.91359305501</v>
      </c>
      <c r="G240" s="19"/>
      <c r="H240" s="42" t="s">
        <v>57</v>
      </c>
      <c r="I240" s="43"/>
      <c r="J240" s="65">
        <f>F243</f>
        <v>108015.87819451501</v>
      </c>
      <c r="K240" s="364"/>
    </row>
    <row r="241" spans="1:11" ht="15">
      <c r="A241" s="201" t="s">
        <v>59</v>
      </c>
      <c r="B241" s="231">
        <f>'Open Int.'!$W$4</f>
        <v>0</v>
      </c>
      <c r="C241" s="231">
        <f>'Open Int.'!$W$6</f>
        <v>0</v>
      </c>
      <c r="D241" s="231">
        <f>'Open Int.'!$W$9</f>
        <v>4204.5685275</v>
      </c>
      <c r="E241" s="237">
        <f>F241-(D241+C241+B241)</f>
        <v>1798.3033809750004</v>
      </c>
      <c r="F241" s="231">
        <f>'Open Int.'!$W$233</f>
        <v>6002.871908475</v>
      </c>
      <c r="G241" s="20"/>
      <c r="H241" s="42" t="s">
        <v>64</v>
      </c>
      <c r="I241" s="43"/>
      <c r="J241" s="65">
        <f>'Open Int.'!$Z$233</f>
        <v>7229.299277660005</v>
      </c>
      <c r="K241" s="131">
        <f>J241/(J240-J241)</f>
        <v>0.07172878924309847</v>
      </c>
    </row>
    <row r="242" spans="1:11" ht="15.75" thickBot="1">
      <c r="A242" s="203" t="s">
        <v>60</v>
      </c>
      <c r="B242" s="231">
        <f>'Open Int.'!$X$4</f>
        <v>0</v>
      </c>
      <c r="C242" s="231">
        <f>'Open Int.'!$X$6</f>
        <v>0</v>
      </c>
      <c r="D242" s="231">
        <f>'Open Int.'!$X$9</f>
        <v>5369.0134685</v>
      </c>
      <c r="E242" s="237">
        <f>F242-(D242+C242+B242)</f>
        <v>250.0792244849954</v>
      </c>
      <c r="F242" s="231">
        <f>'Open Int.'!$X$233</f>
        <v>5619.092692984996</v>
      </c>
      <c r="G242" s="19"/>
      <c r="H242" s="333"/>
      <c r="I242" s="333"/>
      <c r="J242" s="334"/>
      <c r="K242" s="335"/>
    </row>
    <row r="243" spans="1:10" ht="15.75" thickBot="1">
      <c r="A243" s="200" t="s">
        <v>10</v>
      </c>
      <c r="B243" s="30">
        <f>SUM(B240:B242)</f>
        <v>91.329942375</v>
      </c>
      <c r="C243" s="30">
        <f>SUM(C240:C242)</f>
        <v>67.56922325</v>
      </c>
      <c r="D243" s="239">
        <f>SUM(D240:D242)</f>
        <v>29373.9185575</v>
      </c>
      <c r="E243" s="239">
        <f>SUM(E240:E242)</f>
        <v>78483.06047139002</v>
      </c>
      <c r="F243" s="30">
        <f>SUM(F240:F242)</f>
        <v>108015.87819451501</v>
      </c>
      <c r="G243" s="22"/>
      <c r="H243" s="44" t="s">
        <v>65</v>
      </c>
      <c r="I243" s="45"/>
      <c r="J243" s="21">
        <f>Volume!P234</f>
        <v>0.16991516406708476</v>
      </c>
    </row>
    <row r="244" spans="1:11" ht="15">
      <c r="A244" s="191" t="s">
        <v>52</v>
      </c>
      <c r="B244" s="231">
        <f>'Open Int.'!$S$4</f>
        <v>91.25622975</v>
      </c>
      <c r="C244" s="231">
        <f>'Open Int.'!$S$6</f>
        <v>67.56922325</v>
      </c>
      <c r="D244" s="231">
        <f>'Open Int.'!$S$9</f>
        <v>28160.4712345</v>
      </c>
      <c r="E244" s="237">
        <f>F244-(D244+C244+B244)</f>
        <v>71684.65096296</v>
      </c>
      <c r="F244" s="231">
        <f>'Open Int.'!$S$233</f>
        <v>100003.94765046</v>
      </c>
      <c r="G244" s="20"/>
      <c r="H244" s="44" t="s">
        <v>66</v>
      </c>
      <c r="I244" s="45"/>
      <c r="J244" s="23">
        <f>'Open Int.'!E234</f>
        <v>0.24600059774664076</v>
      </c>
      <c r="K244" s="12"/>
    </row>
    <row r="245" spans="1:10" ht="15.75" thickBot="1">
      <c r="A245" s="203" t="s">
        <v>63</v>
      </c>
      <c r="B245" s="236">
        <f>B243-B244</f>
        <v>0.07371262499999887</v>
      </c>
      <c r="C245" s="236">
        <f>C243-C244</f>
        <v>0</v>
      </c>
      <c r="D245" s="240">
        <f>D243-D244</f>
        <v>1213.4473230000003</v>
      </c>
      <c r="E245" s="236">
        <f>E243-E244</f>
        <v>6798.409508430021</v>
      </c>
      <c r="F245" s="236">
        <f>F243-F244</f>
        <v>8011.930544055009</v>
      </c>
      <c r="G245" s="20"/>
      <c r="J245" s="66"/>
    </row>
    <row r="246" ht="15">
      <c r="G246" s="89"/>
    </row>
    <row r="247" spans="4:9" ht="15">
      <c r="D247" s="50"/>
      <c r="E247" s="26"/>
      <c r="I247" s="24"/>
    </row>
    <row r="248" spans="3:8" ht="15">
      <c r="C248" s="50"/>
      <c r="D248" s="50"/>
      <c r="E248" s="97"/>
      <c r="F248" s="251"/>
      <c r="H248" s="26"/>
    </row>
    <row r="249" spans="4:7" ht="15">
      <c r="D249" s="50"/>
      <c r="E249" s="26"/>
      <c r="F249" s="26"/>
      <c r="G249" s="26"/>
    </row>
    <row r="250" spans="4:5" ht="15">
      <c r="D250" s="50"/>
      <c r="E250" s="26"/>
    </row>
    <row r="253" ht="15">
      <c r="A253" s="7" t="s">
        <v>118</v>
      </c>
    </row>
    <row r="254" ht="15">
      <c r="A254" s="7" t="s">
        <v>113</v>
      </c>
    </row>
    <row r="268" ht="15">
      <c r="G268" s="11" t="s">
        <v>113</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C48" sqref="C48"/>
    </sheetView>
  </sheetViews>
  <sheetFormatPr defaultColWidth="9.140625" defaultRowHeight="12.75"/>
  <cols>
    <col min="1" max="1" width="20.28125" style="25" customWidth="1"/>
    <col min="2" max="2" width="14.7109375" style="25" customWidth="1"/>
    <col min="3" max="3" width="45.28125" style="25" bestFit="1" customWidth="1"/>
    <col min="4" max="4" width="14.7109375" style="25" hidden="1" customWidth="1"/>
    <col min="5" max="5" width="20.8515625" style="25" customWidth="1"/>
    <col min="6" max="16384" width="9.140625" style="25" customWidth="1"/>
  </cols>
  <sheetData>
    <row r="1" spans="1:4" ht="13.5">
      <c r="A1" s="424" t="s">
        <v>125</v>
      </c>
      <c r="B1" s="424"/>
      <c r="C1" s="424"/>
      <c r="D1" s="91">
        <f ca="1">NOW()</f>
        <v>39444.794159143516</v>
      </c>
    </row>
    <row r="2" spans="1:3" ht="13.5">
      <c r="A2" s="93" t="s">
        <v>126</v>
      </c>
      <c r="B2" s="93" t="s">
        <v>127</v>
      </c>
      <c r="C2" s="94" t="s">
        <v>128</v>
      </c>
    </row>
    <row r="3" spans="1:3" ht="13.5">
      <c r="A3" s="25" t="s">
        <v>490</v>
      </c>
      <c r="B3" s="91">
        <v>39443</v>
      </c>
      <c r="C3" s="92">
        <f ca="1">B3-NOW()</f>
        <v>-1.7941591435155715</v>
      </c>
    </row>
    <row r="4" spans="1:3" ht="13.5">
      <c r="A4" s="25" t="s">
        <v>525</v>
      </c>
      <c r="B4" s="91">
        <v>39478</v>
      </c>
      <c r="C4" s="92">
        <f ca="1">B4-NOW()</f>
        <v>33.20584085648443</v>
      </c>
    </row>
    <row r="5" spans="1:3" ht="13.5">
      <c r="A5" s="25" t="s">
        <v>524</v>
      </c>
      <c r="B5" s="91">
        <v>39506</v>
      </c>
      <c r="C5" s="92">
        <f>B5-D1</f>
        <v>61.20584085648443</v>
      </c>
    </row>
    <row r="6" spans="1:3" ht="13.5">
      <c r="A6" s="51"/>
      <c r="B6" s="96"/>
      <c r="C6" s="92"/>
    </row>
    <row r="7" spans="1:3" ht="13.5">
      <c r="A7" s="423" t="s">
        <v>129</v>
      </c>
      <c r="B7" s="423"/>
      <c r="C7" s="423"/>
    </row>
    <row r="8" spans="1:3" ht="13.5">
      <c r="A8" s="90" t="s">
        <v>112</v>
      </c>
      <c r="B8" s="90" t="s">
        <v>114</v>
      </c>
      <c r="C8" s="90" t="s">
        <v>123</v>
      </c>
    </row>
    <row r="9" spans="1:3" ht="13.5">
      <c r="A9" s="25" t="s">
        <v>34</v>
      </c>
      <c r="B9" s="25" t="s">
        <v>529</v>
      </c>
      <c r="C9" s="25" t="s">
        <v>530</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53"/>
  <sheetViews>
    <sheetView workbookViewId="0" topLeftCell="A1">
      <selection activeCell="I290" sqref="I290"/>
    </sheetView>
  </sheetViews>
  <sheetFormatPr defaultColWidth="9.140625" defaultRowHeight="12.75" outlineLevelRow="2"/>
  <cols>
    <col min="1" max="1" width="20.421875" style="337" bestFit="1" customWidth="1"/>
    <col min="2" max="2" width="15.57421875" style="337" customWidth="1"/>
    <col min="3" max="3" width="13.421875" style="337" customWidth="1"/>
    <col min="4" max="4" width="9.421875" style="344" bestFit="1" customWidth="1"/>
    <col min="5" max="5" width="13.8515625" style="344" bestFit="1" customWidth="1"/>
    <col min="6" max="6" width="13.8515625" style="344" customWidth="1"/>
    <col min="7" max="7" width="13.57421875" style="337" bestFit="1" customWidth="1"/>
    <col min="8" max="8" width="11.421875" style="337" bestFit="1" customWidth="1"/>
    <col min="9" max="16384" width="9.140625" style="337" customWidth="1"/>
  </cols>
  <sheetData>
    <row r="1" spans="1:8" ht="21.75" thickBot="1">
      <c r="A1" s="378" t="s">
        <v>496</v>
      </c>
      <c r="B1" s="379"/>
      <c r="C1" s="379"/>
      <c r="D1" s="379"/>
      <c r="E1" s="366"/>
      <c r="F1" s="366"/>
      <c r="G1" s="378"/>
      <c r="H1" s="379"/>
    </row>
    <row r="2" spans="1:8" ht="17.25" customHeight="1">
      <c r="A2" s="338" t="s">
        <v>231</v>
      </c>
      <c r="B2" s="338" t="s">
        <v>57</v>
      </c>
      <c r="C2" s="339" t="s">
        <v>68</v>
      </c>
      <c r="D2" s="343" t="s">
        <v>232</v>
      </c>
      <c r="E2" s="343" t="s">
        <v>497</v>
      </c>
      <c r="F2" s="343" t="s">
        <v>498</v>
      </c>
      <c r="G2" s="343" t="s">
        <v>494</v>
      </c>
      <c r="H2" s="343" t="s">
        <v>495</v>
      </c>
    </row>
    <row r="3" spans="1:8" ht="15">
      <c r="A3" s="338" t="s">
        <v>262</v>
      </c>
      <c r="B3" s="338">
        <f>SUM(B4:B9)</f>
        <v>32929975</v>
      </c>
      <c r="C3" s="338">
        <f>SUM(C4:C9)</f>
        <v>1284825</v>
      </c>
      <c r="D3" s="343">
        <f aca="true" t="shared" si="0" ref="D3:D9">C3/(B3-C3)</f>
        <v>0.04060100836937098</v>
      </c>
      <c r="E3" s="369">
        <f>SUM(E4:E9)</f>
        <v>373934</v>
      </c>
      <c r="F3" s="369">
        <v>611204</v>
      </c>
      <c r="G3" s="343">
        <f>(E3-F3)/F3</f>
        <v>-0.3882009934489958</v>
      </c>
      <c r="H3" s="343"/>
    </row>
    <row r="4" spans="1:9" ht="14.25">
      <c r="A4" s="340" t="s">
        <v>179</v>
      </c>
      <c r="B4" s="341">
        <f>VLOOKUP(A4,'Open Int.'!$A$4:$O$232,2,FALSE)</f>
        <v>92925</v>
      </c>
      <c r="C4" s="341">
        <f>VLOOKUP(A4,'Open Int.'!$A$4:$O$232,3,FALSE)</f>
        <v>8525</v>
      </c>
      <c r="D4" s="342">
        <f t="shared" si="0"/>
        <v>0.10100710900473933</v>
      </c>
      <c r="E4" s="341">
        <f>VLOOKUP(A4,Volume!$A$4:$B$232,2,FALSE)</f>
        <v>2598</v>
      </c>
      <c r="F4" s="341">
        <v>2092</v>
      </c>
      <c r="G4" s="342">
        <f>VLOOKUP(A4,Volume!$A$4:$C$232,3,FALSE)</f>
        <v>3.03</v>
      </c>
      <c r="H4" s="367">
        <f>VLOOKUP(A4,Volume!$A$4:$M$232,13,FALSE)/100</f>
        <v>0.004425117909464039</v>
      </c>
      <c r="I4" s="368"/>
    </row>
    <row r="5" spans="1:8" ht="14.25">
      <c r="A5" s="340" t="s">
        <v>442</v>
      </c>
      <c r="B5" s="341">
        <f>VLOOKUP(A5,'Open Int.'!$A$4:$O$232,2,FALSE)</f>
        <v>150</v>
      </c>
      <c r="C5" s="341">
        <f>VLOOKUP(A5,'Open Int.'!$A$4:$O$232,3,FALSE)</f>
        <v>50</v>
      </c>
      <c r="D5" s="342">
        <f t="shared" si="0"/>
        <v>0.5</v>
      </c>
      <c r="E5" s="341">
        <f>VLOOKUP(A5,Volume!$A$4:$B$232,2,FALSE)</f>
        <v>1</v>
      </c>
      <c r="F5" s="341">
        <v>0</v>
      </c>
      <c r="G5" s="342">
        <f>VLOOKUP(A5,Volume!$A$4:$C$232,3,FALSE)</f>
        <v>0</v>
      </c>
      <c r="H5" s="367">
        <f>VLOOKUP(A5,Volume!$A$4:$M$232,13,FALSE)/100</f>
        <v>0.0032996943176583585</v>
      </c>
    </row>
    <row r="6" spans="1:8" ht="14.25">
      <c r="A6" s="340" t="s">
        <v>72</v>
      </c>
      <c r="B6" s="341">
        <f>VLOOKUP(A6,'Open Int.'!$A$4:$O$232,2,FALSE)</f>
        <v>140050</v>
      </c>
      <c r="C6" s="341">
        <f>VLOOKUP(A6,'Open Int.'!$A$4:$O$232,3,FALSE)</f>
        <v>-400</v>
      </c>
      <c r="D6" s="342">
        <f t="shared" si="0"/>
        <v>-0.002847988608045568</v>
      </c>
      <c r="E6" s="341">
        <f>VLOOKUP(A6,Volume!$A$4:$B$232,2,FALSE)</f>
        <v>435</v>
      </c>
      <c r="F6" s="341">
        <v>2001</v>
      </c>
      <c r="G6" s="342">
        <f>VLOOKUP(A6,Volume!$A$4:$C$232,3,FALSE)</f>
        <v>-0.31</v>
      </c>
      <c r="H6" s="367">
        <f>VLOOKUP(A6,Volume!$A$4:$M$232,13,FALSE)/100</f>
        <v>-0.010165770793155837</v>
      </c>
    </row>
    <row r="7" spans="1:8" ht="14.25">
      <c r="A7" s="340" t="s">
        <v>443</v>
      </c>
      <c r="B7" s="341">
        <f>VLOOKUP(A7,'Open Int.'!$A$4:$O$232,2,FALSE)</f>
        <v>126650</v>
      </c>
      <c r="C7" s="341">
        <f>VLOOKUP(A7,'Open Int.'!$A$4:$O$232,3,FALSE)</f>
        <v>275</v>
      </c>
      <c r="D7" s="342">
        <f t="shared" si="0"/>
        <v>0.002176063303659743</v>
      </c>
      <c r="E7" s="341">
        <f>VLOOKUP(A7,Volume!$A$4:$B$232,2,FALSE)</f>
        <v>216</v>
      </c>
      <c r="F7" s="341">
        <v>2716</v>
      </c>
      <c r="G7" s="342">
        <f>VLOOKUP(A7,Volume!$A$4:$C$232,3,FALSE)</f>
        <v>-0.46</v>
      </c>
      <c r="H7" s="367">
        <f>VLOOKUP(A7,Volume!$A$4:$M$232,13,FALSE)/100</f>
        <v>0.023435204535579023</v>
      </c>
    </row>
    <row r="8" spans="1:8" ht="14.25">
      <c r="A8" s="340" t="s">
        <v>492</v>
      </c>
      <c r="B8" s="341">
        <f>VLOOKUP(A8,'Open Int.'!$A$4:$O$232,2,FALSE)</f>
        <v>2250</v>
      </c>
      <c r="C8" s="341">
        <f>VLOOKUP(A8,'Open Int.'!$A$4:$O$232,3,FALSE)</f>
        <v>525</v>
      </c>
      <c r="D8" s="342">
        <f>C8/(B8-C8)</f>
        <v>0.30434782608695654</v>
      </c>
      <c r="E8" s="341">
        <f>VLOOKUP(A8,Volume!$A$4:$B$232,2,FALSE)</f>
        <v>19</v>
      </c>
      <c r="F8" s="341">
        <v>23</v>
      </c>
      <c r="G8" s="342">
        <f>VLOOKUP(A8,Volume!$A$4:$C$232,3,FALSE)</f>
        <v>1.38</v>
      </c>
      <c r="H8" s="367">
        <f>VLOOKUP(A8,Volume!$A$4:$M$232,13,FALSE)/100</f>
        <v>0.022848729414330946</v>
      </c>
    </row>
    <row r="9" spans="1:8" ht="14.25">
      <c r="A9" s="340" t="s">
        <v>8</v>
      </c>
      <c r="B9" s="341">
        <f>VLOOKUP(A9,'Open Int.'!$A$4:$O$232,2,FALSE)</f>
        <v>32567950</v>
      </c>
      <c r="C9" s="341">
        <f>VLOOKUP(A9,'Open Int.'!$A$4:$O$232,3,FALSE)</f>
        <v>1275850</v>
      </c>
      <c r="D9" s="342">
        <f t="shared" si="0"/>
        <v>0.04077227159570627</v>
      </c>
      <c r="E9" s="341">
        <f>VLOOKUP(A9,Volume!$A$4:$B$232,2,FALSE)</f>
        <v>370665</v>
      </c>
      <c r="F9" s="341">
        <v>604372</v>
      </c>
      <c r="G9" s="342">
        <f>VLOOKUP(A9,Volume!$A$4:$C$232,3,FALSE)</f>
        <v>0.57</v>
      </c>
      <c r="H9" s="367">
        <f>VLOOKUP(A9,Volume!$A$4:$M$232,13,FALSE)/100</f>
        <v>-0.000295979610293543</v>
      </c>
    </row>
    <row r="10" spans="1:8" ht="15">
      <c r="A10" s="338" t="s">
        <v>235</v>
      </c>
      <c r="B10" s="338">
        <f>B15+B11</f>
        <v>97170935</v>
      </c>
      <c r="C10" s="338">
        <f>C15+C11</f>
        <v>3760057</v>
      </c>
      <c r="D10" s="343">
        <f>C10/(B10-C10)</f>
        <v>0.040252881468473084</v>
      </c>
      <c r="E10" s="338">
        <f>SUM(E12:E14,E16:E20,E22:E25)</f>
        <v>20097</v>
      </c>
      <c r="F10" s="338">
        <v>46617</v>
      </c>
      <c r="G10" s="343">
        <f>(E10-F10)/F10</f>
        <v>-0.5688911770384195</v>
      </c>
      <c r="H10" s="338"/>
    </row>
    <row r="11" spans="1:8" ht="15" outlineLevel="1">
      <c r="A11" s="338" t="s">
        <v>233</v>
      </c>
      <c r="B11" s="338">
        <f>SUM(B12:B14)</f>
        <v>11457750</v>
      </c>
      <c r="C11" s="338">
        <f>SUM(C12:C14)</f>
        <v>777500</v>
      </c>
      <c r="D11" s="343">
        <f aca="true" t="shared" si="1" ref="D11:D20">C11/(B11-C11)</f>
        <v>0.07279792139697104</v>
      </c>
      <c r="E11" s="338">
        <f>SUM(E12:E14)</f>
        <v>3150</v>
      </c>
      <c r="F11" s="338">
        <v>4845</v>
      </c>
      <c r="G11" s="343">
        <f>(E11-F11)/F11</f>
        <v>-0.3498452012383901</v>
      </c>
      <c r="H11" s="338"/>
    </row>
    <row r="12" spans="1:8" ht="14.25" outlineLevel="2">
      <c r="A12" s="340" t="s">
        <v>320</v>
      </c>
      <c r="B12" s="341">
        <f>VLOOKUP(A12,'Open Int.'!$A$4:$O$232,2,FALSE)</f>
        <v>409000</v>
      </c>
      <c r="C12" s="341">
        <f>VLOOKUP(A12,'Open Int.'!$A$4:$O$232,3,FALSE)</f>
        <v>77700</v>
      </c>
      <c r="D12" s="342">
        <f t="shared" si="1"/>
        <v>0.23453063688499848</v>
      </c>
      <c r="E12" s="341">
        <f>VLOOKUP(A12,Volume!$A$4:$B$232,2,FALSE)</f>
        <v>2073</v>
      </c>
      <c r="F12" s="341">
        <v>2250</v>
      </c>
      <c r="G12" s="342">
        <f>VLOOKUP(A12,Volume!$A$4:$C$232,3,FALSE)</f>
        <v>0.05</v>
      </c>
      <c r="H12" s="367">
        <f>VLOOKUP(A12,Volume!$A$4:$M$232,13,FALSE)/100</f>
        <v>-0.028392810627767714</v>
      </c>
    </row>
    <row r="13" spans="1:8" ht="14.25" outlineLevel="2">
      <c r="A13" s="340" t="s">
        <v>321</v>
      </c>
      <c r="B13" s="341">
        <f>VLOOKUP(A13,'Open Int.'!$A$4:$O$232,2,FALSE)</f>
        <v>744400</v>
      </c>
      <c r="C13" s="341">
        <f>VLOOKUP(A13,'Open Int.'!$A$4:$O$232,3,FALSE)</f>
        <v>27200</v>
      </c>
      <c r="D13" s="342">
        <f t="shared" si="1"/>
        <v>0.03792526491912995</v>
      </c>
      <c r="E13" s="341">
        <f>VLOOKUP(A13,Volume!$A$4:$B$232,2,FALSE)</f>
        <v>272</v>
      </c>
      <c r="F13" s="341">
        <v>615</v>
      </c>
      <c r="G13" s="342">
        <f>VLOOKUP(A13,Volume!$A$4:$C$232,3,FALSE)</f>
        <v>-0.52</v>
      </c>
      <c r="H13" s="367">
        <f>VLOOKUP(A13,Volume!$A$4:$M$232,13,FALSE)/100</f>
        <v>-0.006886758963436312</v>
      </c>
    </row>
    <row r="14" spans="1:8" ht="14.25" outlineLevel="2">
      <c r="A14" s="340" t="s">
        <v>322</v>
      </c>
      <c r="B14" s="341">
        <f>VLOOKUP(A14,'Open Int.'!$A$4:$O$232,2,FALSE)</f>
        <v>10304350</v>
      </c>
      <c r="C14" s="341">
        <f>VLOOKUP(A14,'Open Int.'!$A$4:$O$232,3,FALSE)</f>
        <v>672600</v>
      </c>
      <c r="D14" s="342">
        <f t="shared" si="1"/>
        <v>0.06983154670750383</v>
      </c>
      <c r="E14" s="341">
        <f>VLOOKUP(A14,Volume!$A$4:$B$232,2,FALSE)</f>
        <v>805</v>
      </c>
      <c r="F14" s="341">
        <v>1980</v>
      </c>
      <c r="G14" s="342">
        <f>VLOOKUP(A14,Volume!$A$4:$C$232,3,FALSE)</f>
        <v>-0.52</v>
      </c>
      <c r="H14" s="367">
        <f>VLOOKUP(A14,Volume!$A$4:$M$232,13,FALSE)/100</f>
        <v>0.020014295925661063</v>
      </c>
    </row>
    <row r="15" spans="1:8" ht="15">
      <c r="A15" s="338" t="s">
        <v>234</v>
      </c>
      <c r="B15" s="338">
        <f>SUM(B16:B20)</f>
        <v>85713185</v>
      </c>
      <c r="C15" s="338">
        <f>SUM(C16:C20)</f>
        <v>2982557</v>
      </c>
      <c r="D15" s="343">
        <f t="shared" si="1"/>
        <v>0.03605142463079091</v>
      </c>
      <c r="E15" s="338">
        <f>SUM(E16:E20)</f>
        <v>12016</v>
      </c>
      <c r="F15" s="338">
        <v>33110</v>
      </c>
      <c r="G15" s="343">
        <f>(E15-F15)/F15</f>
        <v>-0.6370884929024464</v>
      </c>
      <c r="H15" s="338"/>
    </row>
    <row r="16" spans="1:8" ht="14.25" outlineLevel="2">
      <c r="A16" s="340" t="s">
        <v>323</v>
      </c>
      <c r="B16" s="341">
        <f>VLOOKUP(A16,'Open Int.'!$A$4:$O$232,2,FALSE)</f>
        <v>68315925</v>
      </c>
      <c r="C16" s="341">
        <f>VLOOKUP(A16,'Open Int.'!$A$4:$O$232,3,FALSE)</f>
        <v>2420925</v>
      </c>
      <c r="D16" s="342">
        <f t="shared" si="1"/>
        <v>0.03673913043478261</v>
      </c>
      <c r="E16" s="341">
        <f>VLOOKUP(A16,Volume!$A$4:$B$232,2,FALSE)</f>
        <v>3888</v>
      </c>
      <c r="F16" s="341">
        <v>9892</v>
      </c>
      <c r="G16" s="342">
        <f>VLOOKUP(A16,Volume!$A$4:$C$232,3,FALSE)</f>
        <v>-0.49</v>
      </c>
      <c r="H16" s="367">
        <f>VLOOKUP(A16,Volume!$A$4:$M$232,13,FALSE)/100</f>
        <v>0.014155712841253705</v>
      </c>
    </row>
    <row r="17" spans="1:8" ht="14.25" outlineLevel="2">
      <c r="A17" s="340" t="s">
        <v>324</v>
      </c>
      <c r="B17" s="341">
        <f>VLOOKUP(A17,'Open Int.'!$A$4:$O$232,2,FALSE)</f>
        <v>8568000</v>
      </c>
      <c r="C17" s="341">
        <f>VLOOKUP(A17,'Open Int.'!$A$4:$O$232,3,FALSE)</f>
        <v>-64800</v>
      </c>
      <c r="D17" s="342">
        <f t="shared" si="1"/>
        <v>-0.007506255212677231</v>
      </c>
      <c r="E17" s="341">
        <f>VLOOKUP(A17,Volume!$A$4:$B$232,2,FALSE)</f>
        <v>1217</v>
      </c>
      <c r="F17" s="341">
        <v>2944</v>
      </c>
      <c r="G17" s="342">
        <f>VLOOKUP(A17,Volume!$A$4:$C$232,3,FALSE)</f>
        <v>-0.53</v>
      </c>
      <c r="H17" s="367">
        <f>VLOOKUP(A17,Volume!$A$4:$M$232,13,FALSE)/100</f>
        <v>0.03623433796139515</v>
      </c>
    </row>
    <row r="18" spans="1:8" ht="14.25" outlineLevel="2">
      <c r="A18" s="340" t="s">
        <v>6</v>
      </c>
      <c r="B18" s="341">
        <f>VLOOKUP(A18,'Open Int.'!$A$4:$O$232,2,FALSE)</f>
        <v>1597752</v>
      </c>
      <c r="C18" s="341">
        <f>VLOOKUP(A18,'Open Int.'!$A$4:$O$232,3,FALSE)</f>
        <v>108264</v>
      </c>
      <c r="D18" s="342">
        <f t="shared" si="1"/>
        <v>0.07268537913699204</v>
      </c>
      <c r="E18" s="341">
        <f>VLOOKUP(A18,Volume!$A$4:$B$232,2,FALSE)</f>
        <v>1507</v>
      </c>
      <c r="F18" s="341">
        <v>4229</v>
      </c>
      <c r="G18" s="342">
        <f>VLOOKUP(A18,Volume!$A$4:$C$232,3,FALSE)</f>
        <v>-0.48</v>
      </c>
      <c r="H18" s="367">
        <f>VLOOKUP(A18,Volume!$A$4:$M$232,13,FALSE)/100</f>
        <v>0.0031808906493817997</v>
      </c>
    </row>
    <row r="19" spans="1:8" ht="14.25" outlineLevel="2">
      <c r="A19" s="340" t="s">
        <v>42</v>
      </c>
      <c r="B19" s="341">
        <f>VLOOKUP(A19,'Open Int.'!$A$4:$O$232,2,FALSE)</f>
        <v>2366200</v>
      </c>
      <c r="C19" s="341">
        <f>VLOOKUP(A19,'Open Int.'!$A$4:$O$232,3,FALSE)</f>
        <v>203400</v>
      </c>
      <c r="D19" s="342">
        <f t="shared" si="1"/>
        <v>0.09404475679674495</v>
      </c>
      <c r="E19" s="341">
        <f>VLOOKUP(A19,Volume!$A$4:$B$232,2,FALSE)</f>
        <v>2905</v>
      </c>
      <c r="F19" s="341">
        <v>5141</v>
      </c>
      <c r="G19" s="342">
        <f>VLOOKUP(A19,Volume!$A$4:$C$232,3,FALSE)</f>
        <v>0.35</v>
      </c>
      <c r="H19" s="367">
        <f>VLOOKUP(A19,Volume!$A$4:$M$232,13,FALSE)/100</f>
        <v>-0.00864147909967848</v>
      </c>
    </row>
    <row r="20" spans="1:8" ht="14.25" outlineLevel="2">
      <c r="A20" s="340" t="s">
        <v>297</v>
      </c>
      <c r="B20" s="341">
        <f>VLOOKUP(A20,'Open Int.'!$A$4:$O$232,2,FALSE)</f>
        <v>4865308</v>
      </c>
      <c r="C20" s="341">
        <f>VLOOKUP(A20,'Open Int.'!$A$4:$O$232,3,FALSE)</f>
        <v>314768</v>
      </c>
      <c r="D20" s="342">
        <f t="shared" si="1"/>
        <v>0.0691715708465369</v>
      </c>
      <c r="E20" s="341">
        <f>VLOOKUP(A20,Volume!$A$4:$B$232,2,FALSE)</f>
        <v>2499</v>
      </c>
      <c r="F20" s="341">
        <v>10904</v>
      </c>
      <c r="G20" s="342">
        <f>VLOOKUP(A20,Volume!$A$4:$C$232,3,FALSE)</f>
        <v>-0.33</v>
      </c>
      <c r="H20" s="367">
        <f>VLOOKUP(A20,Volume!$A$4:$M$232,13,FALSE)/100</f>
        <v>-0.01004411265693923</v>
      </c>
    </row>
    <row r="21" spans="1:8" ht="15" outlineLevel="1">
      <c r="A21" s="338" t="s">
        <v>236</v>
      </c>
      <c r="B21" s="338">
        <f>SUM(B22:B26)</f>
        <v>16456125</v>
      </c>
      <c r="C21" s="338">
        <f>SUM(C22:C26)</f>
        <v>746425</v>
      </c>
      <c r="D21" s="343">
        <f aca="true" t="shared" si="2" ref="D21:D28">C21/(B21-C21)</f>
        <v>0.0475136380707461</v>
      </c>
      <c r="E21" s="338">
        <f>SUM(E22:E26)</f>
        <v>8127</v>
      </c>
      <c r="F21" s="338">
        <v>10034</v>
      </c>
      <c r="G21" s="343">
        <f>(E21-F21)/F21</f>
        <v>-0.1900538170221248</v>
      </c>
      <c r="H21" s="338"/>
    </row>
    <row r="22" spans="1:8" ht="14.25" outlineLevel="1">
      <c r="A22" s="340" t="s">
        <v>177</v>
      </c>
      <c r="B22" s="341">
        <f>VLOOKUP(A22,'Open Int.'!$A$4:$O$232,2,FALSE)</f>
        <v>6595500</v>
      </c>
      <c r="C22" s="341">
        <f>VLOOKUP(A22,'Open Int.'!$A$4:$O$232,3,FALSE)</f>
        <v>141000</v>
      </c>
      <c r="D22" s="342">
        <f t="shared" si="2"/>
        <v>0.021845224262142693</v>
      </c>
      <c r="E22" s="341">
        <f>VLOOKUP(A22,Volume!$A$4:$B$232,2,FALSE)</f>
        <v>819</v>
      </c>
      <c r="F22" s="341">
        <v>3032</v>
      </c>
      <c r="G22" s="342">
        <f>VLOOKUP(A22,Volume!$A$4:$C$232,3,FALSE)</f>
        <v>-0.52</v>
      </c>
      <c r="H22" s="367">
        <f>VLOOKUP(A22,Volume!$A$4:$M$232,13,FALSE)/100</f>
        <v>0.026521496370742602</v>
      </c>
    </row>
    <row r="23" spans="1:8" ht="14.25" outlineLevel="1">
      <c r="A23" s="340" t="s">
        <v>299</v>
      </c>
      <c r="B23" s="341">
        <f>VLOOKUP(A23,'Open Int.'!$A$4:$O$232,2,FALSE)</f>
        <v>461400</v>
      </c>
      <c r="C23" s="341">
        <f>VLOOKUP(A23,'Open Int.'!$A$4:$O$232,3,FALSE)</f>
        <v>135600</v>
      </c>
      <c r="D23" s="342">
        <f t="shared" si="2"/>
        <v>0.4162062615101289</v>
      </c>
      <c r="E23" s="341">
        <f>VLOOKUP(A23,Volume!$A$4:$B$232,2,FALSE)</f>
        <v>457</v>
      </c>
      <c r="F23" s="341">
        <v>205</v>
      </c>
      <c r="G23" s="342">
        <f>VLOOKUP(A23,Volume!$A$4:$C$232,3,FALSE)</f>
        <v>0.06</v>
      </c>
      <c r="H23" s="367">
        <f>VLOOKUP(A23,Volume!$A$4:$M$232,13,FALSE)/100</f>
        <v>-0.008167075020417688</v>
      </c>
    </row>
    <row r="24" spans="1:8" ht="14.25" outlineLevel="1">
      <c r="A24" s="340" t="s">
        <v>325</v>
      </c>
      <c r="B24" s="341">
        <f>VLOOKUP(A24,'Open Int.'!$A$4:$O$232,2,FALSE)</f>
        <v>7991000</v>
      </c>
      <c r="C24" s="341">
        <f>VLOOKUP(A24,'Open Int.'!$A$4:$O$232,3,FALSE)</f>
        <v>444000</v>
      </c>
      <c r="D24" s="342">
        <f t="shared" si="2"/>
        <v>0.058831323704783355</v>
      </c>
      <c r="E24" s="341">
        <f>VLOOKUP(A24,Volume!$A$4:$B$232,2,FALSE)</f>
        <v>3418</v>
      </c>
      <c r="F24" s="341">
        <v>4274</v>
      </c>
      <c r="G24" s="342">
        <f>VLOOKUP(A24,Volume!$A$4:$C$232,3,FALSE)</f>
        <v>1.05</v>
      </c>
      <c r="H24" s="367">
        <f>VLOOKUP(A24,Volume!$A$4:$M$232,13,FALSE)/100</f>
        <v>0.038873404723485404</v>
      </c>
    </row>
    <row r="25" spans="1:8" ht="14.25" outlineLevel="1">
      <c r="A25" s="340" t="s">
        <v>326</v>
      </c>
      <c r="B25" s="341">
        <f>VLOOKUP(A25,'Open Int.'!$A$4:$O$232,2,FALSE)</f>
        <v>1274425</v>
      </c>
      <c r="C25" s="341">
        <f>VLOOKUP(A25,'Open Int.'!$A$4:$O$232,3,FALSE)</f>
        <v>1425</v>
      </c>
      <c r="D25" s="342">
        <f>C25/(B25-C25)</f>
        <v>0.001119402985074627</v>
      </c>
      <c r="E25" s="341">
        <f>VLOOKUP(A25,Volume!$A$4:$B$232,2,FALSE)</f>
        <v>237</v>
      </c>
      <c r="F25" s="341">
        <v>1151</v>
      </c>
      <c r="G25" s="342">
        <f>VLOOKUP(A25,Volume!$A$4:$C$232,3,FALSE)</f>
        <v>-0.77</v>
      </c>
      <c r="H25" s="367">
        <f>VLOOKUP(A25,Volume!$A$4:$M$232,13,FALSE)/100</f>
        <v>0.008962553713934873</v>
      </c>
    </row>
    <row r="26" spans="1:8" ht="14.25" outlineLevel="1">
      <c r="A26" s="340" t="s">
        <v>509</v>
      </c>
      <c r="B26" s="341">
        <f>VLOOKUP(A26,'Open Int.'!$A$4:$O$232,2,FALSE)</f>
        <v>133800</v>
      </c>
      <c r="C26" s="341">
        <f>VLOOKUP(A26,'Open Int.'!$A$4:$O$232,3,FALSE)</f>
        <v>24400</v>
      </c>
      <c r="D26" s="342">
        <f>C26/(B26-C26)</f>
        <v>0.2230347349177331</v>
      </c>
      <c r="E26" s="341">
        <f>VLOOKUP(A26,Volume!$A$4:$B$232,2,FALSE)</f>
        <v>3196</v>
      </c>
      <c r="F26" s="341">
        <v>1372</v>
      </c>
      <c r="G26" s="342">
        <f>VLOOKUP(A26,Volume!$A$4:$C$232,3,FALSE)</f>
        <v>1.07</v>
      </c>
      <c r="H26" s="367">
        <f>VLOOKUP(A26,Volume!$A$4:$M$232,13,FALSE)/100</f>
        <v>0.03044947787923112</v>
      </c>
    </row>
    <row r="27" spans="1:8" ht="15">
      <c r="A27" s="338" t="s">
        <v>239</v>
      </c>
      <c r="B27" s="338">
        <f>B45+B28</f>
        <v>205771873</v>
      </c>
      <c r="C27" s="338">
        <f>C45+C28</f>
        <v>4482479</v>
      </c>
      <c r="D27" s="343">
        <f>C27/(B27-C27)</f>
        <v>0.02226882853052854</v>
      </c>
      <c r="E27" s="338">
        <f>SUM(E29:E44,E46:E56,E56)</f>
        <v>59631</v>
      </c>
      <c r="F27" s="338">
        <v>96142</v>
      </c>
      <c r="G27" s="343">
        <f>(E27-F27)/F27</f>
        <v>-0.3797611865781864</v>
      </c>
      <c r="H27" s="338"/>
    </row>
    <row r="28" spans="1:8" ht="15" outlineLevel="1">
      <c r="A28" s="338" t="s">
        <v>237</v>
      </c>
      <c r="B28" s="338">
        <f>SUM(B29:B44)</f>
        <v>103515425</v>
      </c>
      <c r="C28" s="338">
        <f>SUM(C29:C44)</f>
        <v>2778475</v>
      </c>
      <c r="D28" s="343">
        <f t="shared" si="2"/>
        <v>0.027581488222543964</v>
      </c>
      <c r="E28" s="338">
        <f>SUM(E29:E44)</f>
        <v>26726</v>
      </c>
      <c r="F28" s="338">
        <v>46044</v>
      </c>
      <c r="G28" s="343">
        <f>(E28-F28)/F28</f>
        <v>-0.41955520806185387</v>
      </c>
      <c r="H28" s="338"/>
    </row>
    <row r="29" spans="1:8" ht="14.25" outlineLevel="2">
      <c r="A29" s="340" t="s">
        <v>133</v>
      </c>
      <c r="B29" s="341">
        <f>VLOOKUP(A29,'Open Int.'!$A$4:$O$232,2,FALSE)</f>
        <v>7778750</v>
      </c>
      <c r="C29" s="341">
        <f>VLOOKUP(A29,'Open Int.'!$A$4:$O$232,3,FALSE)</f>
        <v>539000</v>
      </c>
      <c r="D29" s="342">
        <f aca="true" t="shared" si="3" ref="D29:D45">C29/(B29-C29)</f>
        <v>0.07445008460236886</v>
      </c>
      <c r="E29" s="341">
        <f>VLOOKUP(A29,Volume!$A$4:$B$232,2,FALSE)</f>
        <v>605</v>
      </c>
      <c r="F29" s="341">
        <v>1727</v>
      </c>
      <c r="G29" s="342">
        <f>VLOOKUP(A29,Volume!$A$4:$C$232,3,FALSE)</f>
        <v>-0.42</v>
      </c>
      <c r="H29" s="367">
        <f>VLOOKUP(A29,Volume!$A$4:$M$232,13,FALSE)/100</f>
        <v>0.010771219302024989</v>
      </c>
    </row>
    <row r="30" spans="1:8" ht="14.25" outlineLevel="2">
      <c r="A30" s="340" t="s">
        <v>327</v>
      </c>
      <c r="B30" s="341">
        <f>VLOOKUP(A30,'Open Int.'!$A$4:$O$232,2,FALSE)</f>
        <v>9057400</v>
      </c>
      <c r="C30" s="341">
        <f>VLOOKUP(A30,'Open Int.'!$A$4:$O$232,3,FALSE)</f>
        <v>236900</v>
      </c>
      <c r="D30" s="342">
        <f t="shared" si="3"/>
        <v>0.026857887874837026</v>
      </c>
      <c r="E30" s="341">
        <f>VLOOKUP(A30,Volume!$A$4:$B$232,2,FALSE)</f>
        <v>706</v>
      </c>
      <c r="F30" s="341">
        <v>2609</v>
      </c>
      <c r="G30" s="342">
        <f>VLOOKUP(A30,Volume!$A$4:$C$232,3,FALSE)</f>
        <v>-0.57</v>
      </c>
      <c r="H30" s="367">
        <f>VLOOKUP(A30,Volume!$A$4:$M$232,13,FALSE)/100</f>
        <v>0.01149976042165791</v>
      </c>
    </row>
    <row r="31" spans="1:8" ht="14.25" outlineLevel="2">
      <c r="A31" s="340" t="s">
        <v>328</v>
      </c>
      <c r="B31" s="341">
        <f>VLOOKUP(A31,'Open Int.'!$A$4:$O$232,2,FALSE)</f>
        <v>4113900</v>
      </c>
      <c r="C31" s="341">
        <f>VLOOKUP(A31,'Open Int.'!$A$4:$O$232,3,FALSE)</f>
        <v>177100</v>
      </c>
      <c r="D31" s="342">
        <f t="shared" si="3"/>
        <v>0.044985775248933144</v>
      </c>
      <c r="E31" s="341">
        <f>VLOOKUP(A31,Volume!$A$4:$B$232,2,FALSE)</f>
        <v>3243</v>
      </c>
      <c r="F31" s="341">
        <v>1222</v>
      </c>
      <c r="G31" s="342">
        <f>VLOOKUP(A31,Volume!$A$4:$C$232,3,FALSE)</f>
        <v>1.66</v>
      </c>
      <c r="H31" s="367">
        <f>VLOOKUP(A31,Volume!$A$4:$M$232,13,FALSE)/100</f>
        <v>0.053744798890429955</v>
      </c>
    </row>
    <row r="32" spans="1:8" ht="14.25" outlineLevel="2">
      <c r="A32" s="340" t="s">
        <v>329</v>
      </c>
      <c r="B32" s="341">
        <f>VLOOKUP(A32,'Open Int.'!$A$4:$O$232,2,FALSE)</f>
        <v>4522950</v>
      </c>
      <c r="C32" s="341">
        <f>VLOOKUP(A32,'Open Int.'!$A$4:$O$232,3,FALSE)</f>
        <v>76950</v>
      </c>
      <c r="D32" s="342">
        <f t="shared" si="3"/>
        <v>0.01730769230769231</v>
      </c>
      <c r="E32" s="341">
        <f>VLOOKUP(A32,Volume!$A$4:$B$232,2,FALSE)</f>
        <v>1888</v>
      </c>
      <c r="F32" s="341">
        <v>3630</v>
      </c>
      <c r="G32" s="342">
        <f>VLOOKUP(A32,Volume!$A$4:$C$232,3,FALSE)</f>
        <v>0.19</v>
      </c>
      <c r="H32" s="367">
        <f>VLOOKUP(A32,Volume!$A$4:$M$232,13,FALSE)/100</f>
        <v>0.017258176757132884</v>
      </c>
    </row>
    <row r="33" spans="1:8" ht="14.25" outlineLevel="2">
      <c r="A33" s="340" t="s">
        <v>330</v>
      </c>
      <c r="B33" s="341">
        <f>VLOOKUP(A33,'Open Int.'!$A$4:$O$232,2,FALSE)</f>
        <v>2284000</v>
      </c>
      <c r="C33" s="341">
        <f>VLOOKUP(A33,'Open Int.'!$A$4:$O$232,3,FALSE)</f>
        <v>12000</v>
      </c>
      <c r="D33" s="342">
        <f t="shared" si="3"/>
        <v>0.00528169014084507</v>
      </c>
      <c r="E33" s="341">
        <f>VLOOKUP(A33,Volume!$A$4:$B$232,2,FALSE)</f>
        <v>1010</v>
      </c>
      <c r="F33" s="341">
        <v>1457</v>
      </c>
      <c r="G33" s="342">
        <f>VLOOKUP(A33,Volume!$A$4:$C$232,3,FALSE)</f>
        <v>0.68</v>
      </c>
      <c r="H33" s="367">
        <f>VLOOKUP(A33,Volume!$A$4:$M$232,13,FALSE)/100</f>
        <v>0.030137439973505625</v>
      </c>
    </row>
    <row r="34" spans="1:8" ht="14.25" outlineLevel="2">
      <c r="A34" s="340" t="s">
        <v>331</v>
      </c>
      <c r="B34" s="341">
        <f>VLOOKUP(A34,'Open Int.'!$A$4:$O$232,2,FALSE)</f>
        <v>441000</v>
      </c>
      <c r="C34" s="341">
        <f>VLOOKUP(A34,'Open Int.'!$A$4:$O$232,3,FALSE)</f>
        <v>35400</v>
      </c>
      <c r="D34" s="342">
        <f t="shared" si="3"/>
        <v>0.08727810650887574</v>
      </c>
      <c r="E34" s="341">
        <f>VLOOKUP(A34,Volume!$A$4:$B$232,2,FALSE)</f>
        <v>170</v>
      </c>
      <c r="F34" s="341">
        <v>315</v>
      </c>
      <c r="G34" s="342">
        <f>VLOOKUP(A34,Volume!$A$4:$C$232,3,FALSE)</f>
        <v>-0.24</v>
      </c>
      <c r="H34" s="367">
        <f>VLOOKUP(A34,Volume!$A$4:$M$232,13,FALSE)/100</f>
        <v>0.011800802454566913</v>
      </c>
    </row>
    <row r="35" spans="1:8" ht="14.25" outlineLevel="2">
      <c r="A35" s="340" t="s">
        <v>459</v>
      </c>
      <c r="B35" s="341">
        <f>VLOOKUP(A35,'Open Int.'!$A$4:$O$232,2,FALSE)</f>
        <v>9560000</v>
      </c>
      <c r="C35" s="341">
        <f>VLOOKUP(A35,'Open Int.'!$A$4:$O$232,3,FALSE)</f>
        <v>98000</v>
      </c>
      <c r="D35" s="342">
        <f>C35/(B35-C35)</f>
        <v>0.0103572183470725</v>
      </c>
      <c r="E35" s="341">
        <f>VLOOKUP(A35,Volume!$A$4:$B$232,2,FALSE)</f>
        <v>1009</v>
      </c>
      <c r="F35" s="341">
        <v>2774</v>
      </c>
      <c r="G35" s="342">
        <f>VLOOKUP(A35,Volume!$A$4:$C$232,3,FALSE)</f>
        <v>-0.5</v>
      </c>
      <c r="H35" s="367">
        <f>VLOOKUP(A35,Volume!$A$4:$M$232,13,FALSE)/100</f>
        <v>0.023547284466388107</v>
      </c>
    </row>
    <row r="36" spans="1:8" ht="14.25" outlineLevel="2">
      <c r="A36" s="340" t="s">
        <v>434</v>
      </c>
      <c r="B36" s="341">
        <f>VLOOKUP(A36,'Open Int.'!$A$4:$O$232,2,FALSE)</f>
        <v>14576625</v>
      </c>
      <c r="C36" s="341">
        <f>VLOOKUP(A36,'Open Int.'!$A$4:$O$232,3,FALSE)</f>
        <v>333375</v>
      </c>
      <c r="D36" s="342">
        <f t="shared" si="3"/>
        <v>0.023405823811279026</v>
      </c>
      <c r="E36" s="341">
        <f>VLOOKUP(A36,Volume!$A$4:$B$232,2,FALSE)</f>
        <v>1460</v>
      </c>
      <c r="F36" s="341">
        <v>1672</v>
      </c>
      <c r="G36" s="342">
        <f>VLOOKUP(A36,Volume!$A$4:$C$232,3,FALSE)</f>
        <v>-0.15</v>
      </c>
      <c r="H36" s="367">
        <f>VLOOKUP(A36,Volume!$A$4:$M$232,13,FALSE)/100</f>
        <v>0.02457002457002457</v>
      </c>
    </row>
    <row r="37" spans="1:8" ht="14.25" outlineLevel="2">
      <c r="A37" s="340" t="s">
        <v>383</v>
      </c>
      <c r="B37" s="341">
        <f>VLOOKUP(A37,'Open Int.'!$A$4:$O$232,2,FALSE)</f>
        <v>2041600</v>
      </c>
      <c r="C37" s="341">
        <f>VLOOKUP(A37,'Open Int.'!$A$4:$O$232,3,FALSE)</f>
        <v>169400</v>
      </c>
      <c r="D37" s="342">
        <f t="shared" si="3"/>
        <v>0.09048178613396005</v>
      </c>
      <c r="E37" s="341">
        <f>VLOOKUP(A37,Volume!$A$4:$B$232,2,FALSE)</f>
        <v>999</v>
      </c>
      <c r="F37" s="341">
        <v>816</v>
      </c>
      <c r="G37" s="342">
        <f>VLOOKUP(A37,Volume!$A$4:$C$232,3,FALSE)</f>
        <v>1.02</v>
      </c>
      <c r="H37" s="367">
        <f>VLOOKUP(A37,Volume!$A$4:$M$232,13,FALSE)/100</f>
        <v>-0.01219512195121954</v>
      </c>
    </row>
    <row r="38" spans="1:8" ht="14.25" outlineLevel="2">
      <c r="A38" s="340" t="s">
        <v>141</v>
      </c>
      <c r="B38" s="341">
        <f>VLOOKUP(A38,'Open Int.'!$A$4:$O$232,2,FALSE)</f>
        <v>1744925</v>
      </c>
      <c r="C38" s="341">
        <f>VLOOKUP(A38,'Open Int.'!$A$4:$O$232,3,FALSE)</f>
        <v>110625</v>
      </c>
      <c r="D38" s="342">
        <f t="shared" si="3"/>
        <v>0.06768953068592058</v>
      </c>
      <c r="E38" s="341">
        <f>VLOOKUP(A38,Volume!$A$4:$B$232,2,FALSE)</f>
        <v>289</v>
      </c>
      <c r="F38" s="341">
        <v>345</v>
      </c>
      <c r="G38" s="342">
        <f>VLOOKUP(A38,Volume!$A$4:$C$232,3,FALSE)</f>
        <v>0.24</v>
      </c>
      <c r="H38" s="367">
        <f>VLOOKUP(A38,Volume!$A$4:$M$232,13,FALSE)/100</f>
        <v>0.013083048919226297</v>
      </c>
    </row>
    <row r="39" spans="1:8" ht="14.25" outlineLevel="2">
      <c r="A39" s="340" t="s">
        <v>332</v>
      </c>
      <c r="B39" s="341">
        <f>VLOOKUP(A39,'Open Int.'!$A$4:$O$232,2,FALSE)</f>
        <v>2739600</v>
      </c>
      <c r="C39" s="341">
        <f>VLOOKUP(A39,'Open Int.'!$A$4:$O$232,3,FALSE)</f>
        <v>-6000</v>
      </c>
      <c r="D39" s="342">
        <f t="shared" si="3"/>
        <v>-0.0021853146853146855</v>
      </c>
      <c r="E39" s="341">
        <f>VLOOKUP(A39,Volume!$A$4:$B$232,2,FALSE)</f>
        <v>424</v>
      </c>
      <c r="F39" s="341">
        <v>1463</v>
      </c>
      <c r="G39" s="342">
        <f>VLOOKUP(A39,Volume!$A$4:$C$232,3,FALSE)</f>
        <v>-0.59</v>
      </c>
      <c r="H39" s="367">
        <f>VLOOKUP(A39,Volume!$A$4:$M$232,13,FALSE)/100</f>
        <v>0.028340840840840886</v>
      </c>
    </row>
    <row r="40" spans="1:8" ht="14.25" outlineLevel="2">
      <c r="A40" s="340" t="s">
        <v>79</v>
      </c>
      <c r="B40" s="341">
        <f>VLOOKUP(A40,'Open Int.'!$A$4:$O$232,2,FALSE)</f>
        <v>6508800</v>
      </c>
      <c r="C40" s="341">
        <f>VLOOKUP(A40,'Open Int.'!$A$4:$O$232,3,FALSE)</f>
        <v>37800</v>
      </c>
      <c r="D40" s="342">
        <f t="shared" si="3"/>
        <v>0.0058414464534075105</v>
      </c>
      <c r="E40" s="341">
        <f>VLOOKUP(A40,Volume!$A$4:$B$232,2,FALSE)</f>
        <v>2576</v>
      </c>
      <c r="F40" s="341">
        <v>5187</v>
      </c>
      <c r="G40" s="342">
        <f>VLOOKUP(A40,Volume!$A$4:$C$232,3,FALSE)</f>
        <v>-0.38</v>
      </c>
      <c r="H40" s="367">
        <f>VLOOKUP(A40,Volume!$A$4:$M$232,13,FALSE)/100</f>
        <v>0.018323616264102404</v>
      </c>
    </row>
    <row r="41" spans="1:8" ht="14.25" outlineLevel="2">
      <c r="A41" s="340" t="s">
        <v>200</v>
      </c>
      <c r="B41" s="341">
        <f>VLOOKUP(A41,'Open Int.'!$A$4:$O$232,2,FALSE)</f>
        <v>7053375</v>
      </c>
      <c r="C41" s="341">
        <f>VLOOKUP(A41,'Open Int.'!$A$4:$O$232,3,FALSE)</f>
        <v>226125</v>
      </c>
      <c r="D41" s="342">
        <f t="shared" si="3"/>
        <v>0.03312094913764693</v>
      </c>
      <c r="E41" s="341">
        <f>VLOOKUP(A41,Volume!$A$4:$B$232,2,FALSE)</f>
        <v>8866</v>
      </c>
      <c r="F41" s="341">
        <v>17743</v>
      </c>
      <c r="G41" s="342">
        <f>VLOOKUP(A41,Volume!$A$4:$C$232,3,FALSE)</f>
        <v>0.26</v>
      </c>
      <c r="H41" s="367">
        <f>VLOOKUP(A41,Volume!$A$4:$M$232,13,FALSE)/100</f>
        <v>0.0005891883929886964</v>
      </c>
    </row>
    <row r="42" spans="1:8" ht="14.25" outlineLevel="2">
      <c r="A42" s="340" t="s">
        <v>333</v>
      </c>
      <c r="B42" s="341">
        <f>VLOOKUP(A42,'Open Int.'!$A$4:$O$232,2,FALSE)</f>
        <v>6028700</v>
      </c>
      <c r="C42" s="341">
        <f>VLOOKUP(A42,'Open Int.'!$A$4:$O$232,3,FALSE)</f>
        <v>81700</v>
      </c>
      <c r="D42" s="342">
        <f t="shared" si="3"/>
        <v>0.013738019169329074</v>
      </c>
      <c r="E42" s="341">
        <f>VLOOKUP(A42,Volume!$A$4:$B$232,2,FALSE)</f>
        <v>1233</v>
      </c>
      <c r="F42" s="341">
        <v>1381</v>
      </c>
      <c r="G42" s="342">
        <f>VLOOKUP(A42,Volume!$A$4:$C$232,3,FALSE)</f>
        <v>-0.01</v>
      </c>
      <c r="H42" s="367">
        <f>VLOOKUP(A42,Volume!$A$4:$M$232,13,FALSE)/100</f>
        <v>0.03327338129496405</v>
      </c>
    </row>
    <row r="43" spans="1:8" ht="14.25" outlineLevel="2">
      <c r="A43" s="340" t="s">
        <v>334</v>
      </c>
      <c r="B43" s="341">
        <f>VLOOKUP(A43,'Open Int.'!$A$4:$O$232,2,FALSE)</f>
        <v>9290400</v>
      </c>
      <c r="C43" s="341">
        <f>VLOOKUP(A43,'Open Int.'!$A$4:$O$232,3,FALSE)</f>
        <v>249900</v>
      </c>
      <c r="D43" s="342">
        <f t="shared" si="3"/>
        <v>0.027642276422764227</v>
      </c>
      <c r="E43" s="341">
        <f>VLOOKUP(A43,Volume!$A$4:$B$232,2,FALSE)</f>
        <v>1433</v>
      </c>
      <c r="F43" s="341">
        <v>2374</v>
      </c>
      <c r="G43" s="342">
        <f>VLOOKUP(A43,Volume!$A$4:$C$232,3,FALSE)</f>
        <v>1.39</v>
      </c>
      <c r="H43" s="367">
        <f>VLOOKUP(A43,Volume!$A$4:$M$232,13,FALSE)/100</f>
        <v>0.025691699604743025</v>
      </c>
    </row>
    <row r="44" spans="1:8" ht="14.25" outlineLevel="2">
      <c r="A44" s="340" t="s">
        <v>335</v>
      </c>
      <c r="B44" s="341">
        <f>VLOOKUP(A44,'Open Int.'!$A$4:$O$232,2,FALSE)</f>
        <v>15773400</v>
      </c>
      <c r="C44" s="341">
        <f>VLOOKUP(A44,'Open Int.'!$A$4:$O$232,3,FALSE)</f>
        <v>400200</v>
      </c>
      <c r="D44" s="342">
        <f t="shared" si="3"/>
        <v>0.026032315978456014</v>
      </c>
      <c r="E44" s="341">
        <f>VLOOKUP(A44,Volume!$A$4:$B$232,2,FALSE)</f>
        <v>815</v>
      </c>
      <c r="F44" s="341">
        <v>1329</v>
      </c>
      <c r="G44" s="342">
        <f>VLOOKUP(A44,Volume!$A$4:$C$232,3,FALSE)</f>
        <v>-0.22</v>
      </c>
      <c r="H44" s="367">
        <f>VLOOKUP(A44,Volume!$A$4:$M$232,13,FALSE)/100</f>
        <v>0.025500910746812492</v>
      </c>
    </row>
    <row r="45" spans="1:8" ht="15">
      <c r="A45" s="338" t="s">
        <v>238</v>
      </c>
      <c r="B45" s="338">
        <f>SUM(B46:B56)</f>
        <v>102256448</v>
      </c>
      <c r="C45" s="338">
        <f>SUM(C46:C56)</f>
        <v>1704004</v>
      </c>
      <c r="D45" s="343">
        <f t="shared" si="3"/>
        <v>0.016946420516641046</v>
      </c>
      <c r="E45" s="338">
        <f>SUM(E46:E56)</f>
        <v>31785</v>
      </c>
      <c r="F45" s="338">
        <v>48065</v>
      </c>
      <c r="G45" s="343">
        <f>(E45-F45)/F45</f>
        <v>-0.3387079995838968</v>
      </c>
      <c r="H45" s="338"/>
    </row>
    <row r="46" spans="1:8" ht="14.25" outlineLevel="2">
      <c r="A46" s="340" t="s">
        <v>458</v>
      </c>
      <c r="B46" s="341">
        <f>VLOOKUP(A46,'Open Int.'!$A$4:$O$232,2,FALSE)</f>
        <v>744075</v>
      </c>
      <c r="C46" s="341">
        <f>VLOOKUP(A46,'Open Int.'!$A$4:$O$232,3,FALSE)</f>
        <v>-19125</v>
      </c>
      <c r="D46" s="342">
        <f>C46/(B46-C46)</f>
        <v>-0.025058962264150945</v>
      </c>
      <c r="E46" s="341">
        <f>VLOOKUP(A46,Volume!$A$4:$B$232,2,FALSE)</f>
        <v>1272</v>
      </c>
      <c r="F46" s="341">
        <v>1391</v>
      </c>
      <c r="G46" s="342">
        <f>VLOOKUP(A46,Volume!$A$4:$C$232,3,FALSE)</f>
        <v>0.13</v>
      </c>
      <c r="H46" s="367">
        <f>VLOOKUP(A46,Volume!$A$4:$M$232,13,FALSE)/100</f>
        <v>0.020023002927645313</v>
      </c>
    </row>
    <row r="47" spans="1:8" ht="14.25" outlineLevel="2">
      <c r="A47" s="340" t="s">
        <v>500</v>
      </c>
      <c r="B47" s="341">
        <f>VLOOKUP(A47,'Open Int.'!$A$4:$O$232,2,FALSE)</f>
        <v>5791800</v>
      </c>
      <c r="C47" s="341">
        <f>VLOOKUP(A47,'Open Int.'!$A$4:$O$232,3,FALSE)</f>
        <v>414400</v>
      </c>
      <c r="D47" s="342">
        <f aca="true" t="shared" si="4" ref="D47:D56">C47/(B47-C47)</f>
        <v>0.07706326477479823</v>
      </c>
      <c r="E47" s="341">
        <f>VLOOKUP(A47,Volume!$A$4:$B$232,2,FALSE)</f>
        <v>1206</v>
      </c>
      <c r="F47" s="341">
        <v>2797</v>
      </c>
      <c r="G47" s="342">
        <f>VLOOKUP(A47,Volume!$A$4:$C$232,3,FALSE)</f>
        <v>-0.32</v>
      </c>
      <c r="H47" s="367">
        <f>VLOOKUP(A47,Volume!$A$4:$M$232,13,FALSE)/100</f>
        <v>0.0027972027972028367</v>
      </c>
    </row>
    <row r="48" spans="1:8" ht="14.25" outlineLevel="2">
      <c r="A48" s="340" t="s">
        <v>336</v>
      </c>
      <c r="B48" s="341">
        <f>VLOOKUP(A48,'Open Int.'!$A$4:$O$232,2,FALSE)</f>
        <v>1189698</v>
      </c>
      <c r="C48" s="341">
        <f>VLOOKUP(A48,'Open Int.'!$A$4:$O$232,3,FALSE)</f>
        <v>88504</v>
      </c>
      <c r="D48" s="342">
        <f t="shared" si="4"/>
        <v>0.080370942812983</v>
      </c>
      <c r="E48" s="341">
        <f>VLOOKUP(A48,Volume!$A$4:$B$232,2,FALSE)</f>
        <v>1959</v>
      </c>
      <c r="F48" s="341">
        <v>424</v>
      </c>
      <c r="G48" s="342">
        <f>VLOOKUP(A48,Volume!$A$4:$C$232,3,FALSE)</f>
        <v>4.44</v>
      </c>
      <c r="H48" s="367">
        <f>VLOOKUP(A48,Volume!$A$4:$M$232,13,FALSE)/100</f>
        <v>0.03554868624420402</v>
      </c>
    </row>
    <row r="49" spans="1:8" ht="14.25" outlineLevel="2">
      <c r="A49" s="340" t="s">
        <v>310</v>
      </c>
      <c r="B49" s="341">
        <f>VLOOKUP(A49,'Open Int.'!$A$4:$O$232,2,FALSE)</f>
        <v>2501675</v>
      </c>
      <c r="C49" s="341">
        <f>VLOOKUP(A49,'Open Int.'!$A$4:$O$232,3,FALSE)</f>
        <v>61325</v>
      </c>
      <c r="D49" s="342">
        <f t="shared" si="4"/>
        <v>0.025129592066711743</v>
      </c>
      <c r="E49" s="341">
        <f>VLOOKUP(A49,Volume!$A$4:$B$232,2,FALSE)</f>
        <v>5131</v>
      </c>
      <c r="F49" s="341">
        <v>4739</v>
      </c>
      <c r="G49" s="342">
        <f>VLOOKUP(A49,Volume!$A$4:$C$232,3,FALSE)</f>
        <v>1.61</v>
      </c>
      <c r="H49" s="367">
        <f>VLOOKUP(A49,Volume!$A$4:$M$232,13,FALSE)/100</f>
        <v>0.041496955276848047</v>
      </c>
    </row>
    <row r="50" spans="1:8" ht="14.25" outlineLevel="2">
      <c r="A50" s="340" t="s">
        <v>337</v>
      </c>
      <c r="B50" s="341">
        <f>VLOOKUP(A50,'Open Int.'!$A$4:$O$232,2,FALSE)</f>
        <v>1949400</v>
      </c>
      <c r="C50" s="341">
        <f>VLOOKUP(A50,'Open Int.'!$A$4:$O$232,3,FALSE)</f>
        <v>125600</v>
      </c>
      <c r="D50" s="342">
        <f t="shared" si="4"/>
        <v>0.06886720035091567</v>
      </c>
      <c r="E50" s="341">
        <f>VLOOKUP(A50,Volume!$A$4:$B$232,2,FALSE)</f>
        <v>2194</v>
      </c>
      <c r="F50" s="341">
        <v>4630</v>
      </c>
      <c r="G50" s="342">
        <f>VLOOKUP(A50,Volume!$A$4:$C$232,3,FALSE)</f>
        <v>0.11</v>
      </c>
      <c r="H50" s="367">
        <f>VLOOKUP(A50,Volume!$A$4:$M$232,13,FALSE)/100</f>
        <v>-0.008708106559725034</v>
      </c>
    </row>
    <row r="51" spans="1:8" ht="14.25" outlineLevel="2">
      <c r="A51" s="340" t="s">
        <v>296</v>
      </c>
      <c r="B51" s="341">
        <f>VLOOKUP(A51,'Open Int.'!$A$4:$O$232,2,FALSE)</f>
        <v>49957200</v>
      </c>
      <c r="C51" s="341">
        <f>VLOOKUP(A51,'Open Int.'!$A$4:$O$232,3,FALSE)</f>
        <v>10800</v>
      </c>
      <c r="D51" s="342">
        <f t="shared" si="4"/>
        <v>0.0002162318004901254</v>
      </c>
      <c r="E51" s="341">
        <f>VLOOKUP(A51,Volume!$A$4:$B$232,2,FALSE)</f>
        <v>10516</v>
      </c>
      <c r="F51" s="341">
        <v>10013</v>
      </c>
      <c r="G51" s="342">
        <f>VLOOKUP(A51,Volume!$A$4:$C$232,3,FALSE)</f>
        <v>0.7</v>
      </c>
      <c r="H51" s="367">
        <f>VLOOKUP(A51,Volume!$A$4:$M$232,13,FALSE)/100</f>
        <v>-0.01647624774503905</v>
      </c>
    </row>
    <row r="52" spans="1:8" ht="14.25" outlineLevel="2">
      <c r="A52" s="340" t="s">
        <v>139</v>
      </c>
      <c r="B52" s="341">
        <f>VLOOKUP(A52,'Open Int.'!$A$4:$O$232,2,FALSE)</f>
        <v>27564300</v>
      </c>
      <c r="C52" s="341">
        <f>VLOOKUP(A52,'Open Int.'!$A$4:$O$232,3,FALSE)</f>
        <v>448200</v>
      </c>
      <c r="D52" s="342">
        <f t="shared" si="4"/>
        <v>0.01652892561983471</v>
      </c>
      <c r="E52" s="341">
        <f>VLOOKUP(A52,Volume!$A$4:$B$232,2,FALSE)</f>
        <v>7030</v>
      </c>
      <c r="F52" s="341">
        <v>16951</v>
      </c>
      <c r="G52" s="342">
        <f>VLOOKUP(A52,Volume!$A$4:$C$232,3,FALSE)</f>
        <v>-0.15</v>
      </c>
      <c r="H52" s="367">
        <f>VLOOKUP(A52,Volume!$A$4:$M$232,13,FALSE)/100</f>
        <v>0.02313222882150683</v>
      </c>
    </row>
    <row r="53" spans="1:8" ht="14.25" outlineLevel="2">
      <c r="A53" s="340" t="s">
        <v>339</v>
      </c>
      <c r="B53" s="341">
        <f>VLOOKUP(A53,'Open Int.'!$A$4:$O$232,2,FALSE)</f>
        <v>8862700</v>
      </c>
      <c r="C53" s="341">
        <f>VLOOKUP(A53,'Open Int.'!$A$4:$O$232,3,FALSE)</f>
        <v>515900</v>
      </c>
      <c r="D53" s="342">
        <f t="shared" si="4"/>
        <v>0.061808118081180814</v>
      </c>
      <c r="E53" s="341">
        <f>VLOOKUP(A53,Volume!$A$4:$B$232,2,FALSE)</f>
        <v>1159</v>
      </c>
      <c r="F53" s="341">
        <v>3951</v>
      </c>
      <c r="G53" s="342">
        <f>VLOOKUP(A53,Volume!$A$4:$C$232,3,FALSE)</f>
        <v>-0.06</v>
      </c>
      <c r="H53" s="367">
        <f>VLOOKUP(A53,Volume!$A$4:$M$232,13,FALSE)/100</f>
        <v>-0.014426727410781907</v>
      </c>
    </row>
    <row r="54" spans="1:8" ht="14.25" outlineLevel="2">
      <c r="A54" s="340" t="s">
        <v>338</v>
      </c>
      <c r="B54" s="341">
        <f>VLOOKUP(A54,'Open Int.'!$A$4:$O$232,2,FALSE)</f>
        <v>51900</v>
      </c>
      <c r="C54" s="341">
        <f>VLOOKUP(A54,'Open Int.'!$A$4:$O$232,3,FALSE)</f>
        <v>1800</v>
      </c>
      <c r="D54" s="342">
        <f t="shared" si="4"/>
        <v>0.03592814371257485</v>
      </c>
      <c r="E54" s="341">
        <f>VLOOKUP(A54,Volume!$A$4:$B$232,2,FALSE)</f>
        <v>21</v>
      </c>
      <c r="F54" s="341">
        <v>269</v>
      </c>
      <c r="G54" s="342">
        <f>VLOOKUP(A54,Volume!$A$4:$C$232,3,FALSE)</f>
        <v>-0.55</v>
      </c>
      <c r="H54" s="367">
        <f>VLOOKUP(A54,Volume!$A$4:$M$232,13,FALSE)/100</f>
        <v>0.0037290990015638433</v>
      </c>
    </row>
    <row r="55" spans="1:8" ht="14.25" outlineLevel="2">
      <c r="A55" s="340" t="s">
        <v>340</v>
      </c>
      <c r="B55" s="341">
        <f>VLOOKUP(A55,'Open Int.'!$A$4:$O$232,2,FALSE)</f>
        <v>1067500</v>
      </c>
      <c r="C55" s="341">
        <f>VLOOKUP(A55,'Open Int.'!$A$4:$O$232,3,FALSE)</f>
        <v>50000</v>
      </c>
      <c r="D55" s="342">
        <f t="shared" si="4"/>
        <v>0.04914004914004914</v>
      </c>
      <c r="E55" s="341">
        <f>VLOOKUP(A55,Volume!$A$4:$B$232,2,FALSE)</f>
        <v>177</v>
      </c>
      <c r="F55" s="341">
        <v>867</v>
      </c>
      <c r="G55" s="342">
        <f>VLOOKUP(A55,Volume!$A$4:$C$232,3,FALSE)</f>
        <v>-0.57</v>
      </c>
      <c r="H55" s="367">
        <f>VLOOKUP(A55,Volume!$A$4:$M$232,13,FALSE)/100</f>
        <v>0.02715355805243451</v>
      </c>
    </row>
    <row r="56" spans="1:8" ht="14.25" outlineLevel="2">
      <c r="A56" s="340" t="s">
        <v>489</v>
      </c>
      <c r="B56" s="341">
        <f>VLOOKUP(A56,'Open Int.'!$A$4:$O$232,2,FALSE)</f>
        <v>2576200</v>
      </c>
      <c r="C56" s="341">
        <f>VLOOKUP(A56,'Open Int.'!$A$4:$O$232,3,FALSE)</f>
        <v>6600</v>
      </c>
      <c r="D56" s="342">
        <f t="shared" si="4"/>
        <v>0.0025684931506849314</v>
      </c>
      <c r="E56" s="341">
        <f>VLOOKUP(A56,Volume!$A$4:$B$232,2,FALSE)</f>
        <v>1120</v>
      </c>
      <c r="F56" s="341">
        <v>2033</v>
      </c>
      <c r="G56" s="342">
        <f>VLOOKUP(A56,Volume!$A$4:$C$232,3,FALSE)</f>
        <v>-0.54</v>
      </c>
      <c r="H56" s="367">
        <f>VLOOKUP(A56,Volume!$A$4:$M$232,13,FALSE)/100</f>
        <v>0.005634936606963194</v>
      </c>
    </row>
    <row r="57" spans="1:8" ht="15" outlineLevel="1">
      <c r="A57" s="338" t="s">
        <v>240</v>
      </c>
      <c r="B57" s="338">
        <f>SUM(B58:B69)</f>
        <v>35620302</v>
      </c>
      <c r="C57" s="338">
        <f>SUM(C58:C69)</f>
        <v>909238</v>
      </c>
      <c r="D57" s="343">
        <f aca="true" t="shared" si="5" ref="D57:D87">C57/(B57-C57)</f>
        <v>0.026194472171754805</v>
      </c>
      <c r="E57" s="338">
        <f>SUM(E58:E69)</f>
        <v>31782</v>
      </c>
      <c r="F57" s="338">
        <v>54195</v>
      </c>
      <c r="G57" s="343">
        <f>(E57-F57)/F57</f>
        <v>-0.41356213672848047</v>
      </c>
      <c r="H57" s="338"/>
    </row>
    <row r="58" spans="1:8" ht="14.25" outlineLevel="1">
      <c r="A58" s="340" t="s">
        <v>132</v>
      </c>
      <c r="B58" s="341">
        <f>VLOOKUP(A58,'Open Int.'!$A$4:$O$232,2,FALSE)</f>
        <v>1522500</v>
      </c>
      <c r="C58" s="341">
        <f>VLOOKUP(A58,'Open Int.'!$A$4:$O$232,3,FALSE)</f>
        <v>52500</v>
      </c>
      <c r="D58" s="342">
        <f t="shared" si="5"/>
        <v>0.03571428571428571</v>
      </c>
      <c r="E58" s="341">
        <f>VLOOKUP(A58,Volume!$A$4:$B$232,2,FALSE)</f>
        <v>1373</v>
      </c>
      <c r="F58" s="341">
        <v>2889</v>
      </c>
      <c r="G58" s="342">
        <f>VLOOKUP(A58,Volume!$A$4:$C$232,3,FALSE)</f>
        <v>-0.17</v>
      </c>
      <c r="H58" s="367">
        <f>VLOOKUP(A58,Volume!$A$4:$M$232,13,FALSE)/100</f>
        <v>0.0017510775862069885</v>
      </c>
    </row>
    <row r="59" spans="1:8" ht="14.25" outlineLevel="1">
      <c r="A59" s="340" t="s">
        <v>270</v>
      </c>
      <c r="B59" s="341">
        <f>VLOOKUP(A59,'Open Int.'!$A$4:$O$232,2,FALSE)</f>
        <v>1129300</v>
      </c>
      <c r="C59" s="341">
        <f>VLOOKUP(A59,'Open Int.'!$A$4:$O$232,3,FALSE)</f>
        <v>4500</v>
      </c>
      <c r="D59" s="342">
        <f t="shared" si="5"/>
        <v>0.004000711237553343</v>
      </c>
      <c r="E59" s="341">
        <f>VLOOKUP(A59,Volume!$A$4:$B$232,2,FALSE)</f>
        <v>1713</v>
      </c>
      <c r="F59" s="341">
        <v>2973</v>
      </c>
      <c r="G59" s="342">
        <f>VLOOKUP(A59,Volume!$A$4:$C$232,3,FALSE)</f>
        <v>0.15</v>
      </c>
      <c r="H59" s="367">
        <f>VLOOKUP(A59,Volume!$A$4:$M$232,13,FALSE)/100</f>
        <v>0.02123839272433646</v>
      </c>
    </row>
    <row r="60" spans="1:8" ht="14.25" outlineLevel="1">
      <c r="A60" s="340" t="s">
        <v>426</v>
      </c>
      <c r="B60" s="341">
        <f>VLOOKUP(A60,'Open Int.'!$A$4:$O$232,2,FALSE)</f>
        <v>95400</v>
      </c>
      <c r="C60" s="341">
        <f>VLOOKUP(A60,'Open Int.'!$A$4:$O$232,3,FALSE)</f>
        <v>2400</v>
      </c>
      <c r="D60" s="342">
        <f t="shared" si="5"/>
        <v>0.025806451612903226</v>
      </c>
      <c r="E60" s="341">
        <f>VLOOKUP(A60,Volume!$A$4:$B$232,2,FALSE)</f>
        <v>36</v>
      </c>
      <c r="F60" s="341">
        <v>172</v>
      </c>
      <c r="G60" s="342">
        <f>VLOOKUP(A60,Volume!$A$4:$C$232,3,FALSE)</f>
        <v>-0.87</v>
      </c>
      <c r="H60" s="367">
        <f>VLOOKUP(A60,Volume!$A$4:$M$232,13,FALSE)/100</f>
        <v>-0.00662710485887279</v>
      </c>
    </row>
    <row r="61" spans="1:8" ht="14.25" outlineLevel="1">
      <c r="A61" s="340" t="s">
        <v>391</v>
      </c>
      <c r="B61" s="341">
        <f>VLOOKUP(A61,'Open Int.'!$A$4:$O$232,2,FALSE)</f>
        <v>465000</v>
      </c>
      <c r="C61" s="341">
        <f>VLOOKUP(A61,'Open Int.'!$A$4:$O$232,3,FALSE)</f>
        <v>-1000</v>
      </c>
      <c r="D61" s="342">
        <f t="shared" si="5"/>
        <v>-0.002145922746781116</v>
      </c>
      <c r="E61" s="341">
        <f>VLOOKUP(A61,Volume!$A$4:$B$232,2,FALSE)</f>
        <v>544</v>
      </c>
      <c r="F61" s="341">
        <v>722</v>
      </c>
      <c r="G61" s="342">
        <f>VLOOKUP(A61,Volume!$A$4:$C$232,3,FALSE)</f>
        <v>-0.35</v>
      </c>
      <c r="H61" s="367">
        <f>VLOOKUP(A61,Volume!$A$4:$M$232,13,FALSE)/100</f>
        <v>-0.016099650435724394</v>
      </c>
    </row>
    <row r="62" spans="1:8" ht="14.25">
      <c r="A62" s="340" t="s">
        <v>306</v>
      </c>
      <c r="B62" s="341">
        <f>VLOOKUP(A62,'Open Int.'!$A$4:$O$232,2,FALSE)</f>
        <v>2582500</v>
      </c>
      <c r="C62" s="341">
        <f>VLOOKUP(A62,'Open Int.'!$A$4:$O$232,3,FALSE)</f>
        <v>13500</v>
      </c>
      <c r="D62" s="342">
        <f>C62/(B62-C62)</f>
        <v>0.005254963020630596</v>
      </c>
      <c r="E62" s="341">
        <f>VLOOKUP(A62,Volume!$A$4:$B$232,2,FALSE)</f>
        <v>1179</v>
      </c>
      <c r="F62" s="341">
        <v>2872</v>
      </c>
      <c r="G62" s="342">
        <f>VLOOKUP(A62,Volume!$A$4:$C$232,3,FALSE)</f>
        <v>-0.13</v>
      </c>
      <c r="H62" s="367">
        <f>VLOOKUP(A62,Volume!$A$4:$M$232,13,FALSE)/100</f>
        <v>0.009632674030310814</v>
      </c>
    </row>
    <row r="63" spans="1:8" ht="14.25">
      <c r="A63" s="340" t="s">
        <v>397</v>
      </c>
      <c r="B63" s="341">
        <f>VLOOKUP(A63,'Open Int.'!$A$4:$O$232,2,FALSE)</f>
        <v>1216000</v>
      </c>
      <c r="C63" s="341">
        <f>VLOOKUP(A63,'Open Int.'!$A$4:$O$232,3,FALSE)</f>
        <v>79000</v>
      </c>
      <c r="D63" s="342">
        <f>C63/(B63-C63)</f>
        <v>0.06948109058927</v>
      </c>
      <c r="E63" s="341">
        <f>VLOOKUP(A63,Volume!$A$4:$B$232,2,FALSE)</f>
        <v>465</v>
      </c>
      <c r="F63" s="341">
        <v>3394</v>
      </c>
      <c r="G63" s="342">
        <f>VLOOKUP(A63,Volume!$A$4:$C$232,3,FALSE)</f>
        <v>-0.77</v>
      </c>
      <c r="H63" s="367">
        <f>VLOOKUP(A63,Volume!$A$4:$M$232,13,FALSE)/100</f>
        <v>-0.0159794549864459</v>
      </c>
    </row>
    <row r="64" spans="1:8" ht="14.25" outlineLevel="1">
      <c r="A64" s="340" t="s">
        <v>486</v>
      </c>
      <c r="B64" s="341">
        <f>VLOOKUP(A64,'Open Int.'!$A$4:$O$232,2,FALSE)</f>
        <v>371400</v>
      </c>
      <c r="C64" s="341">
        <f>VLOOKUP(A64,'Open Int.'!$A$4:$O$232,3,FALSE)</f>
        <v>13100</v>
      </c>
      <c r="D64" s="342">
        <f>C64/(B64-C64)</f>
        <v>0.03656154060842869</v>
      </c>
      <c r="E64" s="341">
        <f>VLOOKUP(A64,Volume!$A$4:$B$232,2,FALSE)</f>
        <v>593</v>
      </c>
      <c r="F64" s="341">
        <v>2408</v>
      </c>
      <c r="G64" s="342">
        <f>VLOOKUP(A64,Volume!$A$4:$C$232,3,FALSE)</f>
        <v>-0.68</v>
      </c>
      <c r="H64" s="367">
        <f>VLOOKUP(A64,Volume!$A$4:$M$232,13,FALSE)/100</f>
        <v>0.018477480093533588</v>
      </c>
    </row>
    <row r="65" spans="1:8" ht="14.25">
      <c r="A65" s="340" t="s">
        <v>205</v>
      </c>
      <c r="B65" s="341">
        <f>VLOOKUP(A65,'Open Int.'!$A$4:$O$232,2,FALSE)</f>
        <v>3441000</v>
      </c>
      <c r="C65" s="341">
        <f>VLOOKUP(A65,'Open Int.'!$A$4:$O$232,3,FALSE)</f>
        <v>124200</v>
      </c>
      <c r="D65" s="342">
        <f t="shared" si="5"/>
        <v>0.037445730824891464</v>
      </c>
      <c r="E65" s="341">
        <f>VLOOKUP(A65,Volume!$A$4:$B$232,2,FALSE)</f>
        <v>14530</v>
      </c>
      <c r="F65" s="341">
        <v>16965</v>
      </c>
      <c r="G65" s="342">
        <f>VLOOKUP(A65,Volume!$A$4:$C$232,3,FALSE)</f>
        <v>1.15</v>
      </c>
      <c r="H65" s="367">
        <f>VLOOKUP(A65,Volume!$A$4:$M$232,13,FALSE)/100</f>
        <v>-0.0003728381401390763</v>
      </c>
    </row>
    <row r="66" spans="1:8" ht="14.25" outlineLevel="1">
      <c r="A66" s="340" t="s">
        <v>427</v>
      </c>
      <c r="B66" s="341">
        <f>VLOOKUP(A66,'Open Int.'!$A$4:$O$232,2,FALSE)</f>
        <v>593000</v>
      </c>
      <c r="C66" s="341">
        <f>VLOOKUP(A66,'Open Int.'!$A$4:$O$232,3,FALSE)</f>
        <v>20500</v>
      </c>
      <c r="D66" s="342">
        <f t="shared" si="5"/>
        <v>0.03580786026200873</v>
      </c>
      <c r="E66" s="341">
        <f>VLOOKUP(A66,Volume!$A$4:$B$232,2,FALSE)</f>
        <v>2231</v>
      </c>
      <c r="F66" s="341">
        <v>657</v>
      </c>
      <c r="G66" s="342">
        <f>VLOOKUP(A66,Volume!$A$4:$C$232,3,FALSE)</f>
        <v>1.88</v>
      </c>
      <c r="H66" s="367">
        <f>VLOOKUP(A66,Volume!$A$4:$M$232,13,FALSE)/100</f>
        <v>0.09641335227272733</v>
      </c>
    </row>
    <row r="67" spans="1:8" ht="14.25">
      <c r="A67" s="340" t="s">
        <v>314</v>
      </c>
      <c r="B67" s="341">
        <f>VLOOKUP(A67,'Open Int.'!$A$4:$O$232,2,FALSE)</f>
        <v>13343000</v>
      </c>
      <c r="C67" s="341">
        <f>VLOOKUP(A67,'Open Int.'!$A$4:$O$232,3,FALSE)</f>
        <v>367400</v>
      </c>
      <c r="D67" s="342">
        <f t="shared" si="5"/>
        <v>0.028314682943370636</v>
      </c>
      <c r="E67" s="341">
        <f>VLOOKUP(A67,Volume!$A$4:$B$232,2,FALSE)</f>
        <v>2544</v>
      </c>
      <c r="F67" s="341">
        <v>6880</v>
      </c>
      <c r="G67" s="342">
        <f>VLOOKUP(A67,Volume!$A$4:$C$232,3,FALSE)</f>
        <v>-0.29</v>
      </c>
      <c r="H67" s="367">
        <f>VLOOKUP(A67,Volume!$A$4:$M$232,13,FALSE)/100</f>
        <v>0.008573818485989173</v>
      </c>
    </row>
    <row r="68" spans="1:8" ht="14.25">
      <c r="A68" s="340" t="s">
        <v>341</v>
      </c>
      <c r="B68" s="341">
        <f>VLOOKUP(A68,'Open Int.'!$A$4:$O$232,2,FALSE)</f>
        <v>9845250</v>
      </c>
      <c r="C68" s="341">
        <f>VLOOKUP(A68,'Open Int.'!$A$4:$O$232,3,FALSE)</f>
        <v>204750</v>
      </c>
      <c r="D68" s="342">
        <f t="shared" si="5"/>
        <v>0.021238524972771122</v>
      </c>
      <c r="E68" s="341">
        <f>VLOOKUP(A68,Volume!$A$4:$B$232,2,FALSE)</f>
        <v>5811</v>
      </c>
      <c r="F68" s="341">
        <v>9320</v>
      </c>
      <c r="G68" s="342">
        <f>VLOOKUP(A68,Volume!$A$4:$C$232,3,FALSE)</f>
        <v>-0.28</v>
      </c>
      <c r="H68" s="367">
        <f>VLOOKUP(A68,Volume!$A$4:$M$232,13,FALSE)/100</f>
        <v>-0.00996648438878105</v>
      </c>
    </row>
    <row r="69" spans="1:8" ht="14.25" outlineLevel="1">
      <c r="A69" s="340" t="s">
        <v>241</v>
      </c>
      <c r="B69" s="341">
        <f>VLOOKUP(A69,'Open Int.'!$A$4:$O$232,2,FALSE)</f>
        <v>1015952</v>
      </c>
      <c r="C69" s="341">
        <f>VLOOKUP(A69,'Open Int.'!$A$4:$O$232,3,FALSE)</f>
        <v>28388</v>
      </c>
      <c r="D69" s="342">
        <f t="shared" si="5"/>
        <v>0.028745478774033887</v>
      </c>
      <c r="E69" s="341">
        <f>VLOOKUP(A69,Volume!$A$4:$B$232,2,FALSE)</f>
        <v>763</v>
      </c>
      <c r="F69" s="341">
        <v>4943</v>
      </c>
      <c r="G69" s="342">
        <f>VLOOKUP(A69,Volume!$A$4:$C$232,3,FALSE)</f>
        <v>-0.57</v>
      </c>
      <c r="H69" s="367">
        <f>VLOOKUP(A69,Volume!$A$4:$M$232,13,FALSE)/100</f>
        <v>-0.001321353065539112</v>
      </c>
    </row>
    <row r="70" spans="1:8" ht="15" outlineLevel="1">
      <c r="A70" s="338" t="s">
        <v>242</v>
      </c>
      <c r="B70" s="338">
        <f>SUM(B71:B78)</f>
        <v>44892355</v>
      </c>
      <c r="C70" s="338">
        <f>SUM(C71:C78)</f>
        <v>786192</v>
      </c>
      <c r="D70" s="343">
        <f t="shared" si="5"/>
        <v>0.01782499194046873</v>
      </c>
      <c r="E70" s="338">
        <f>SUM(E71:E78)</f>
        <v>15088</v>
      </c>
      <c r="F70" s="338">
        <v>33672</v>
      </c>
      <c r="G70" s="343">
        <f>(E70-F70)/F70</f>
        <v>-0.5519125683060109</v>
      </c>
      <c r="H70" s="338"/>
    </row>
    <row r="71" spans="1:8" ht="14.25">
      <c r="A71" s="340" t="s">
        <v>0</v>
      </c>
      <c r="B71" s="341">
        <f>VLOOKUP(A71,'Open Int.'!$A$4:$O$232,2,FALSE)</f>
        <v>2220375</v>
      </c>
      <c r="C71" s="341">
        <f>VLOOKUP(A71,'Open Int.'!$A$4:$O$232,3,FALSE)</f>
        <v>31500</v>
      </c>
      <c r="D71" s="342">
        <f t="shared" si="5"/>
        <v>0.014390954257323969</v>
      </c>
      <c r="E71" s="341">
        <f>VLOOKUP(A71,Volume!$A$4:$B$232,2,FALSE)</f>
        <v>1237</v>
      </c>
      <c r="F71" s="341">
        <v>6116</v>
      </c>
      <c r="G71" s="342">
        <f>VLOOKUP(A71,Volume!$A$4:$C$232,3,FALSE)</f>
        <v>-0.53</v>
      </c>
      <c r="H71" s="367">
        <f>VLOOKUP(A71,Volume!$A$4:$M$232,13,FALSE)/100</f>
        <v>0.006724447101016139</v>
      </c>
    </row>
    <row r="72" spans="1:8" ht="14.25">
      <c r="A72" s="340" t="s">
        <v>430</v>
      </c>
      <c r="B72" s="341">
        <f>VLOOKUP(A72,'Open Int.'!$A$4:$O$232,2,FALSE)</f>
        <v>2224450</v>
      </c>
      <c r="C72" s="341">
        <f>VLOOKUP(A72,'Open Int.'!$A$4:$O$232,3,FALSE)</f>
        <v>5950</v>
      </c>
      <c r="D72" s="342">
        <f t="shared" si="5"/>
        <v>0.0026819923371647508</v>
      </c>
      <c r="E72" s="341">
        <f>VLOOKUP(A72,Volume!$A$4:$B$232,2,FALSE)</f>
        <v>219</v>
      </c>
      <c r="F72" s="341">
        <v>1831</v>
      </c>
      <c r="G72" s="342">
        <f>VLOOKUP(A72,Volume!$A$4:$C$232,3,FALSE)</f>
        <v>-0.78</v>
      </c>
      <c r="H72" s="367">
        <f>VLOOKUP(A72,Volume!$A$4:$M$232,13,FALSE)/100</f>
        <v>0.01119803650866708</v>
      </c>
    </row>
    <row r="73" spans="1:8" ht="14.25">
      <c r="A73" s="340" t="s">
        <v>216</v>
      </c>
      <c r="B73" s="341">
        <f>VLOOKUP(A73,'Open Int.'!$A$4:$O$232,2,FALSE)</f>
        <v>703736</v>
      </c>
      <c r="C73" s="341">
        <f>VLOOKUP(A73,'Open Int.'!$A$4:$O$232,3,FALSE)</f>
        <v>7656</v>
      </c>
      <c r="D73" s="342">
        <f t="shared" si="5"/>
        <v>0.01099873577749684</v>
      </c>
      <c r="E73" s="341">
        <f>VLOOKUP(A73,Volume!$A$4:$B$232,2,FALSE)</f>
        <v>838</v>
      </c>
      <c r="F73" s="341">
        <v>3395</v>
      </c>
      <c r="G73" s="342">
        <f>VLOOKUP(A73,Volume!$A$4:$C$232,3,FALSE)</f>
        <v>-0.68</v>
      </c>
      <c r="H73" s="367">
        <f>VLOOKUP(A73,Volume!$A$4:$M$232,13,FALSE)/100</f>
        <v>0.007531937913528384</v>
      </c>
    </row>
    <row r="74" spans="1:8" ht="14.25">
      <c r="A74" s="340" t="s">
        <v>454</v>
      </c>
      <c r="B74" s="341">
        <f>VLOOKUP(A74,'Open Int.'!$A$4:$O$232,2,FALSE)</f>
        <v>5489044</v>
      </c>
      <c r="C74" s="341">
        <f>VLOOKUP(A74,'Open Int.'!$A$4:$O$232,3,FALSE)</f>
        <v>57736</v>
      </c>
      <c r="D74" s="342">
        <f t="shared" si="5"/>
        <v>0.010630220197418374</v>
      </c>
      <c r="E74" s="341">
        <f>VLOOKUP(A74,Volume!$A$4:$B$232,2,FALSE)</f>
        <v>592</v>
      </c>
      <c r="F74" s="341">
        <v>1570</v>
      </c>
      <c r="G74" s="342">
        <f>VLOOKUP(A74,Volume!$A$4:$C$232,3,FALSE)</f>
        <v>-0.38</v>
      </c>
      <c r="H74" s="367">
        <f>VLOOKUP(A74,Volume!$A$4:$M$232,13,FALSE)/100</f>
        <v>0.021240150736553772</v>
      </c>
    </row>
    <row r="75" spans="1:8" ht="14.25" outlineLevel="1">
      <c r="A75" s="340" t="s">
        <v>342</v>
      </c>
      <c r="B75" s="341">
        <f>VLOOKUP(A75,'Open Int.'!$A$4:$O$232,2,FALSE)</f>
        <v>7845950</v>
      </c>
      <c r="C75" s="341">
        <f>VLOOKUP(A75,'Open Int.'!$A$4:$O$232,3,FALSE)</f>
        <v>73950</v>
      </c>
      <c r="D75" s="342">
        <f t="shared" si="5"/>
        <v>0.009514925373134328</v>
      </c>
      <c r="E75" s="341">
        <f>VLOOKUP(A75,Volume!$A$4:$B$232,2,FALSE)</f>
        <v>934</v>
      </c>
      <c r="F75" s="341">
        <v>3524</v>
      </c>
      <c r="G75" s="342">
        <f>VLOOKUP(A75,Volume!$A$4:$C$232,3,FALSE)</f>
        <v>-0.37</v>
      </c>
      <c r="H75" s="367">
        <f>VLOOKUP(A75,Volume!$A$4:$M$232,13,FALSE)/100</f>
        <v>-0.010252237591537762</v>
      </c>
    </row>
    <row r="76" spans="1:8" ht="14.25" outlineLevel="1">
      <c r="A76" s="340" t="s">
        <v>308</v>
      </c>
      <c r="B76" s="341">
        <f>VLOOKUP(A76,'Open Int.'!$A$4:$O$232,2,FALSE)</f>
        <v>25425000</v>
      </c>
      <c r="C76" s="341">
        <f>VLOOKUP(A76,'Open Int.'!$A$4:$O$232,3,FALSE)</f>
        <v>564000</v>
      </c>
      <c r="D76" s="342">
        <f t="shared" si="5"/>
        <v>0.02268613491010016</v>
      </c>
      <c r="E76" s="341">
        <f>VLOOKUP(A76,Volume!$A$4:$B$232,2,FALSE)</f>
        <v>10758</v>
      </c>
      <c r="F76" s="341">
        <v>15561</v>
      </c>
      <c r="G76" s="342">
        <f>VLOOKUP(A76,Volume!$A$4:$C$232,3,FALSE)</f>
        <v>0.96</v>
      </c>
      <c r="H76" s="367">
        <f>VLOOKUP(A76,Volume!$A$4:$M$232,13,FALSE)/100</f>
        <v>-0.003996238834038526</v>
      </c>
    </row>
    <row r="77" spans="1:8" ht="14.25">
      <c r="A77" s="340" t="s">
        <v>431</v>
      </c>
      <c r="B77" s="341">
        <f>VLOOKUP(A77,'Open Int.'!$A$4:$O$232,2,FALSE)</f>
        <v>46600</v>
      </c>
      <c r="C77" s="341">
        <f>VLOOKUP(A77,'Open Int.'!$A$4:$O$232,3,FALSE)</f>
        <v>11800</v>
      </c>
      <c r="D77" s="342">
        <f t="shared" si="5"/>
        <v>0.3390804597701149</v>
      </c>
      <c r="E77" s="341">
        <f>VLOOKUP(A77,Volume!$A$4:$B$232,2,FALSE)</f>
        <v>106</v>
      </c>
      <c r="F77" s="341">
        <v>143</v>
      </c>
      <c r="G77" s="342">
        <f>VLOOKUP(A77,Volume!$A$4:$C$232,3,FALSE)</f>
        <v>-0.12</v>
      </c>
      <c r="H77" s="367">
        <f>VLOOKUP(A77,Volume!$A$4:$M$232,13,FALSE)/100</f>
        <v>-0.01508532168328296</v>
      </c>
    </row>
    <row r="78" spans="1:8" ht="14.25" outlineLevel="1">
      <c r="A78" s="340" t="s">
        <v>318</v>
      </c>
      <c r="B78" s="341">
        <f>VLOOKUP(A78,'Open Int.'!$A$4:$O$232,2,FALSE)</f>
        <v>937200</v>
      </c>
      <c r="C78" s="341">
        <f>VLOOKUP(A78,'Open Int.'!$A$4:$O$232,3,FALSE)</f>
        <v>33600</v>
      </c>
      <c r="D78" s="342">
        <f t="shared" si="5"/>
        <v>0.03718459495351926</v>
      </c>
      <c r="E78" s="341">
        <f>VLOOKUP(A78,Volume!$A$4:$B$232,2,FALSE)</f>
        <v>404</v>
      </c>
      <c r="F78" s="341">
        <v>1532</v>
      </c>
      <c r="G78" s="342">
        <f>VLOOKUP(A78,Volume!$A$4:$C$232,3,FALSE)</f>
        <v>-0.59</v>
      </c>
      <c r="H78" s="367">
        <f>VLOOKUP(A78,Volume!$A$4:$M$232,13,FALSE)/100</f>
        <v>-0.005581772974070127</v>
      </c>
    </row>
    <row r="79" spans="1:8" ht="15" outlineLevel="1">
      <c r="A79" s="338" t="s">
        <v>259</v>
      </c>
      <c r="B79" s="338">
        <f>SUM(B80:B86)</f>
        <v>92507500</v>
      </c>
      <c r="C79" s="338">
        <f>SUM(C80:C86)</f>
        <v>2123550</v>
      </c>
      <c r="D79" s="343">
        <f t="shared" si="5"/>
        <v>0.023494768706169625</v>
      </c>
      <c r="E79" s="338">
        <f>SUM(E80:E86)</f>
        <v>13609</v>
      </c>
      <c r="F79" s="338">
        <v>18902</v>
      </c>
      <c r="G79" s="343">
        <f>(E79-F79)/F79</f>
        <v>-0.28002327796000426</v>
      </c>
      <c r="H79" s="338"/>
    </row>
    <row r="80" spans="1:8" ht="14.25">
      <c r="A80" s="340" t="s">
        <v>428</v>
      </c>
      <c r="B80" s="341">
        <f>VLOOKUP(A80,'Open Int.'!$A$4:$O$232,2,FALSE)</f>
        <v>20181150</v>
      </c>
      <c r="C80" s="341">
        <f>VLOOKUP(A80,'Open Int.'!$A$4:$O$232,3,FALSE)</f>
        <v>990000</v>
      </c>
      <c r="D80" s="342">
        <f t="shared" si="5"/>
        <v>0.05158627805003869</v>
      </c>
      <c r="E80" s="341">
        <f>VLOOKUP(A80,Volume!$A$4:$B$232,2,FALSE)</f>
        <v>2002</v>
      </c>
      <c r="F80" s="341">
        <v>2951</v>
      </c>
      <c r="G80" s="342">
        <f>VLOOKUP(A80,Volume!$A$4:$C$232,3,FALSE)</f>
        <v>-0.09</v>
      </c>
      <c r="H80" s="367">
        <f>VLOOKUP(A80,Volume!$A$4:$M$232,13,FALSE)/100</f>
        <v>0.035139092240117215</v>
      </c>
    </row>
    <row r="81" spans="1:8" ht="14.25">
      <c r="A81" s="340" t="s">
        <v>370</v>
      </c>
      <c r="B81" s="341">
        <f>VLOOKUP(A81,'Open Int.'!$A$4:$O$232,2,FALSE)</f>
        <v>18778350</v>
      </c>
      <c r="C81" s="341">
        <f>VLOOKUP(A81,'Open Int.'!$A$4:$O$232,3,FALSE)</f>
        <v>-355350</v>
      </c>
      <c r="D81" s="342">
        <f t="shared" si="5"/>
        <v>-0.01857194374323837</v>
      </c>
      <c r="E81" s="341">
        <f>VLOOKUP(A81,Volume!$A$4:$B$232,2,FALSE)</f>
        <v>2374</v>
      </c>
      <c r="F81" s="341">
        <v>3347</v>
      </c>
      <c r="G81" s="342">
        <f>VLOOKUP(A81,Volume!$A$4:$C$232,3,FALSE)</f>
        <v>0.23</v>
      </c>
      <c r="H81" s="367">
        <f>VLOOKUP(A81,Volume!$A$4:$M$232,13,FALSE)/100</f>
        <v>0.0352659892408845</v>
      </c>
    </row>
    <row r="82" spans="1:8" ht="14.25">
      <c r="A82" s="340" t="s">
        <v>163</v>
      </c>
      <c r="B82" s="341">
        <f>VLOOKUP(A82,'Open Int.'!$A$4:$O$232,2,FALSE)</f>
        <v>1890950</v>
      </c>
      <c r="C82" s="341">
        <f>VLOOKUP(A82,'Open Int.'!$A$4:$O$232,3,FALSE)</f>
        <v>120950</v>
      </c>
      <c r="D82" s="342">
        <f t="shared" si="5"/>
        <v>0.06833333333333333</v>
      </c>
      <c r="E82" s="341">
        <f>VLOOKUP(A82,Volume!$A$4:$B$232,2,FALSE)</f>
        <v>467</v>
      </c>
      <c r="F82" s="341">
        <v>2037</v>
      </c>
      <c r="G82" s="342">
        <f>VLOOKUP(A82,Volume!$A$4:$C$232,3,FALSE)</f>
        <v>0.18</v>
      </c>
      <c r="H82" s="367">
        <f>VLOOKUP(A82,Volume!$A$4:$M$232,13,FALSE)/100</f>
        <v>-0.006941230911614993</v>
      </c>
    </row>
    <row r="83" spans="1:8" ht="14.25">
      <c r="A83" s="340" t="s">
        <v>307</v>
      </c>
      <c r="B83" s="341">
        <f>VLOOKUP(A83,'Open Int.'!$A$4:$O$232,2,FALSE)</f>
        <v>3165400</v>
      </c>
      <c r="C83" s="341">
        <f>VLOOKUP(A83,'Open Int.'!$A$4:$O$232,3,FALSE)</f>
        <v>67200</v>
      </c>
      <c r="D83" s="342">
        <f t="shared" si="5"/>
        <v>0.021690013556258474</v>
      </c>
      <c r="E83" s="341">
        <f>VLOOKUP(A83,Volume!$A$4:$B$232,2,FALSE)</f>
        <v>1193</v>
      </c>
      <c r="F83" s="341">
        <v>1864</v>
      </c>
      <c r="G83" s="342">
        <f>VLOOKUP(A83,Volume!$A$4:$C$232,3,FALSE)</f>
        <v>-0.25</v>
      </c>
      <c r="H83" s="367">
        <f>VLOOKUP(A83,Volume!$A$4:$M$232,13,FALSE)/100</f>
        <v>0.019955202606393715</v>
      </c>
    </row>
    <row r="84" spans="1:8" ht="14.25" outlineLevel="1">
      <c r="A84" s="340" t="s">
        <v>371</v>
      </c>
      <c r="B84" s="341">
        <f>VLOOKUP(A84,'Open Int.'!$A$4:$O$232,2,FALSE)</f>
        <v>43253000</v>
      </c>
      <c r="C84" s="341">
        <f>VLOOKUP(A84,'Open Int.'!$A$4:$O$232,3,FALSE)</f>
        <v>1253000</v>
      </c>
      <c r="D84" s="342">
        <f t="shared" si="5"/>
        <v>0.029833333333333333</v>
      </c>
      <c r="E84" s="341">
        <f>VLOOKUP(A84,Volume!$A$4:$B$232,2,FALSE)</f>
        <v>5162</v>
      </c>
      <c r="F84" s="341">
        <v>4208</v>
      </c>
      <c r="G84" s="342">
        <f>VLOOKUP(A84,Volume!$A$4:$C$232,3,FALSE)</f>
        <v>1.78</v>
      </c>
      <c r="H84" s="367">
        <f>VLOOKUP(A84,Volume!$A$4:$M$232,13,FALSE)/100</f>
        <v>0.017402113113735133</v>
      </c>
    </row>
    <row r="85" spans="1:8" ht="14.25" outlineLevel="1">
      <c r="A85" s="340" t="s">
        <v>372</v>
      </c>
      <c r="B85" s="341">
        <f>VLOOKUP(A85,'Open Int.'!$A$4:$O$232,2,FALSE)</f>
        <v>4521150</v>
      </c>
      <c r="C85" s="341">
        <f>VLOOKUP(A85,'Open Int.'!$A$4:$O$232,3,FALSE)</f>
        <v>-41850</v>
      </c>
      <c r="D85" s="342">
        <f t="shared" si="5"/>
        <v>-0.009171597633136094</v>
      </c>
      <c r="E85" s="341">
        <f>VLOOKUP(A85,Volume!$A$4:$B$232,2,FALSE)</f>
        <v>2066</v>
      </c>
      <c r="F85" s="341">
        <v>3935</v>
      </c>
      <c r="G85" s="342">
        <f>VLOOKUP(A85,Volume!$A$4:$C$232,3,FALSE)</f>
        <v>0.09</v>
      </c>
      <c r="H85" s="367">
        <f>VLOOKUP(A85,Volume!$A$4:$M$232,13,FALSE)/100</f>
        <v>0.017426770485724906</v>
      </c>
    </row>
    <row r="86" spans="1:8" ht="14.25" outlineLevel="1">
      <c r="A86" s="340" t="s">
        <v>429</v>
      </c>
      <c r="B86" s="341">
        <f>VLOOKUP(A86,'Open Int.'!$A$4:$O$232,2,FALSE)</f>
        <v>717500</v>
      </c>
      <c r="C86" s="341">
        <f>VLOOKUP(A86,'Open Int.'!$A$4:$O$232,3,FALSE)</f>
        <v>89600</v>
      </c>
      <c r="D86" s="342">
        <f t="shared" si="5"/>
        <v>0.1426978818283166</v>
      </c>
      <c r="E86" s="341">
        <f>VLOOKUP(A86,Volume!$A$4:$B$232,2,FALSE)</f>
        <v>345</v>
      </c>
      <c r="F86" s="341">
        <v>560</v>
      </c>
      <c r="G86" s="342">
        <f>VLOOKUP(A86,Volume!$A$4:$C$232,3,FALSE)</f>
        <v>-0.51</v>
      </c>
      <c r="H86" s="367">
        <f>VLOOKUP(A86,Volume!$A$4:$M$232,13,FALSE)/100</f>
        <v>0.010208546011375236</v>
      </c>
    </row>
    <row r="87" spans="1:8" ht="15" outlineLevel="1">
      <c r="A87" s="338" t="s">
        <v>243</v>
      </c>
      <c r="B87" s="338">
        <f>SUM(B88:B94)</f>
        <v>43068159</v>
      </c>
      <c r="C87" s="338">
        <f>SUM(C88:C94)</f>
        <v>-155939</v>
      </c>
      <c r="D87" s="343">
        <f t="shared" si="5"/>
        <v>-0.003607686619625932</v>
      </c>
      <c r="E87" s="338">
        <f>SUM(E88:E94)</f>
        <v>14886</v>
      </c>
      <c r="F87" s="338">
        <v>18773</v>
      </c>
      <c r="G87" s="343">
        <f>(E87-F87)/F87</f>
        <v>-0.20705268204336014</v>
      </c>
      <c r="H87" s="338"/>
    </row>
    <row r="88" spans="1:8" ht="14.25">
      <c r="A88" s="340" t="s">
        <v>304</v>
      </c>
      <c r="B88" s="341">
        <f>VLOOKUP(A88,'Open Int.'!$A$4:$O$232,2,FALSE)</f>
        <v>1872150</v>
      </c>
      <c r="C88" s="341">
        <f>VLOOKUP(A88,'Open Int.'!$A$4:$O$232,3,FALSE)</f>
        <v>59850</v>
      </c>
      <c r="D88" s="342">
        <f>C88/(B88-C88)</f>
        <v>0.03302433371958285</v>
      </c>
      <c r="E88" s="341">
        <f>VLOOKUP(A88,Volume!$A$4:$B$232,2,FALSE)</f>
        <v>698</v>
      </c>
      <c r="F88" s="341">
        <v>1877</v>
      </c>
      <c r="G88" s="342">
        <f>VLOOKUP(A88,Volume!$A$4:$C$232,3,FALSE)</f>
        <v>-0.12</v>
      </c>
      <c r="H88" s="367">
        <f>VLOOKUP(A88,Volume!$A$4:$M$232,13,FALSE)/100</f>
        <v>0.03147699757869243</v>
      </c>
    </row>
    <row r="89" spans="1:8" ht="14.25">
      <c r="A89" s="340" t="s">
        <v>528</v>
      </c>
      <c r="B89" s="341">
        <f>VLOOKUP(A89,'Open Int.'!$A$4:$O$232,2,FALSE)</f>
        <v>126500</v>
      </c>
      <c r="C89" s="341">
        <f>VLOOKUP(A89,'Open Int.'!$A$4:$O$232,3,FALSE)</f>
        <v>3850</v>
      </c>
      <c r="D89" s="342">
        <f aca="true" t="shared" si="6" ref="D89:D94">C89/(B89-C89)</f>
        <v>0.03139013452914798</v>
      </c>
      <c r="E89" s="341">
        <f>VLOOKUP(A89,Volume!$A$4:$B$232,2,FALSE)</f>
        <v>54</v>
      </c>
      <c r="F89" s="341">
        <v>258</v>
      </c>
      <c r="G89" s="342">
        <f>VLOOKUP(A89,Volume!$A$4:$C$232,3,FALSE)</f>
        <v>-0.31</v>
      </c>
      <c r="H89" s="367">
        <f>VLOOKUP(A89,Volume!$A$4:$M$232,13,FALSE)/100</f>
        <v>-0.003104047678172337</v>
      </c>
    </row>
    <row r="90" spans="1:8" ht="14.25" outlineLevel="1">
      <c r="A90" s="340" t="s">
        <v>137</v>
      </c>
      <c r="B90" s="341">
        <f>VLOOKUP(A90,'Open Int.'!$A$4:$O$232,2,FALSE)</f>
        <v>5591700</v>
      </c>
      <c r="C90" s="341">
        <f>VLOOKUP(A90,'Open Int.'!$A$4:$O$232,3,FALSE)</f>
        <v>70200</v>
      </c>
      <c r="D90" s="342">
        <f t="shared" si="6"/>
        <v>0.012713936430317848</v>
      </c>
      <c r="E90" s="341">
        <f>VLOOKUP(A90,Volume!$A$4:$B$232,2,FALSE)</f>
        <v>327</v>
      </c>
      <c r="F90" s="341">
        <v>1478</v>
      </c>
      <c r="G90" s="342">
        <f>VLOOKUP(A90,Volume!$A$4:$C$232,3,FALSE)</f>
        <v>-0.71</v>
      </c>
      <c r="H90" s="367">
        <f>VLOOKUP(A90,Volume!$A$4:$M$232,13,FALSE)/100</f>
        <v>0.012048192771084414</v>
      </c>
    </row>
    <row r="91" spans="1:8" ht="14.25" outlineLevel="1">
      <c r="A91" s="340" t="s">
        <v>452</v>
      </c>
      <c r="B91" s="341">
        <f>VLOOKUP(A91,'Open Int.'!$A$4:$O$232,2,FALSE)</f>
        <v>9720000</v>
      </c>
      <c r="C91" s="341">
        <f>VLOOKUP(A91,'Open Int.'!$A$4:$O$232,3,FALSE)</f>
        <v>58000</v>
      </c>
      <c r="D91" s="342">
        <f t="shared" si="6"/>
        <v>0.006002897950734837</v>
      </c>
      <c r="E91" s="341">
        <f>VLOOKUP(A91,Volume!$A$4:$B$232,2,FALSE)</f>
        <v>1627</v>
      </c>
      <c r="F91" s="341">
        <v>5292</v>
      </c>
      <c r="G91" s="342">
        <f>VLOOKUP(A91,Volume!$A$4:$C$232,3,FALSE)</f>
        <v>-0.39</v>
      </c>
      <c r="H91" s="367">
        <f>VLOOKUP(A91,Volume!$A$4:$M$232,13,FALSE)/100</f>
        <v>-0.0025357307514984385</v>
      </c>
    </row>
    <row r="92" spans="1:8" ht="14.25" outlineLevel="1">
      <c r="A92" s="340" t="s">
        <v>5</v>
      </c>
      <c r="B92" s="341">
        <f>VLOOKUP(A92,'Open Int.'!$A$4:$O$232,2,FALSE)</f>
        <v>24031125</v>
      </c>
      <c r="C92" s="341">
        <f>VLOOKUP(A92,'Open Int.'!$A$4:$O$232,3,FALSE)</f>
        <v>-385875</v>
      </c>
      <c r="D92" s="342">
        <f t="shared" si="6"/>
        <v>-0.015803538518245484</v>
      </c>
      <c r="E92" s="341">
        <f>VLOOKUP(A92,Volume!$A$4:$B$232,2,FALSE)</f>
        <v>9839</v>
      </c>
      <c r="F92" s="341">
        <v>6581</v>
      </c>
      <c r="G92" s="342">
        <f>VLOOKUP(A92,Volume!$A$4:$C$232,3,FALSE)</f>
        <v>0.08</v>
      </c>
      <c r="H92" s="367">
        <f>VLOOKUP(A92,Volume!$A$4:$M$232,13,FALSE)/100</f>
        <v>0.014738393515106852</v>
      </c>
    </row>
    <row r="93" spans="1:8" ht="14.25" outlineLevel="1">
      <c r="A93" s="340" t="s">
        <v>343</v>
      </c>
      <c r="B93" s="341">
        <f>VLOOKUP(A93,'Open Int.'!$A$4:$O$232,2,FALSE)</f>
        <v>1126400</v>
      </c>
      <c r="C93" s="341">
        <f>VLOOKUP(A93,'Open Int.'!$A$4:$O$232,3,FALSE)</f>
        <v>52250</v>
      </c>
      <c r="D93" s="342">
        <f t="shared" si="6"/>
        <v>0.04864311315924219</v>
      </c>
      <c r="E93" s="341">
        <f>VLOOKUP(A93,Volume!$A$4:$B$232,2,FALSE)</f>
        <v>1262</v>
      </c>
      <c r="F93" s="341">
        <v>1520</v>
      </c>
      <c r="G93" s="342">
        <f>VLOOKUP(A93,Volume!$A$4:$C$232,3,FALSE)</f>
        <v>-0.06</v>
      </c>
      <c r="H93" s="367">
        <f>VLOOKUP(A93,Volume!$A$4:$M$232,13,FALSE)/100</f>
        <v>0.014247902235737993</v>
      </c>
    </row>
    <row r="94" spans="1:8" ht="14.25" outlineLevel="1">
      <c r="A94" s="340" t="s">
        <v>244</v>
      </c>
      <c r="B94" s="341">
        <f>VLOOKUP(A94,'Open Int.'!$A$4:$O$232,2,FALSE)</f>
        <v>600284</v>
      </c>
      <c r="C94" s="341">
        <f>VLOOKUP(A94,'Open Int.'!$A$4:$O$232,3,FALSE)</f>
        <v>-14214</v>
      </c>
      <c r="D94" s="342">
        <f t="shared" si="6"/>
        <v>-0.02313107609788803</v>
      </c>
      <c r="E94" s="341">
        <f>VLOOKUP(A94,Volume!$A$4:$B$232,2,FALSE)</f>
        <v>1079</v>
      </c>
      <c r="F94" s="341">
        <v>1767</v>
      </c>
      <c r="G94" s="342">
        <f>VLOOKUP(A94,Volume!$A$4:$C$232,3,FALSE)</f>
        <v>-0.57</v>
      </c>
      <c r="H94" s="367">
        <f>VLOOKUP(A94,Volume!$A$4:$M$232,13,FALSE)/100</f>
        <v>0.040463210645718346</v>
      </c>
    </row>
    <row r="95" spans="1:8" ht="15" outlineLevel="1">
      <c r="A95" s="338" t="s">
        <v>245</v>
      </c>
      <c r="B95" s="338">
        <f>SUM(B96:B122)</f>
        <v>62136100</v>
      </c>
      <c r="C95" s="338">
        <f>SUM(C96:C122)</f>
        <v>2072000</v>
      </c>
      <c r="D95" s="343">
        <f>C95/(B95-C95)</f>
        <v>0.03449647959430009</v>
      </c>
      <c r="E95" s="338">
        <f>SUM(E96:E122)</f>
        <v>44670</v>
      </c>
      <c r="F95" s="338">
        <v>96810</v>
      </c>
      <c r="G95" s="343">
        <f>(E95-F95)/F95</f>
        <v>-0.5385807251317013</v>
      </c>
      <c r="H95" s="338"/>
    </row>
    <row r="96" spans="1:8" ht="14.25" outlineLevel="1">
      <c r="A96" s="340" t="s">
        <v>477</v>
      </c>
      <c r="B96" s="341">
        <f>VLOOKUP(A96,'Open Int.'!$A$4:$O$232,2,FALSE)</f>
        <v>5123250</v>
      </c>
      <c r="C96" s="341">
        <f>VLOOKUP(A96,'Open Int.'!$A$4:$O$232,3,FALSE)</f>
        <v>4050</v>
      </c>
      <c r="D96" s="342">
        <f>C96/(B96-C96)</f>
        <v>0.0007911392405063291</v>
      </c>
      <c r="E96" s="341">
        <f>VLOOKUP(A96,Volume!$A$4:$B$232,2,FALSE)</f>
        <v>484</v>
      </c>
      <c r="F96" s="341">
        <v>2665</v>
      </c>
      <c r="G96" s="342">
        <f>VLOOKUP(A96,Volume!$A$4:$C$232,3,FALSE)</f>
        <v>-0.7</v>
      </c>
      <c r="H96" s="367">
        <f>VLOOKUP(A96,Volume!$A$4:$M$232,13,FALSE)/100</f>
        <v>0.008156028368794366</v>
      </c>
    </row>
    <row r="97" spans="1:8" ht="14.25" outlineLevel="1">
      <c r="A97" s="340" t="s">
        <v>476</v>
      </c>
      <c r="B97" s="341">
        <f>VLOOKUP(A97,'Open Int.'!$A$4:$O$232,2,FALSE)</f>
        <v>5330650</v>
      </c>
      <c r="C97" s="341">
        <f>VLOOKUP(A97,'Open Int.'!$A$4:$O$232,3,FALSE)</f>
        <v>811200</v>
      </c>
      <c r="D97" s="342">
        <f aca="true" t="shared" si="7" ref="D97:D122">C97/(B97-C97)</f>
        <v>0.1794908672515461</v>
      </c>
      <c r="E97" s="341">
        <f>VLOOKUP(A97,Volume!$A$4:$B$232,2,FALSE)</f>
        <v>3680</v>
      </c>
      <c r="F97" s="341">
        <v>4583</v>
      </c>
      <c r="G97" s="342">
        <f>VLOOKUP(A97,Volume!$A$4:$C$232,3,FALSE)</f>
        <v>0.13</v>
      </c>
      <c r="H97" s="367">
        <f>VLOOKUP(A97,Volume!$A$4:$M$232,13,FALSE)/100</f>
        <v>0.015442092154420894</v>
      </c>
    </row>
    <row r="98" spans="1:8" ht="14.25" outlineLevel="1">
      <c r="A98" s="340" t="s">
        <v>466</v>
      </c>
      <c r="B98" s="341">
        <f>VLOOKUP(A98,'Open Int.'!$A$4:$O$232,2,FALSE)</f>
        <v>269000</v>
      </c>
      <c r="C98" s="341">
        <f>VLOOKUP(A98,'Open Int.'!$A$4:$O$232,3,FALSE)</f>
        <v>33200</v>
      </c>
      <c r="D98" s="342">
        <f t="shared" si="7"/>
        <v>0.14079728583545378</v>
      </c>
      <c r="E98" s="341">
        <f>VLOOKUP(A98,Volume!$A$4:$B$232,2,FALSE)</f>
        <v>777</v>
      </c>
      <c r="F98" s="341">
        <v>1323</v>
      </c>
      <c r="G98" s="342">
        <f>VLOOKUP(A98,Volume!$A$4:$C$232,3,FALSE)</f>
        <v>-0.25</v>
      </c>
      <c r="H98" s="367">
        <f>VLOOKUP(A98,Volume!$A$4:$M$232,13,FALSE)/100</f>
        <v>0.010649161196207083</v>
      </c>
    </row>
    <row r="99" spans="1:8" ht="14.25" outlineLevel="1">
      <c r="A99" s="340" t="s">
        <v>435</v>
      </c>
      <c r="B99" s="341">
        <f>VLOOKUP(A99,'Open Int.'!$A$4:$O$232,2,FALSE)</f>
        <v>189825</v>
      </c>
      <c r="C99" s="341">
        <f>VLOOKUP(A99,'Open Int.'!$A$4:$O$232,3,FALSE)</f>
        <v>14025</v>
      </c>
      <c r="D99" s="342">
        <f t="shared" si="7"/>
        <v>0.07977815699658702</v>
      </c>
      <c r="E99" s="341">
        <f>VLOOKUP(A99,Volume!$A$4:$B$232,2,FALSE)</f>
        <v>7663</v>
      </c>
      <c r="F99" s="341">
        <v>1327</v>
      </c>
      <c r="G99" s="342">
        <f>VLOOKUP(A99,Volume!$A$4:$C$232,3,FALSE)</f>
        <v>1.45</v>
      </c>
      <c r="H99" s="367">
        <f>VLOOKUP(A99,Volume!$A$4:$M$232,13,FALSE)/100</f>
        <v>0.05304503296457713</v>
      </c>
    </row>
    <row r="100" spans="1:8" ht="14.25" outlineLevel="1">
      <c r="A100" s="340" t="s">
        <v>436</v>
      </c>
      <c r="B100" s="341">
        <f>VLOOKUP(A100,'Open Int.'!$A$4:$O$232,2,FALSE)</f>
        <v>1538400</v>
      </c>
      <c r="C100" s="341">
        <f>VLOOKUP(A100,'Open Int.'!$A$4:$O$232,3,FALSE)</f>
        <v>9150</v>
      </c>
      <c r="D100" s="342">
        <f t="shared" si="7"/>
        <v>0.0059833251593918585</v>
      </c>
      <c r="E100" s="341">
        <f>VLOOKUP(A100,Volume!$A$4:$B$232,2,FALSE)</f>
        <v>5021</v>
      </c>
      <c r="F100" s="341">
        <v>7931</v>
      </c>
      <c r="G100" s="342">
        <f>VLOOKUP(A100,Volume!$A$4:$C$232,3,FALSE)</f>
        <v>0.1</v>
      </c>
      <c r="H100" s="367">
        <f>VLOOKUP(A100,Volume!$A$4:$M$232,13,FALSE)/100</f>
        <v>0.07500208454932047</v>
      </c>
    </row>
    <row r="101" spans="1:8" ht="14.25">
      <c r="A101" s="340" t="s">
        <v>344</v>
      </c>
      <c r="B101" s="341">
        <f>VLOOKUP(A101,'Open Int.'!$A$4:$O$232,2,FALSE)</f>
        <v>3157700</v>
      </c>
      <c r="C101" s="341">
        <f>VLOOKUP(A101,'Open Int.'!$A$4:$O$232,3,FALSE)</f>
        <v>106600</v>
      </c>
      <c r="D101" s="342">
        <f t="shared" si="7"/>
        <v>0.03493821900298253</v>
      </c>
      <c r="E101" s="341">
        <f>VLOOKUP(A101,Volume!$A$4:$B$232,2,FALSE)</f>
        <v>914</v>
      </c>
      <c r="F101" s="341">
        <v>4473</v>
      </c>
      <c r="G101" s="342">
        <f>VLOOKUP(A101,Volume!$A$4:$C$232,3,FALSE)</f>
        <v>-0.61</v>
      </c>
      <c r="H101" s="367">
        <f>VLOOKUP(A101,Volume!$A$4:$M$232,13,FALSE)/100</f>
        <v>0.03478671493782469</v>
      </c>
    </row>
    <row r="102" spans="1:8" ht="14.25">
      <c r="A102" s="340" t="s">
        <v>522</v>
      </c>
      <c r="B102" s="341">
        <f>VLOOKUP(A102,'Open Int.'!$A$4:$O$232,2,FALSE)</f>
        <v>732500</v>
      </c>
      <c r="C102" s="341">
        <f>VLOOKUP(A102,'Open Int.'!$A$4:$O$232,3,FALSE)</f>
        <v>10250</v>
      </c>
      <c r="D102" s="342">
        <f t="shared" si="7"/>
        <v>0.014191761855313257</v>
      </c>
      <c r="E102" s="341">
        <f>VLOOKUP(A102,Volume!$A$4:$B$232,2,FALSE)</f>
        <v>716</v>
      </c>
      <c r="F102" s="341">
        <v>3003</v>
      </c>
      <c r="G102" s="342">
        <f>VLOOKUP(A102,Volume!$A$4:$C$232,3,FALSE)</f>
        <v>-0.55</v>
      </c>
      <c r="H102" s="367">
        <f>VLOOKUP(A102,Volume!$A$4:$M$232,13,FALSE)/100</f>
        <v>0.020414093715946175</v>
      </c>
    </row>
    <row r="103" spans="1:8" ht="14.25">
      <c r="A103" s="340" t="s">
        <v>450</v>
      </c>
      <c r="B103" s="341">
        <f>VLOOKUP(A103,'Open Int.'!$A$4:$O$232,2,FALSE)</f>
        <v>461750</v>
      </c>
      <c r="C103" s="341">
        <f>VLOOKUP(A103,'Open Int.'!$A$4:$O$232,3,FALSE)</f>
        <v>1250</v>
      </c>
      <c r="D103" s="342">
        <f t="shared" si="7"/>
        <v>0.0027144408251900108</v>
      </c>
      <c r="E103" s="341">
        <f>VLOOKUP(A103,Volume!$A$4:$B$232,2,FALSE)</f>
        <v>382</v>
      </c>
      <c r="F103" s="341">
        <v>1100</v>
      </c>
      <c r="G103" s="342">
        <f>VLOOKUP(A103,Volume!$A$4:$C$232,3,FALSE)</f>
        <v>-0.71</v>
      </c>
      <c r="H103" s="367">
        <f>VLOOKUP(A103,Volume!$A$4:$M$232,13,FALSE)/100</f>
        <v>0.03355330421042839</v>
      </c>
    </row>
    <row r="104" spans="1:8" ht="14.25" outlineLevel="1">
      <c r="A104" s="340" t="s">
        <v>345</v>
      </c>
      <c r="B104" s="341">
        <f>VLOOKUP(A104,'Open Int.'!$A$4:$O$232,2,FALSE)</f>
        <v>4420200</v>
      </c>
      <c r="C104" s="341">
        <f>VLOOKUP(A104,'Open Int.'!$A$4:$O$232,3,FALSE)</f>
        <v>177200</v>
      </c>
      <c r="D104" s="342">
        <f t="shared" si="7"/>
        <v>0.04176290360593919</v>
      </c>
      <c r="E104" s="341">
        <f>VLOOKUP(A104,Volume!$A$4:$B$232,2,FALSE)</f>
        <v>8059</v>
      </c>
      <c r="F104" s="341">
        <v>20427</v>
      </c>
      <c r="G104" s="342">
        <f>VLOOKUP(A104,Volume!$A$4:$C$232,3,FALSE)</f>
        <v>-0.55</v>
      </c>
      <c r="H104" s="367">
        <f>VLOOKUP(A104,Volume!$A$4:$M$232,13,FALSE)/100</f>
        <v>-0.003412117177097254</v>
      </c>
    </row>
    <row r="105" spans="1:8" ht="14.25" outlineLevel="1">
      <c r="A105" s="340" t="s">
        <v>508</v>
      </c>
      <c r="B105" s="341">
        <f>VLOOKUP(A105,'Open Int.'!$A$4:$O$232,2,FALSE)</f>
        <v>2273700</v>
      </c>
      <c r="C105" s="341">
        <f>VLOOKUP(A105,'Open Int.'!$A$4:$O$232,3,FALSE)</f>
        <v>24750</v>
      </c>
      <c r="D105" s="342">
        <f t="shared" si="7"/>
        <v>0.011005135730007337</v>
      </c>
      <c r="E105" s="341">
        <f>VLOOKUP(A105,Volume!$A$4:$B$232,2,FALSE)</f>
        <v>185</v>
      </c>
      <c r="F105" s="341">
        <v>780</v>
      </c>
      <c r="G105" s="342">
        <f>VLOOKUP(A105,Volume!$A$4:$C$232,3,FALSE)</f>
        <v>-0.81</v>
      </c>
      <c r="H105" s="367">
        <f>VLOOKUP(A105,Volume!$A$4:$M$232,13,FALSE)/100</f>
        <v>0.009486166007905162</v>
      </c>
    </row>
    <row r="106" spans="1:8" ht="14.25" outlineLevel="1">
      <c r="A106" s="340" t="s">
        <v>437</v>
      </c>
      <c r="B106" s="341">
        <f>VLOOKUP(A106,'Open Int.'!$A$4:$O$232,2,FALSE)</f>
        <v>1561725</v>
      </c>
      <c r="C106" s="341">
        <f>VLOOKUP(A106,'Open Int.'!$A$4:$O$232,3,FALSE)</f>
        <v>7425</v>
      </c>
      <c r="D106" s="342">
        <f t="shared" si="7"/>
        <v>0.004777070063694267</v>
      </c>
      <c r="E106" s="341">
        <f>VLOOKUP(A106,Volume!$A$4:$B$232,2,FALSE)</f>
        <v>150</v>
      </c>
      <c r="F106" s="341">
        <v>1715</v>
      </c>
      <c r="G106" s="342">
        <f>VLOOKUP(A106,Volume!$A$4:$C$232,3,FALSE)</f>
        <v>-0.77</v>
      </c>
      <c r="H106" s="367">
        <f>VLOOKUP(A106,Volume!$A$4:$M$232,13,FALSE)/100</f>
        <v>0.003993748914742261</v>
      </c>
    </row>
    <row r="107" spans="1:8" ht="14.25" outlineLevel="1">
      <c r="A107" s="340" t="s">
        <v>269</v>
      </c>
      <c r="B107" s="341">
        <f>VLOOKUP(A107,'Open Int.'!$A$4:$O$232,2,FALSE)</f>
        <v>1300000</v>
      </c>
      <c r="C107" s="341">
        <f>VLOOKUP(A107,'Open Int.'!$A$4:$O$232,3,FALSE)</f>
        <v>-7200</v>
      </c>
      <c r="D107" s="342">
        <f t="shared" si="7"/>
        <v>-0.0055079559363525096</v>
      </c>
      <c r="E107" s="341">
        <f>VLOOKUP(A107,Volume!$A$4:$B$232,2,FALSE)</f>
        <v>85</v>
      </c>
      <c r="F107" s="341">
        <v>870</v>
      </c>
      <c r="G107" s="342">
        <f>VLOOKUP(A107,Volume!$A$4:$C$232,3,FALSE)</f>
        <v>-0.83</v>
      </c>
      <c r="H107" s="367">
        <f>VLOOKUP(A107,Volume!$A$4:$M$232,13,FALSE)/100</f>
        <v>0.002165944685104889</v>
      </c>
    </row>
    <row r="108" spans="1:8" ht="14.25" outlineLevel="1">
      <c r="A108" s="340" t="s">
        <v>519</v>
      </c>
      <c r="B108" s="341">
        <f>VLOOKUP(A108,'Open Int.'!$A$4:$O$232,2,FALSE)</f>
        <v>61800</v>
      </c>
      <c r="C108" s="341">
        <f>VLOOKUP(A108,'Open Int.'!$A$4:$O$232,3,FALSE)</f>
        <v>1950</v>
      </c>
      <c r="D108" s="342">
        <f t="shared" si="7"/>
        <v>0.03258145363408521</v>
      </c>
      <c r="E108" s="341">
        <f>VLOOKUP(A108,Volume!$A$4:$B$232,2,FALSE)</f>
        <v>53</v>
      </c>
      <c r="F108" s="341">
        <v>315</v>
      </c>
      <c r="G108" s="342">
        <f>VLOOKUP(A108,Volume!$A$4:$C$232,3,FALSE)</f>
        <v>-0.78</v>
      </c>
      <c r="H108" s="367">
        <f>VLOOKUP(A108,Volume!$A$4:$M$232,13,FALSE)/100</f>
        <v>0.007475929771568881</v>
      </c>
    </row>
    <row r="109" spans="1:8" ht="14.25" outlineLevel="1">
      <c r="A109" s="340" t="s">
        <v>512</v>
      </c>
      <c r="B109" s="341">
        <f>VLOOKUP(A109,'Open Int.'!$A$4:$O$232,2,FALSE)</f>
        <v>2051750</v>
      </c>
      <c r="C109" s="341">
        <f>VLOOKUP(A109,'Open Int.'!$A$4:$O$232,3,FALSE)</f>
        <v>55100</v>
      </c>
      <c r="D109" s="342">
        <f t="shared" si="7"/>
        <v>0.027596223674655047</v>
      </c>
      <c r="E109" s="341">
        <f>VLOOKUP(A109,Volume!$A$4:$B$232,2,FALSE)</f>
        <v>969</v>
      </c>
      <c r="F109" s="341">
        <v>1117</v>
      </c>
      <c r="G109" s="342">
        <f>VLOOKUP(A109,Volume!$A$4:$C$232,3,FALSE)</f>
        <v>-0.02</v>
      </c>
      <c r="H109" s="367">
        <f>VLOOKUP(A109,Volume!$A$4:$M$232,13,FALSE)/100</f>
        <v>0.057773109243697475</v>
      </c>
    </row>
    <row r="110" spans="1:8" ht="14.25" outlineLevel="1">
      <c r="A110" s="340" t="s">
        <v>479</v>
      </c>
      <c r="B110" s="341">
        <f>VLOOKUP(A110,'Open Int.'!$A$4:$O$232,2,FALSE)</f>
        <v>5589600</v>
      </c>
      <c r="C110" s="341">
        <f>VLOOKUP(A110,'Open Int.'!$A$4:$O$232,3,FALSE)</f>
        <v>14400</v>
      </c>
      <c r="D110" s="342">
        <f t="shared" si="7"/>
        <v>0.002582866982350409</v>
      </c>
      <c r="E110" s="341">
        <f>VLOOKUP(A110,Volume!$A$4:$B$232,2,FALSE)</f>
        <v>950</v>
      </c>
      <c r="F110" s="341">
        <v>6025</v>
      </c>
      <c r="G110" s="342">
        <f>VLOOKUP(A110,Volume!$A$4:$C$232,3,FALSE)</f>
        <v>-0.72</v>
      </c>
      <c r="H110" s="367">
        <f>VLOOKUP(A110,Volume!$A$4:$M$232,13,FALSE)/100</f>
        <v>0.00847996608013568</v>
      </c>
    </row>
    <row r="111" spans="1:8" ht="14.25" outlineLevel="1">
      <c r="A111" s="340" t="s">
        <v>480</v>
      </c>
      <c r="B111" s="341">
        <f>VLOOKUP(A111,'Open Int.'!$A$4:$O$232,2,FALSE)</f>
        <v>166650</v>
      </c>
      <c r="C111" s="341">
        <f>VLOOKUP(A111,'Open Int.'!$A$4:$O$232,3,FALSE)</f>
        <v>-550</v>
      </c>
      <c r="D111" s="342">
        <f t="shared" si="7"/>
        <v>-0.003289473684210526</v>
      </c>
      <c r="E111" s="341">
        <f>VLOOKUP(A111,Volume!$A$4:$B$232,2,FALSE)</f>
        <v>21</v>
      </c>
      <c r="F111" s="341">
        <v>306</v>
      </c>
      <c r="G111" s="342">
        <f>VLOOKUP(A111,Volume!$A$4:$C$232,3,FALSE)</f>
        <v>-0.89</v>
      </c>
      <c r="H111" s="367">
        <f>VLOOKUP(A111,Volume!$A$4:$M$232,13,FALSE)/100</f>
        <v>0.016370307648885158</v>
      </c>
    </row>
    <row r="112" spans="1:8" ht="14.25" outlineLevel="1">
      <c r="A112" s="340" t="s">
        <v>246</v>
      </c>
      <c r="B112" s="341">
        <f>VLOOKUP(A112,'Open Int.'!$A$4:$O$232,2,FALSE)</f>
        <v>3140150</v>
      </c>
      <c r="C112" s="341">
        <f>VLOOKUP(A112,'Open Int.'!$A$4:$O$232,3,FALSE)</f>
        <v>14950</v>
      </c>
      <c r="D112" s="342">
        <f t="shared" si="7"/>
        <v>0.00478369384359401</v>
      </c>
      <c r="E112" s="341">
        <f>VLOOKUP(A112,Volume!$A$4:$B$232,2,FALSE)</f>
        <v>663</v>
      </c>
      <c r="F112" s="341">
        <v>2390</v>
      </c>
      <c r="G112" s="342">
        <f>VLOOKUP(A112,Volume!$A$4:$C$232,3,FALSE)</f>
        <v>-0.83</v>
      </c>
      <c r="H112" s="367">
        <f>VLOOKUP(A112,Volume!$A$4:$M$232,13,FALSE)/100</f>
        <v>0.01225865767698437</v>
      </c>
    </row>
    <row r="113" spans="1:8" ht="14.25" outlineLevel="1">
      <c r="A113" s="340" t="s">
        <v>247</v>
      </c>
      <c r="B113" s="341">
        <f>VLOOKUP(A113,'Open Int.'!$A$4:$O$232,2,FALSE)</f>
        <v>6204800</v>
      </c>
      <c r="C113" s="341">
        <f>VLOOKUP(A113,'Open Int.'!$A$4:$O$232,3,FALSE)</f>
        <v>43400</v>
      </c>
      <c r="D113" s="342">
        <f t="shared" si="7"/>
        <v>0.0070438536696205405</v>
      </c>
      <c r="E113" s="341">
        <f>VLOOKUP(A113,Volume!$A$4:$B$232,2,FALSE)</f>
        <v>794</v>
      </c>
      <c r="F113" s="341">
        <v>3139</v>
      </c>
      <c r="G113" s="342">
        <f>VLOOKUP(A113,Volume!$A$4:$C$232,3,FALSE)</f>
        <v>-0.67</v>
      </c>
      <c r="H113" s="367">
        <f>VLOOKUP(A113,Volume!$A$4:$M$232,13,FALSE)/100</f>
        <v>0.0044642857142856915</v>
      </c>
    </row>
    <row r="114" spans="1:8" ht="14.25" outlineLevel="1">
      <c r="A114" s="340" t="s">
        <v>520</v>
      </c>
      <c r="B114" s="341">
        <f>VLOOKUP(A114,'Open Int.'!$A$4:$O$232,2,FALSE)</f>
        <v>433000</v>
      </c>
      <c r="C114" s="341">
        <f>VLOOKUP(A114,'Open Int.'!$A$4:$O$232,3,FALSE)</f>
        <v>74000</v>
      </c>
      <c r="D114" s="342">
        <f t="shared" si="7"/>
        <v>0.20612813370473537</v>
      </c>
      <c r="E114" s="341">
        <f>VLOOKUP(A114,Volume!$A$4:$B$232,2,FALSE)</f>
        <v>986</v>
      </c>
      <c r="F114" s="341">
        <v>469</v>
      </c>
      <c r="G114" s="342">
        <f>VLOOKUP(A114,Volume!$A$4:$C$232,3,FALSE)</f>
        <v>0.21</v>
      </c>
      <c r="H114" s="367">
        <f>VLOOKUP(A114,Volume!$A$4:$M$232,13,FALSE)/100</f>
        <v>0.05083271190653738</v>
      </c>
    </row>
    <row r="115" spans="1:8" ht="14.25" outlineLevel="1">
      <c r="A115" s="340" t="s">
        <v>438</v>
      </c>
      <c r="B115" s="341">
        <f>VLOOKUP(A115,'Open Int.'!$A$4:$O$232,2,FALSE)</f>
        <v>1201500</v>
      </c>
      <c r="C115" s="341">
        <f>VLOOKUP(A115,'Open Int.'!$A$4:$O$232,3,FALSE)</f>
        <v>-50400</v>
      </c>
      <c r="D115" s="342">
        <f t="shared" si="7"/>
        <v>-0.040258806613946804</v>
      </c>
      <c r="E115" s="341">
        <f>VLOOKUP(A115,Volume!$A$4:$B$232,2,FALSE)</f>
        <v>1007</v>
      </c>
      <c r="F115" s="341">
        <v>2357</v>
      </c>
      <c r="G115" s="342">
        <f>VLOOKUP(A115,Volume!$A$4:$C$232,3,FALSE)</f>
        <v>-0.45</v>
      </c>
      <c r="H115" s="367">
        <f>VLOOKUP(A115,Volume!$A$4:$M$232,13,FALSE)/100</f>
        <v>0.01991773111062994</v>
      </c>
    </row>
    <row r="116" spans="1:8" ht="14.25" outlineLevel="1">
      <c r="A116" s="340" t="s">
        <v>481</v>
      </c>
      <c r="B116" s="341">
        <f>VLOOKUP(A116,'Open Int.'!$A$4:$O$232,2,FALSE)</f>
        <v>1427250</v>
      </c>
      <c r="C116" s="341">
        <f>VLOOKUP(A116,'Open Int.'!$A$4:$O$232,3,FALSE)</f>
        <v>49500</v>
      </c>
      <c r="D116" s="342">
        <f t="shared" si="7"/>
        <v>0.03592814371257485</v>
      </c>
      <c r="E116" s="341">
        <f>VLOOKUP(A116,Volume!$A$4:$B$232,2,FALSE)</f>
        <v>723</v>
      </c>
      <c r="F116" s="341">
        <v>5277</v>
      </c>
      <c r="G116" s="342">
        <f>VLOOKUP(A116,Volume!$A$4:$C$232,3,FALSE)</f>
        <v>-0.47</v>
      </c>
      <c r="H116" s="367">
        <f>VLOOKUP(A116,Volume!$A$4:$M$232,13,FALSE)/100</f>
        <v>0.0007541478129713425</v>
      </c>
    </row>
    <row r="117" spans="1:8" ht="14.25" outlineLevel="1">
      <c r="A117" s="340" t="s">
        <v>346</v>
      </c>
      <c r="B117" s="341">
        <f>VLOOKUP(A117,'Open Int.'!$A$4:$O$232,2,FALSE)</f>
        <v>4269000</v>
      </c>
      <c r="C117" s="341">
        <f>VLOOKUP(A117,'Open Int.'!$A$4:$O$232,3,FALSE)</f>
        <v>-58800</v>
      </c>
      <c r="D117" s="342">
        <f t="shared" si="7"/>
        <v>-0.013586579786496604</v>
      </c>
      <c r="E117" s="341">
        <f>VLOOKUP(A117,Volume!$A$4:$B$232,2,FALSE)</f>
        <v>2368</v>
      </c>
      <c r="F117" s="341">
        <v>6552</v>
      </c>
      <c r="G117" s="342">
        <f>VLOOKUP(A117,Volume!$A$4:$C$232,3,FALSE)</f>
        <v>-0.45</v>
      </c>
      <c r="H117" s="367">
        <f>VLOOKUP(A117,Volume!$A$4:$M$232,13,FALSE)/100</f>
        <v>0.003123605533244164</v>
      </c>
    </row>
    <row r="118" spans="1:8" ht="14.25" outlineLevel="1">
      <c r="A118" s="340" t="s">
        <v>527</v>
      </c>
      <c r="B118" s="341">
        <f>VLOOKUP(A118,'Open Int.'!$A$4:$O$232,2,FALSE)</f>
        <v>3029250</v>
      </c>
      <c r="C118" s="341">
        <f>VLOOKUP(A118,'Open Int.'!$A$4:$O$232,3,FALSE)</f>
        <v>190050</v>
      </c>
      <c r="D118" s="342">
        <f t="shared" si="7"/>
        <v>0.0669378698224852</v>
      </c>
      <c r="E118" s="341">
        <f>VLOOKUP(A118,Volume!$A$4:$B$232,2,FALSE)</f>
        <v>693</v>
      </c>
      <c r="F118" s="341">
        <v>1814</v>
      </c>
      <c r="G118" s="342">
        <f>VLOOKUP(A118,Volume!$A$4:$C$232,3,FALSE)</f>
        <v>-0.55</v>
      </c>
      <c r="H118" s="367">
        <f>VLOOKUP(A118,Volume!$A$4:$M$232,13,FALSE)/100</f>
        <v>0.007559721802237679</v>
      </c>
    </row>
    <row r="119" spans="1:8" ht="14.25" outlineLevel="1">
      <c r="A119" s="340" t="s">
        <v>116</v>
      </c>
      <c r="B119" s="341">
        <f>VLOOKUP(A119,'Open Int.'!$A$4:$O$232,2,FALSE)</f>
        <v>3126500</v>
      </c>
      <c r="C119" s="341">
        <f>VLOOKUP(A119,'Open Int.'!$A$4:$O$232,3,FALSE)</f>
        <v>262750</v>
      </c>
      <c r="D119" s="342">
        <f t="shared" si="7"/>
        <v>0.09175032736796158</v>
      </c>
      <c r="E119" s="341">
        <f>VLOOKUP(A119,Volume!$A$4:$B$232,2,FALSE)</f>
        <v>2937</v>
      </c>
      <c r="F119" s="341">
        <v>8223</v>
      </c>
      <c r="G119" s="342">
        <f>VLOOKUP(A119,Volume!$A$4:$C$232,3,FALSE)</f>
        <v>-0.34</v>
      </c>
      <c r="H119" s="367">
        <f>VLOOKUP(A119,Volume!$A$4:$M$232,13,FALSE)/100</f>
        <v>-0.025748368219671313</v>
      </c>
    </row>
    <row r="120" spans="1:8" ht="14.25" outlineLevel="1">
      <c r="A120" s="340" t="s">
        <v>482</v>
      </c>
      <c r="B120" s="341">
        <f>VLOOKUP(A120,'Open Int.'!$A$4:$O$232,2,FALSE)</f>
        <v>750200</v>
      </c>
      <c r="C120" s="341">
        <f>VLOOKUP(A120,'Open Int.'!$A$4:$O$232,3,FALSE)</f>
        <v>10400</v>
      </c>
      <c r="D120" s="342">
        <f t="shared" si="7"/>
        <v>0.014057853473911868</v>
      </c>
      <c r="E120" s="341">
        <f>VLOOKUP(A120,Volume!$A$4:$B$232,2,FALSE)</f>
        <v>515</v>
      </c>
      <c r="F120" s="341">
        <v>2639</v>
      </c>
      <c r="G120" s="342">
        <f>VLOOKUP(A120,Volume!$A$4:$C$232,3,FALSE)</f>
        <v>-0.75</v>
      </c>
      <c r="H120" s="367">
        <f>VLOOKUP(A120,Volume!$A$4:$M$232,13,FALSE)/100</f>
        <v>0.00740806067554446</v>
      </c>
    </row>
    <row r="121" spans="1:8" ht="14.25" outlineLevel="1">
      <c r="A121" s="340" t="s">
        <v>483</v>
      </c>
      <c r="B121" s="341">
        <f>VLOOKUP(A121,'Open Int.'!$A$4:$O$232,2,FALSE)</f>
        <v>157750</v>
      </c>
      <c r="C121" s="341">
        <f>VLOOKUP(A121,'Open Int.'!$A$4:$O$232,3,FALSE)</f>
        <v>17750</v>
      </c>
      <c r="D121" s="342">
        <f t="shared" si="7"/>
        <v>0.12678571428571428</v>
      </c>
      <c r="E121" s="341">
        <f>VLOOKUP(A121,Volume!$A$4:$B$232,2,FALSE)</f>
        <v>1874</v>
      </c>
      <c r="F121" s="341">
        <v>537</v>
      </c>
      <c r="G121" s="342">
        <f>VLOOKUP(A121,Volume!$A$4:$C$232,3,FALSE)</f>
        <v>-0.03</v>
      </c>
      <c r="H121" s="367">
        <f>VLOOKUP(A121,Volume!$A$4:$M$232,13,FALSE)/100</f>
        <v>0.021687861271676344</v>
      </c>
    </row>
    <row r="122" spans="1:8" ht="14.25" outlineLevel="1">
      <c r="A122" s="340" t="s">
        <v>248</v>
      </c>
      <c r="B122" s="341">
        <f>VLOOKUP(A122,'Open Int.'!$A$4:$O$232,2,FALSE)</f>
        <v>4168200</v>
      </c>
      <c r="C122" s="341">
        <f>VLOOKUP(A122,'Open Int.'!$A$4:$O$232,3,FALSE)</f>
        <v>255600</v>
      </c>
      <c r="D122" s="342">
        <f t="shared" si="7"/>
        <v>0.06532740377242754</v>
      </c>
      <c r="E122" s="341">
        <f>VLOOKUP(A122,Volume!$A$4:$B$232,2,FALSE)</f>
        <v>2001</v>
      </c>
      <c r="F122" s="341">
        <v>5453</v>
      </c>
      <c r="G122" s="342">
        <f>VLOOKUP(A122,Volume!$A$4:$C$232,3,FALSE)</f>
        <v>-0.45</v>
      </c>
      <c r="H122" s="367">
        <f>VLOOKUP(A122,Volume!$A$4:$M$232,13,FALSE)/100</f>
        <v>-0.039399454049135536</v>
      </c>
    </row>
    <row r="123" spans="1:8" ht="15">
      <c r="A123" s="338" t="s">
        <v>265</v>
      </c>
      <c r="B123" s="338">
        <f>SUM(B124:B139)</f>
        <v>108449200</v>
      </c>
      <c r="C123" s="338">
        <f>SUM(C124:C139)</f>
        <v>5653650</v>
      </c>
      <c r="D123" s="343">
        <f>C123/(B123-C123)</f>
        <v>0.05499897612299365</v>
      </c>
      <c r="E123" s="338">
        <f>SUM(E124:E139)</f>
        <v>90477</v>
      </c>
      <c r="F123" s="338">
        <v>97498</v>
      </c>
      <c r="G123" s="343">
        <f>(E123-F123)/F123</f>
        <v>-0.07201173357402203</v>
      </c>
      <c r="H123" s="338"/>
    </row>
    <row r="124" spans="1:8" ht="14.25">
      <c r="A124" s="340" t="s">
        <v>422</v>
      </c>
      <c r="B124" s="341">
        <f>VLOOKUP(A124,'Open Int.'!$A$4:$O$232,2,FALSE)</f>
        <v>3292900</v>
      </c>
      <c r="C124" s="341">
        <f>VLOOKUP(A124,'Open Int.'!$A$4:$O$232,3,FALSE)</f>
        <v>94900</v>
      </c>
      <c r="D124" s="342">
        <f>C124/(B124-C124)</f>
        <v>0.02967479674796748</v>
      </c>
      <c r="E124" s="341">
        <f>VLOOKUP(A124,Volume!$A$4:$B$232,2,FALSE)</f>
        <v>2188</v>
      </c>
      <c r="F124" s="341">
        <v>7644</v>
      </c>
      <c r="G124" s="342">
        <f>VLOOKUP(A124,Volume!$A$4:$C$232,3,FALSE)</f>
        <v>-0.49</v>
      </c>
      <c r="H124" s="367">
        <f>VLOOKUP(A124,Volume!$A$4:$M$232,13,FALSE)/100</f>
        <v>0.022120702091849114</v>
      </c>
    </row>
    <row r="125" spans="1:8" ht="14.25">
      <c r="A125" s="340" t="s">
        <v>451</v>
      </c>
      <c r="B125" s="341">
        <f>VLOOKUP(A125,'Open Int.'!$A$4:$O$232,2,FALSE)</f>
        <v>6024000</v>
      </c>
      <c r="C125" s="341">
        <f>VLOOKUP(A125,'Open Int.'!$A$4:$O$232,3,FALSE)</f>
        <v>208400</v>
      </c>
      <c r="D125" s="342">
        <f aca="true" t="shared" si="8" ref="D125:D139">C125/(B125-C125)</f>
        <v>0.03583465162665933</v>
      </c>
      <c r="E125" s="341">
        <f>VLOOKUP(A125,Volume!$A$4:$B$232,2,FALSE)</f>
        <v>18789</v>
      </c>
      <c r="F125" s="341">
        <v>18950</v>
      </c>
      <c r="G125" s="342">
        <f>VLOOKUP(A125,Volume!$A$4:$C$232,3,FALSE)</f>
        <v>0.92</v>
      </c>
      <c r="H125" s="367">
        <f>VLOOKUP(A125,Volume!$A$4:$M$232,13,FALSE)/100</f>
        <v>0.05446450655453866</v>
      </c>
    </row>
    <row r="126" spans="1:8" ht="14.25">
      <c r="A126" s="340" t="s">
        <v>378</v>
      </c>
      <c r="B126" s="341">
        <f>VLOOKUP(A126,'Open Int.'!$A$4:$O$232,2,FALSE)</f>
        <v>52232500</v>
      </c>
      <c r="C126" s="341">
        <f>VLOOKUP(A126,'Open Int.'!$A$4:$O$232,3,FALSE)</f>
        <v>1867500</v>
      </c>
      <c r="D126" s="342">
        <f t="shared" si="8"/>
        <v>0.0370793209570138</v>
      </c>
      <c r="E126" s="341">
        <f>VLOOKUP(A126,Volume!$A$4:$B$232,2,FALSE)</f>
        <v>15909</v>
      </c>
      <c r="F126" s="341">
        <v>13354</v>
      </c>
      <c r="G126" s="342">
        <f>VLOOKUP(A126,Volume!$A$4:$C$232,3,FALSE)</f>
        <v>1.98</v>
      </c>
      <c r="H126" s="367">
        <f>VLOOKUP(A126,Volume!$A$4:$M$232,13,FALSE)/100</f>
        <v>0.026142445450802777</v>
      </c>
    </row>
    <row r="127" spans="1:8" ht="14.25">
      <c r="A127" s="340" t="s">
        <v>281</v>
      </c>
      <c r="B127" s="341">
        <f>VLOOKUP(A127,'Open Int.'!$A$4:$O$232,2,FALSE)</f>
        <v>10530800</v>
      </c>
      <c r="C127" s="341">
        <f>VLOOKUP(A127,'Open Int.'!$A$4:$O$232,3,FALSE)</f>
        <v>728000</v>
      </c>
      <c r="D127" s="342">
        <f t="shared" si="8"/>
        <v>0.07426449585832619</v>
      </c>
      <c r="E127" s="341">
        <f>VLOOKUP(A127,Volume!$A$4:$B$232,2,FALSE)</f>
        <v>7646</v>
      </c>
      <c r="F127" s="341">
        <v>13138</v>
      </c>
      <c r="G127" s="342">
        <f>VLOOKUP(A127,Volume!$A$4:$C$232,3,FALSE)</f>
        <v>1.08</v>
      </c>
      <c r="H127" s="367">
        <f>VLOOKUP(A127,Volume!$A$4:$M$232,13,FALSE)/100</f>
        <v>0.052242366412213824</v>
      </c>
    </row>
    <row r="128" spans="1:8" ht="14.25">
      <c r="A128" s="340" t="s">
        <v>453</v>
      </c>
      <c r="B128" s="341">
        <f>VLOOKUP(A128,'Open Int.'!$A$4:$O$232,2,FALSE)</f>
        <v>3551200</v>
      </c>
      <c r="C128" s="341">
        <f>VLOOKUP(A128,'Open Int.'!$A$4:$O$232,3,FALSE)</f>
        <v>32400</v>
      </c>
      <c r="D128" s="342">
        <f t="shared" si="8"/>
        <v>0.009207684437876548</v>
      </c>
      <c r="E128" s="341">
        <f>VLOOKUP(A128,Volume!$A$4:$B$232,2,FALSE)</f>
        <v>7482</v>
      </c>
      <c r="F128" s="341">
        <v>6247</v>
      </c>
      <c r="G128" s="342">
        <f>VLOOKUP(A128,Volume!$A$4:$C$232,3,FALSE)</f>
        <v>0.9</v>
      </c>
      <c r="H128" s="367">
        <f>VLOOKUP(A128,Volume!$A$4:$M$232,13,FALSE)/100</f>
        <v>0.06570195481086574</v>
      </c>
    </row>
    <row r="129" spans="1:8" ht="14.25">
      <c r="A129" s="340" t="s">
        <v>377</v>
      </c>
      <c r="B129" s="341">
        <f>VLOOKUP(A129,'Open Int.'!$A$4:$O$232,2,FALSE)</f>
        <v>1917000</v>
      </c>
      <c r="C129" s="341">
        <f>VLOOKUP(A129,'Open Int.'!$A$4:$O$232,3,FALSE)</f>
        <v>14500</v>
      </c>
      <c r="D129" s="342">
        <f t="shared" si="8"/>
        <v>0.007621550591327201</v>
      </c>
      <c r="E129" s="341">
        <f>VLOOKUP(A129,Volume!$A$4:$B$232,2,FALSE)</f>
        <v>1002</v>
      </c>
      <c r="F129" s="341">
        <v>3072</v>
      </c>
      <c r="G129" s="342">
        <f>VLOOKUP(A129,Volume!$A$4:$C$232,3,FALSE)</f>
        <v>-0.66</v>
      </c>
      <c r="H129" s="367">
        <f>VLOOKUP(A129,Volume!$A$4:$M$232,13,FALSE)/100</f>
        <v>0.01527455529775711</v>
      </c>
    </row>
    <row r="130" spans="1:8" ht="14.25">
      <c r="A130" s="340" t="s">
        <v>457</v>
      </c>
      <c r="B130" s="341">
        <f>VLOOKUP(A130,'Open Int.'!$A$4:$O$232,2,FALSE)</f>
        <v>1956000</v>
      </c>
      <c r="C130" s="341">
        <f>VLOOKUP(A130,'Open Int.'!$A$4:$O$232,3,FALSE)</f>
        <v>103600</v>
      </c>
      <c r="D130" s="342">
        <f t="shared" si="8"/>
        <v>0.055927445476139065</v>
      </c>
      <c r="E130" s="341">
        <f>VLOOKUP(A130,Volume!$A$4:$B$232,2,FALSE)</f>
        <v>2129</v>
      </c>
      <c r="F130" s="341">
        <v>2989</v>
      </c>
      <c r="G130" s="342">
        <f>VLOOKUP(A130,Volume!$A$4:$C$232,3,FALSE)</f>
        <v>-0.03</v>
      </c>
      <c r="H130" s="367">
        <f>VLOOKUP(A130,Volume!$A$4:$M$232,13,FALSE)/100</f>
        <v>0.05472578763127185</v>
      </c>
    </row>
    <row r="131" spans="1:8" ht="14.25">
      <c r="A131" s="340" t="s">
        <v>264</v>
      </c>
      <c r="B131" s="341">
        <f>VLOOKUP(A131,'Open Int.'!$A$4:$O$232,2,FALSE)</f>
        <v>2181950</v>
      </c>
      <c r="C131" s="341">
        <f>VLOOKUP(A131,'Open Int.'!$A$4:$O$232,3,FALSE)</f>
        <v>194650</v>
      </c>
      <c r="D131" s="342">
        <f t="shared" si="8"/>
        <v>0.0979469632164243</v>
      </c>
      <c r="E131" s="341">
        <f>VLOOKUP(A131,Volume!$A$4:$B$232,2,FALSE)</f>
        <v>11784</v>
      </c>
      <c r="F131" s="341">
        <v>4590</v>
      </c>
      <c r="G131" s="342">
        <f>VLOOKUP(A131,Volume!$A$4:$C$232,3,FALSE)</f>
        <v>6.18</v>
      </c>
      <c r="H131" s="367">
        <f>VLOOKUP(A131,Volume!$A$4:$M$232,13,FALSE)/100</f>
        <v>0.0573483427141964</v>
      </c>
    </row>
    <row r="132" spans="1:8" ht="14.25">
      <c r="A132" s="340" t="s">
        <v>499</v>
      </c>
      <c r="B132" s="341">
        <f>VLOOKUP(A132,'Open Int.'!$A$4:$O$232,2,FALSE)</f>
        <v>1144500</v>
      </c>
      <c r="C132" s="341">
        <f>VLOOKUP(A132,'Open Int.'!$A$4:$O$232,3,FALSE)</f>
        <v>130200</v>
      </c>
      <c r="D132" s="342">
        <f>C132/(B132-C132)</f>
        <v>0.12836438923395446</v>
      </c>
      <c r="E132" s="341">
        <f>VLOOKUP(A132,Volume!$A$4:$B$232,2,FALSE)</f>
        <v>1084</v>
      </c>
      <c r="F132" s="341">
        <v>2631</v>
      </c>
      <c r="G132" s="342">
        <f>VLOOKUP(A132,Volume!$A$4:$C$232,3,FALSE)</f>
        <v>-0.19</v>
      </c>
      <c r="H132" s="367">
        <f>VLOOKUP(A132,Volume!$A$4:$M$232,13,FALSE)/100</f>
        <v>0.010608498718636363</v>
      </c>
    </row>
    <row r="133" spans="1:8" ht="14.25">
      <c r="A133" s="340" t="s">
        <v>313</v>
      </c>
      <c r="B133" s="341">
        <f>VLOOKUP(A133,'Open Int.'!$A$4:$O$232,2,FALSE)</f>
        <v>937000</v>
      </c>
      <c r="C133" s="341">
        <f>VLOOKUP(A133,'Open Int.'!$A$4:$O$232,3,FALSE)</f>
        <v>76000</v>
      </c>
      <c r="D133" s="342">
        <f t="shared" si="8"/>
        <v>0.08826945412311266</v>
      </c>
      <c r="E133" s="341">
        <f>VLOOKUP(A133,Volume!$A$4:$B$232,2,FALSE)</f>
        <v>571</v>
      </c>
      <c r="F133" s="341">
        <v>803</v>
      </c>
      <c r="G133" s="342">
        <f>VLOOKUP(A133,Volume!$A$4:$C$232,3,FALSE)</f>
        <v>-0.16</v>
      </c>
      <c r="H133" s="367">
        <f>VLOOKUP(A133,Volume!$A$4:$M$232,13,FALSE)/100</f>
        <v>0.013805004314063882</v>
      </c>
    </row>
    <row r="134" spans="1:8" ht="14.25">
      <c r="A134" s="340" t="s">
        <v>456</v>
      </c>
      <c r="B134" s="341">
        <f>VLOOKUP(A134,'Open Int.'!$A$4:$O$232,2,FALSE)</f>
        <v>2227550</v>
      </c>
      <c r="C134" s="341">
        <f>VLOOKUP(A134,'Open Int.'!$A$4:$O$232,3,FALSE)</f>
        <v>197600</v>
      </c>
      <c r="D134" s="342">
        <f t="shared" si="8"/>
        <v>0.0973422990714057</v>
      </c>
      <c r="E134" s="341">
        <f>VLOOKUP(A134,Volume!$A$4:$B$232,2,FALSE)</f>
        <v>1643</v>
      </c>
      <c r="F134" s="341">
        <v>2604</v>
      </c>
      <c r="G134" s="342">
        <f>VLOOKUP(A134,Volume!$A$4:$C$232,3,FALSE)</f>
        <v>0.57</v>
      </c>
      <c r="H134" s="367">
        <f>VLOOKUP(A134,Volume!$A$4:$M$232,13,FALSE)/100</f>
        <v>0.04193138500635328</v>
      </c>
    </row>
    <row r="135" spans="1:8" ht="14.25">
      <c r="A135" s="340" t="s">
        <v>266</v>
      </c>
      <c r="B135" s="341">
        <f>VLOOKUP(A135,'Open Int.'!$A$4:$O$232,2,FALSE)</f>
        <v>7483000</v>
      </c>
      <c r="C135" s="341">
        <f>VLOOKUP(A135,'Open Int.'!$A$4:$O$232,3,FALSE)</f>
        <v>966000</v>
      </c>
      <c r="D135" s="342">
        <f t="shared" si="8"/>
        <v>0.14822771213748656</v>
      </c>
      <c r="E135" s="341">
        <f>VLOOKUP(A135,Volume!$A$4:$B$232,2,FALSE)</f>
        <v>10777</v>
      </c>
      <c r="F135" s="341">
        <v>11293</v>
      </c>
      <c r="G135" s="342">
        <f>VLOOKUP(A135,Volume!$A$4:$C$232,3,FALSE)</f>
        <v>1.42</v>
      </c>
      <c r="H135" s="367">
        <f>VLOOKUP(A135,Volume!$A$4:$M$232,13,FALSE)/100</f>
        <v>0.08161339780634515</v>
      </c>
    </row>
    <row r="136" spans="1:8" ht="14.25">
      <c r="A136" s="340" t="s">
        <v>423</v>
      </c>
      <c r="B136" s="341">
        <f>VLOOKUP(A136,'Open Int.'!$A$4:$O$232,2,FALSE)</f>
        <v>6311250</v>
      </c>
      <c r="C136" s="341">
        <f>VLOOKUP(A136,'Open Int.'!$A$4:$O$232,3,FALSE)</f>
        <v>104500</v>
      </c>
      <c r="D136" s="342">
        <f t="shared" si="8"/>
        <v>0.016836508639787327</v>
      </c>
      <c r="E136" s="341">
        <f>VLOOKUP(A136,Volume!$A$4:$B$232,2,FALSE)</f>
        <v>730</v>
      </c>
      <c r="F136" s="341">
        <v>1806</v>
      </c>
      <c r="G136" s="342">
        <f>VLOOKUP(A136,Volume!$A$4:$C$232,3,FALSE)</f>
        <v>-0.42</v>
      </c>
      <c r="H136" s="367">
        <f>VLOOKUP(A136,Volume!$A$4:$M$232,13,FALSE)/100</f>
        <v>0.05313301575668743</v>
      </c>
    </row>
    <row r="137" spans="1:8" ht="14.25">
      <c r="A137" s="340" t="s">
        <v>460</v>
      </c>
      <c r="B137" s="341">
        <v>692450</v>
      </c>
      <c r="C137" s="341">
        <v>-13750</v>
      </c>
      <c r="D137" s="342">
        <v>-0.019470404984423675</v>
      </c>
      <c r="E137" s="341">
        <f>VLOOKUP(A137,Volume!$A$4:$B$232,2,FALSE)</f>
        <v>533</v>
      </c>
      <c r="F137" s="341">
        <v>820</v>
      </c>
      <c r="G137" s="342">
        <f>VLOOKUP(A137,Volume!$A$4:$C$232,3,FALSE)</f>
        <v>-0.22</v>
      </c>
      <c r="H137" s="367">
        <f>VLOOKUP(A137,Volume!$A$4:$M$232,13,FALSE)/100</f>
        <v>0.011927255550307065</v>
      </c>
    </row>
    <row r="138" spans="1:8" ht="14.25">
      <c r="A138" s="340" t="s">
        <v>267</v>
      </c>
      <c r="B138" s="341">
        <f>VLOOKUP(A138,'Open Int.'!$A$4:$O$232,2,FALSE)</f>
        <v>682500</v>
      </c>
      <c r="C138" s="341">
        <f>VLOOKUP(A138,'Open Int.'!$A$4:$O$232,3,FALSE)</f>
        <v>87850</v>
      </c>
      <c r="D138" s="342">
        <f t="shared" si="8"/>
        <v>0.14773396115361978</v>
      </c>
      <c r="E138" s="341">
        <f>VLOOKUP(A138,Volume!$A$4:$B$232,2,FALSE)</f>
        <v>892</v>
      </c>
      <c r="F138" s="341">
        <v>1764</v>
      </c>
      <c r="G138" s="342">
        <f>VLOOKUP(A138,Volume!$A$4:$C$232,3,FALSE)</f>
        <v>-0.06</v>
      </c>
      <c r="H138" s="367">
        <f>VLOOKUP(A138,Volume!$A$4:$M$232,13,FALSE)/100</f>
        <v>0.024138318176714947</v>
      </c>
    </row>
    <row r="139" spans="1:8" ht="14.25">
      <c r="A139" s="340" t="s">
        <v>424</v>
      </c>
      <c r="B139" s="341">
        <f>VLOOKUP(A139,'Open Int.'!$A$4:$O$232,2,FALSE)</f>
        <v>7284600</v>
      </c>
      <c r="C139" s="341">
        <f>VLOOKUP(A139,'Open Int.'!$A$4:$O$232,3,FALSE)</f>
        <v>861300</v>
      </c>
      <c r="D139" s="342">
        <f t="shared" si="8"/>
        <v>0.1340899537620849</v>
      </c>
      <c r="E139" s="341">
        <f>VLOOKUP(A139,Volume!$A$4:$B$232,2,FALSE)</f>
        <v>7318</v>
      </c>
      <c r="F139" s="341">
        <v>5793</v>
      </c>
      <c r="G139" s="342">
        <f>VLOOKUP(A139,Volume!$A$4:$C$232,3,FALSE)</f>
        <v>1.16</v>
      </c>
      <c r="H139" s="367">
        <f>VLOOKUP(A139,Volume!$A$4:$M$232,13,FALSE)/100</f>
        <v>0.038366469639978557</v>
      </c>
    </row>
    <row r="140" spans="1:8" ht="15" outlineLevel="1">
      <c r="A140" s="338" t="s">
        <v>255</v>
      </c>
      <c r="B140" s="338">
        <f>SUM(B141:B147)</f>
        <v>21797950</v>
      </c>
      <c r="C140" s="338">
        <f>SUM(C141:C147)</f>
        <v>1230550</v>
      </c>
      <c r="D140" s="343">
        <f>C140/(B140-C140)</f>
        <v>0.059830119509515056</v>
      </c>
      <c r="E140" s="338">
        <f>SUM(E141:E147)</f>
        <v>5940</v>
      </c>
      <c r="F140" s="338">
        <v>21844</v>
      </c>
      <c r="G140" s="343">
        <f>(E140-F140)/F140</f>
        <v>-0.7280717817249588</v>
      </c>
      <c r="H140" s="338"/>
    </row>
    <row r="141" spans="1:8" ht="14.25" outlineLevel="1">
      <c r="A141" s="340" t="s">
        <v>425</v>
      </c>
      <c r="B141" s="341">
        <f>VLOOKUP(A141,'Open Int.'!$A$4:$O$232,2,FALSE)</f>
        <v>2231550</v>
      </c>
      <c r="C141" s="341">
        <f>VLOOKUP(A141,'Open Int.'!$A$4:$O$232,3,FALSE)</f>
        <v>-40950</v>
      </c>
      <c r="D141" s="342">
        <f>C141/(B141-C141)</f>
        <v>-0.01801980198019802</v>
      </c>
      <c r="E141" s="341">
        <f>VLOOKUP(A141,Volume!$A$4:$B$232,2,FALSE)</f>
        <v>555</v>
      </c>
      <c r="F141" s="341">
        <v>3215</v>
      </c>
      <c r="G141" s="342">
        <f>VLOOKUP(A141,Volume!$A$4:$C$232,3,FALSE)</f>
        <v>-0.66</v>
      </c>
      <c r="H141" s="367">
        <f>VLOOKUP(A141,Volume!$A$4:$M$232,13,FALSE)/100</f>
        <v>-0.02838900140743532</v>
      </c>
    </row>
    <row r="142" spans="1:8" ht="14.25" outlineLevel="1">
      <c r="A142" s="340" t="s">
        <v>501</v>
      </c>
      <c r="B142" s="341">
        <f>VLOOKUP(A142,'Open Int.'!$A$4:$O$232,2,FALSE)</f>
        <v>154250</v>
      </c>
      <c r="C142" s="341">
        <f>VLOOKUP(A142,'Open Int.'!$A$4:$O$232,3,FALSE)</f>
        <v>3000</v>
      </c>
      <c r="D142" s="342">
        <f aca="true" t="shared" si="9" ref="D142:D147">C142/(B142-C142)</f>
        <v>0.019834710743801654</v>
      </c>
      <c r="E142" s="341">
        <f>VLOOKUP(A142,Volume!$A$4:$B$232,2,FALSE)</f>
        <v>287</v>
      </c>
      <c r="F142" s="341">
        <v>947</v>
      </c>
      <c r="G142" s="342">
        <f>VLOOKUP(A142,Volume!$A$4:$C$232,3,FALSE)</f>
        <v>-0.28</v>
      </c>
      <c r="H142" s="367">
        <f>VLOOKUP(A142,Volume!$A$4:$M$232,13,FALSE)/100</f>
        <v>0.033872976338729766</v>
      </c>
    </row>
    <row r="143" spans="1:8" ht="14.25" outlineLevel="1">
      <c r="A143" s="340" t="s">
        <v>521</v>
      </c>
      <c r="B143" s="341">
        <f>VLOOKUP(A143,'Open Int.'!$A$4:$O$232,2,FALSE)</f>
        <v>897500</v>
      </c>
      <c r="C143" s="341">
        <f>VLOOKUP(A143,'Open Int.'!$A$4:$O$232,3,FALSE)</f>
        <v>45500</v>
      </c>
      <c r="D143" s="342">
        <f t="shared" si="9"/>
        <v>0.0534037558685446</v>
      </c>
      <c r="E143" s="341">
        <f>VLOOKUP(A143,Volume!$A$4:$B$232,2,FALSE)</f>
        <v>331</v>
      </c>
      <c r="F143" s="341">
        <v>951</v>
      </c>
      <c r="G143" s="342">
        <f>VLOOKUP(A143,Volume!$A$4:$C$232,3,FALSE)</f>
        <v>-0.74</v>
      </c>
      <c r="H143" s="367">
        <f>VLOOKUP(A143,Volume!$A$4:$M$232,13,FALSE)/100</f>
        <v>0.013110971260750996</v>
      </c>
    </row>
    <row r="144" spans="1:8" ht="14.25">
      <c r="A144" s="340" t="s">
        <v>168</v>
      </c>
      <c r="B144" s="341">
        <f>VLOOKUP(A144,'Open Int.'!$A$4:$O$232,2,FALSE)</f>
        <v>2816550</v>
      </c>
      <c r="C144" s="341">
        <f>VLOOKUP(A144,'Open Int.'!$A$4:$O$232,3,FALSE)</f>
        <v>62150</v>
      </c>
      <c r="D144" s="342">
        <f t="shared" si="9"/>
        <v>0.022563897763578276</v>
      </c>
      <c r="E144" s="341">
        <f>VLOOKUP(A144,Volume!$A$4:$B$232,2,FALSE)</f>
        <v>1082</v>
      </c>
      <c r="F144" s="341">
        <v>4758</v>
      </c>
      <c r="G144" s="342">
        <f>VLOOKUP(A144,Volume!$A$4:$C$232,3,FALSE)</f>
        <v>-0.24</v>
      </c>
      <c r="H144" s="367">
        <f>VLOOKUP(A144,Volume!$A$4:$M$232,13,FALSE)/100</f>
        <v>-0.0010829542993285683</v>
      </c>
    </row>
    <row r="145" spans="1:8" ht="14.25" outlineLevel="1">
      <c r="A145" s="340" t="s">
        <v>367</v>
      </c>
      <c r="B145" s="341">
        <f>VLOOKUP(A145,'Open Int.'!$A$4:$O$232,2,FALSE)</f>
        <v>838500</v>
      </c>
      <c r="C145" s="341">
        <f>VLOOKUP(A145,'Open Int.'!$A$4:$O$232,3,FALSE)</f>
        <v>79000</v>
      </c>
      <c r="D145" s="342">
        <f t="shared" si="9"/>
        <v>0.10401579986833442</v>
      </c>
      <c r="E145" s="341">
        <f>VLOOKUP(A145,Volume!$A$4:$B$232,2,FALSE)</f>
        <v>620</v>
      </c>
      <c r="F145" s="341">
        <v>1507</v>
      </c>
      <c r="G145" s="342">
        <f>VLOOKUP(A145,Volume!$A$4:$C$232,3,FALSE)</f>
        <v>-0.61</v>
      </c>
      <c r="H145" s="367">
        <f>VLOOKUP(A145,Volume!$A$4:$M$232,13,FALSE)/100</f>
        <v>-0.007090464547677205</v>
      </c>
    </row>
    <row r="146" spans="1:8" ht="14.25" outlineLevel="1">
      <c r="A146" s="340" t="s">
        <v>514</v>
      </c>
      <c r="B146" s="341">
        <f>VLOOKUP(A146,'Open Int.'!$A$4:$O$232,2,FALSE)</f>
        <v>11888100</v>
      </c>
      <c r="C146" s="341">
        <f>VLOOKUP(A146,'Open Int.'!$A$4:$O$232,3,FALSE)</f>
        <v>967050</v>
      </c>
      <c r="D146" s="342">
        <f t="shared" si="9"/>
        <v>0.08854917796365734</v>
      </c>
      <c r="E146" s="341">
        <f>VLOOKUP(A146,Volume!$A$4:$B$232,2,FALSE)</f>
        <v>1818</v>
      </c>
      <c r="F146" s="341">
        <v>4004</v>
      </c>
      <c r="G146" s="342">
        <f>VLOOKUP(A146,Volume!$A$4:$C$232,3,FALSE)</f>
        <v>-0.23</v>
      </c>
      <c r="H146" s="367">
        <f>VLOOKUP(A146,Volume!$A$4:$M$232,13,FALSE)/100</f>
        <v>-0.0010952902519166957</v>
      </c>
    </row>
    <row r="147" spans="1:8" ht="14.25" outlineLevel="1">
      <c r="A147" s="340" t="s">
        <v>382</v>
      </c>
      <c r="B147" s="341">
        <f>VLOOKUP(A147,'Open Int.'!$A$4:$O$232,2,FALSE)</f>
        <v>2971500</v>
      </c>
      <c r="C147" s="341">
        <f>VLOOKUP(A147,'Open Int.'!$A$4:$O$232,3,FALSE)</f>
        <v>114800</v>
      </c>
      <c r="D147" s="342">
        <f t="shared" si="9"/>
        <v>0.04018622886547415</v>
      </c>
      <c r="E147" s="341">
        <f>VLOOKUP(A147,Volume!$A$4:$B$232,2,FALSE)</f>
        <v>1247</v>
      </c>
      <c r="F147" s="341">
        <v>6462</v>
      </c>
      <c r="G147" s="342">
        <f>VLOOKUP(A147,Volume!$A$4:$C$232,3,FALSE)</f>
        <v>-0.51</v>
      </c>
      <c r="H147" s="367">
        <f>VLOOKUP(A147,Volume!$A$4:$M$232,13,FALSE)/100</f>
        <v>-0.00852811118130147</v>
      </c>
    </row>
    <row r="148" spans="1:8" ht="15" outlineLevel="1">
      <c r="A148" s="338" t="s">
        <v>254</v>
      </c>
      <c r="B148" s="338">
        <f>SUM(B149:B162)</f>
        <v>196097179</v>
      </c>
      <c r="C148" s="338">
        <f>SUM(C149:C162)</f>
        <v>13409569</v>
      </c>
      <c r="D148" s="343">
        <f>C148/(B148-C148)</f>
        <v>0.07340163353168833</v>
      </c>
      <c r="E148" s="338">
        <f>SUM(E149:E162)</f>
        <v>88615</v>
      </c>
      <c r="F148" s="338">
        <v>118671</v>
      </c>
      <c r="G148" s="343">
        <f>(E148-F148)/F148</f>
        <v>-0.25327165019254916</v>
      </c>
      <c r="H148" s="338"/>
    </row>
    <row r="149" spans="1:8" ht="14.25" outlineLevel="1">
      <c r="A149" s="340" t="s">
        <v>484</v>
      </c>
      <c r="B149" s="341">
        <f>VLOOKUP(A149,'Open Int.'!$A$4:$O$232,2,FALSE)</f>
        <v>188000</v>
      </c>
      <c r="C149" s="341">
        <f>VLOOKUP(A149,'Open Int.'!$A$4:$O$232,3,FALSE)</f>
        <v>2250</v>
      </c>
      <c r="D149" s="342">
        <f>C149/(B149-C149)</f>
        <v>0.012113055181695828</v>
      </c>
      <c r="E149" s="341">
        <f>VLOOKUP(A149,Volume!$A$4:$B$232,2,FALSE)</f>
        <v>1492</v>
      </c>
      <c r="F149" s="341">
        <v>2212</v>
      </c>
      <c r="G149" s="342">
        <f>VLOOKUP(A149,Volume!$A$4:$C$232,3,FALSE)</f>
        <v>1.96</v>
      </c>
      <c r="H149" s="367">
        <f>VLOOKUP(A149,Volume!$A$4:$M$232,13,FALSE)/100</f>
        <v>0.030611572426518924</v>
      </c>
    </row>
    <row r="150" spans="1:8" ht="14.25">
      <c r="A150" s="340" t="s">
        <v>462</v>
      </c>
      <c r="B150" s="341">
        <f>VLOOKUP(A150,'Open Int.'!$A$4:$O$232,2,FALSE)</f>
        <v>33241395</v>
      </c>
      <c r="C150" s="341">
        <f>VLOOKUP(A150,'Open Int.'!$A$4:$O$232,3,FALSE)</f>
        <v>248820</v>
      </c>
      <c r="D150" s="342">
        <f aca="true" t="shared" si="10" ref="D150:D162">C150/(B150-C150)</f>
        <v>0.007541696881798405</v>
      </c>
      <c r="E150" s="341">
        <f>VLOOKUP(A150,Volume!$A$4:$B$232,2,FALSE)</f>
        <v>3336</v>
      </c>
      <c r="F150" s="341">
        <v>13353</v>
      </c>
      <c r="G150" s="342">
        <f>VLOOKUP(A150,Volume!$A$4:$C$232,3,FALSE)</f>
        <v>-0.52</v>
      </c>
      <c r="H150" s="367">
        <f>VLOOKUP(A150,Volume!$A$4:$M$232,13,FALSE)/100</f>
        <v>0.007821758710594954</v>
      </c>
    </row>
    <row r="151" spans="1:8" ht="14.25">
      <c r="A151" s="340" t="s">
        <v>516</v>
      </c>
      <c r="B151" s="341">
        <f>VLOOKUP(A151,'Open Int.'!$A$4:$O$232,2,FALSE)</f>
        <v>806500</v>
      </c>
      <c r="C151" s="341">
        <f>VLOOKUP(A151,'Open Int.'!$A$4:$O$232,3,FALSE)</f>
        <v>-32500</v>
      </c>
      <c r="D151" s="342">
        <f t="shared" si="10"/>
        <v>-0.03873659117997616</v>
      </c>
      <c r="E151" s="341">
        <f>VLOOKUP(A151,Volume!$A$4:$B$232,2,FALSE)</f>
        <v>1208</v>
      </c>
      <c r="F151" s="341">
        <v>1282</v>
      </c>
      <c r="G151" s="342">
        <f>VLOOKUP(A151,Volume!$A$4:$C$232,3,FALSE)</f>
        <v>0.31</v>
      </c>
      <c r="H151" s="367">
        <f>VLOOKUP(A151,Volume!$A$4:$M$232,13,FALSE)/100</f>
        <v>0.05411688731030026</v>
      </c>
    </row>
    <row r="152" spans="1:8" ht="14.25">
      <c r="A152" s="340" t="s">
        <v>517</v>
      </c>
      <c r="B152" s="341">
        <f>VLOOKUP(A152,'Open Int.'!$A$4:$O$232,2,FALSE)</f>
        <v>80663550</v>
      </c>
      <c r="C152" s="341">
        <f>VLOOKUP(A152,'Open Int.'!$A$4:$O$232,3,FALSE)</f>
        <v>9901900</v>
      </c>
      <c r="D152" s="342">
        <f t="shared" si="10"/>
        <v>0.13993314175121693</v>
      </c>
      <c r="E152" s="341">
        <f>VLOOKUP(A152,Volume!$A$4:$B$232,2,FALSE)</f>
        <v>8802</v>
      </c>
      <c r="F152" s="341">
        <v>19805</v>
      </c>
      <c r="G152" s="342">
        <f>VLOOKUP(A152,Volume!$A$4:$C$232,3,FALSE)</f>
        <v>-0.17</v>
      </c>
      <c r="H152" s="367">
        <f>VLOOKUP(A152,Volume!$A$4:$M$232,13,FALSE)/100</f>
        <v>0.0006195786864931494</v>
      </c>
    </row>
    <row r="153" spans="1:8" ht="14.25">
      <c r="A153" s="340" t="s">
        <v>518</v>
      </c>
      <c r="B153" s="341">
        <f>VLOOKUP(A153,'Open Int.'!$A$4:$O$232,2,FALSE)</f>
        <v>1145000</v>
      </c>
      <c r="C153" s="341">
        <f>VLOOKUP(A153,'Open Int.'!$A$4:$O$232,3,FALSE)</f>
        <v>-5000</v>
      </c>
      <c r="D153" s="342">
        <f t="shared" si="10"/>
        <v>-0.004347826086956522</v>
      </c>
      <c r="E153" s="341">
        <f>VLOOKUP(A153,Volume!$A$4:$B$232,2,FALSE)</f>
        <v>1140</v>
      </c>
      <c r="F153" s="341">
        <v>4529</v>
      </c>
      <c r="G153" s="342">
        <f>VLOOKUP(A153,Volume!$A$4:$C$232,3,FALSE)</f>
        <v>-0.47</v>
      </c>
      <c r="H153" s="367">
        <f>VLOOKUP(A153,Volume!$A$4:$M$232,13,FALSE)/100</f>
        <v>0.042064351077437764</v>
      </c>
    </row>
    <row r="154" spans="1:8" ht="14.25" outlineLevel="1">
      <c r="A154" s="340" t="s">
        <v>360</v>
      </c>
      <c r="B154" s="341">
        <f>VLOOKUP(A154,'Open Int.'!$A$4:$O$232,2,FALSE)</f>
        <v>9038000</v>
      </c>
      <c r="C154" s="341">
        <f>VLOOKUP(A154,'Open Int.'!$A$4:$O$232,3,FALSE)</f>
        <v>662000</v>
      </c>
      <c r="D154" s="342">
        <f t="shared" si="10"/>
        <v>0.07903533906399236</v>
      </c>
      <c r="E154" s="341">
        <f>VLOOKUP(A154,Volume!$A$4:$B$232,2,FALSE)</f>
        <v>2224</v>
      </c>
      <c r="F154" s="341">
        <v>2909</v>
      </c>
      <c r="G154" s="342">
        <f>VLOOKUP(A154,Volume!$A$4:$C$232,3,FALSE)</f>
        <v>0.21</v>
      </c>
      <c r="H154" s="367">
        <f>VLOOKUP(A154,Volume!$A$4:$M$232,13,FALSE)/100</f>
        <v>0.0013100436681223204</v>
      </c>
    </row>
    <row r="155" spans="1:8" ht="14.25" outlineLevel="1">
      <c r="A155" s="340" t="s">
        <v>309</v>
      </c>
      <c r="B155" s="341">
        <f>VLOOKUP(A155,'Open Int.'!$A$4:$O$232,2,FALSE)</f>
        <v>3964400</v>
      </c>
      <c r="C155" s="341">
        <f>VLOOKUP(A155,'Open Int.'!$A$4:$O$232,3,FALSE)</f>
        <v>69850</v>
      </c>
      <c r="D155" s="342">
        <f t="shared" si="10"/>
        <v>0.017935319870074847</v>
      </c>
      <c r="E155" s="341">
        <f>VLOOKUP(A155,Volume!$A$4:$B$232,2,FALSE)</f>
        <v>4930</v>
      </c>
      <c r="F155" s="341">
        <v>4523</v>
      </c>
      <c r="G155" s="342">
        <f>VLOOKUP(A155,Volume!$A$4:$C$232,3,FALSE)</f>
        <v>0.2</v>
      </c>
      <c r="H155" s="367">
        <f>VLOOKUP(A155,Volume!$A$4:$M$232,13,FALSE)/100</f>
        <v>0.012038954067939612</v>
      </c>
    </row>
    <row r="156" spans="1:8" ht="14.25" outlineLevel="1">
      <c r="A156" s="340" t="s">
        <v>361</v>
      </c>
      <c r="B156" s="341">
        <f>VLOOKUP(A156,'Open Int.'!$A$4:$O$232,2,FALSE)</f>
        <v>791375</v>
      </c>
      <c r="C156" s="341">
        <f>VLOOKUP(A156,'Open Int.'!$A$4:$O$232,3,FALSE)</f>
        <v>43000</v>
      </c>
      <c r="D156" s="342">
        <f t="shared" si="10"/>
        <v>0.05745782528812427</v>
      </c>
      <c r="E156" s="341">
        <f>VLOOKUP(A156,Volume!$A$4:$B$232,2,FALSE)</f>
        <v>6537</v>
      </c>
      <c r="F156" s="341">
        <v>8186</v>
      </c>
      <c r="G156" s="342">
        <f>VLOOKUP(A156,Volume!$A$4:$C$232,3,FALSE)</f>
        <v>1</v>
      </c>
      <c r="H156" s="367">
        <f>VLOOKUP(A156,Volume!$A$4:$M$232,13,FALSE)/100</f>
        <v>0.058503661697427184</v>
      </c>
    </row>
    <row r="157" spans="1:8" ht="14.25" outlineLevel="1">
      <c r="A157" s="340" t="s">
        <v>362</v>
      </c>
      <c r="B157" s="341">
        <f>VLOOKUP(A157,'Open Int.'!$A$4:$O$232,2,FALSE)</f>
        <v>3180000</v>
      </c>
      <c r="C157" s="341">
        <f>VLOOKUP(A157,'Open Int.'!$A$4:$O$232,3,FALSE)</f>
        <v>135000</v>
      </c>
      <c r="D157" s="342">
        <f t="shared" si="10"/>
        <v>0.04433497536945813</v>
      </c>
      <c r="E157" s="341">
        <f>VLOOKUP(A157,Volume!$A$4:$B$232,2,FALSE)</f>
        <v>1224</v>
      </c>
      <c r="F157" s="341">
        <v>2592</v>
      </c>
      <c r="G157" s="342">
        <f>VLOOKUP(A157,Volume!$A$4:$C$232,3,FALSE)</f>
        <v>-0.19</v>
      </c>
      <c r="H157" s="367">
        <f>VLOOKUP(A157,Volume!$A$4:$M$232,13,FALSE)/100</f>
        <v>0.031225872866088928</v>
      </c>
    </row>
    <row r="158" spans="1:8" ht="14.25" outlineLevel="1">
      <c r="A158" s="340" t="s">
        <v>363</v>
      </c>
      <c r="B158" s="341">
        <f>VLOOKUP(A158,'Open Int.'!$A$4:$O$232,2,FALSE)</f>
        <v>3100400</v>
      </c>
      <c r="C158" s="341">
        <f>VLOOKUP(A158,'Open Int.'!$A$4:$O$232,3,FALSE)</f>
        <v>209300</v>
      </c>
      <c r="D158" s="342">
        <f t="shared" si="10"/>
        <v>0.07239459029435164</v>
      </c>
      <c r="E158" s="341">
        <f>VLOOKUP(A158,Volume!$A$4:$B$232,2,FALSE)</f>
        <v>2237</v>
      </c>
      <c r="F158" s="341">
        <v>1659</v>
      </c>
      <c r="G158" s="342">
        <f>VLOOKUP(A158,Volume!$A$4:$C$232,3,FALSE)</f>
        <v>-0.01</v>
      </c>
      <c r="H158" s="367">
        <f>VLOOKUP(A158,Volume!$A$4:$M$232,13,FALSE)/100</f>
        <v>0.043704474505723206</v>
      </c>
    </row>
    <row r="159" spans="1:8" ht="14.25" outlineLevel="1">
      <c r="A159" s="340" t="s">
        <v>229</v>
      </c>
      <c r="B159" s="341">
        <f>VLOOKUP(A159,'Open Int.'!$A$4:$O$232,2,FALSE)</f>
        <v>34483050</v>
      </c>
      <c r="C159" s="341">
        <f>VLOOKUP(A159,'Open Int.'!$A$4:$O$232,3,FALSE)</f>
        <v>1291950</v>
      </c>
      <c r="D159" s="342">
        <f t="shared" si="10"/>
        <v>0.03892459123078174</v>
      </c>
      <c r="E159" s="341">
        <f>VLOOKUP(A159,Volume!$A$4:$B$232,2,FALSE)</f>
        <v>18366</v>
      </c>
      <c r="F159" s="341">
        <v>14157</v>
      </c>
      <c r="G159" s="342">
        <f>VLOOKUP(A159,Volume!$A$4:$C$232,3,FALSE)</f>
        <v>1.47</v>
      </c>
      <c r="H159" s="367">
        <f>VLOOKUP(A159,Volume!$A$4:$M$232,13,FALSE)/100</f>
        <v>0.025073206442166995</v>
      </c>
    </row>
    <row r="160" spans="1:8" ht="14.25" outlineLevel="1">
      <c r="A160" s="340" t="s">
        <v>316</v>
      </c>
      <c r="B160" s="341">
        <f>VLOOKUP(A160,'Open Int.'!$A$4:$O$232,2,FALSE)</f>
        <v>1673925</v>
      </c>
      <c r="C160" s="341">
        <f>VLOOKUP(A160,'Open Int.'!$A$4:$O$232,3,FALSE)</f>
        <v>-8925</v>
      </c>
      <c r="D160" s="342">
        <f t="shared" si="10"/>
        <v>-0.005303502986005883</v>
      </c>
      <c r="E160" s="341">
        <f>VLOOKUP(A160,Volume!$A$4:$B$232,2,FALSE)</f>
        <v>3815</v>
      </c>
      <c r="F160" s="341">
        <v>5576</v>
      </c>
      <c r="G160" s="342">
        <f>VLOOKUP(A160,Volume!$A$4:$C$232,3,FALSE)</f>
        <v>0.39</v>
      </c>
      <c r="H160" s="367">
        <f>VLOOKUP(A160,Volume!$A$4:$M$232,13,FALSE)/100</f>
        <v>0.03414275402780991</v>
      </c>
    </row>
    <row r="161" spans="1:8" ht="14.25" outlineLevel="1">
      <c r="A161" s="340" t="s">
        <v>365</v>
      </c>
      <c r="B161" s="341">
        <f>VLOOKUP(A161,'Open Int.'!$A$4:$O$232,2,FALSE)</f>
        <v>8067522</v>
      </c>
      <c r="C161" s="341">
        <f>VLOOKUP(A161,'Open Int.'!$A$4:$O$232,3,FALSE)</f>
        <v>253602</v>
      </c>
      <c r="D161" s="342">
        <f t="shared" si="10"/>
        <v>0.032455156950672644</v>
      </c>
      <c r="E161" s="341">
        <f>VLOOKUP(A161,Volume!$A$4:$B$232,2,FALSE)</f>
        <v>10996</v>
      </c>
      <c r="F161" s="341">
        <v>16581</v>
      </c>
      <c r="G161" s="342">
        <f>VLOOKUP(A161,Volume!$A$4:$C$232,3,FALSE)</f>
        <v>0.51</v>
      </c>
      <c r="H161" s="367">
        <f>VLOOKUP(A161,Volume!$A$4:$M$232,13,FALSE)/100</f>
        <v>0.013885540716455418</v>
      </c>
    </row>
    <row r="162" spans="1:8" ht="14.25" outlineLevel="1">
      <c r="A162" s="340" t="s">
        <v>366</v>
      </c>
      <c r="B162" s="341">
        <f>VLOOKUP(A162,'Open Int.'!$A$4:$O$232,2,FALSE)</f>
        <v>15754062</v>
      </c>
      <c r="C162" s="341">
        <f>VLOOKUP(A162,'Open Int.'!$A$4:$O$232,3,FALSE)</f>
        <v>638322</v>
      </c>
      <c r="D162" s="342">
        <f t="shared" si="10"/>
        <v>0.0422289613343442</v>
      </c>
      <c r="E162" s="341">
        <f>VLOOKUP(A162,Volume!$A$4:$B$232,2,FALSE)</f>
        <v>22308</v>
      </c>
      <c r="F162" s="341">
        <v>21307</v>
      </c>
      <c r="G162" s="342">
        <f>VLOOKUP(A162,Volume!$A$4:$C$232,3,FALSE)</f>
        <v>0.56</v>
      </c>
      <c r="H162" s="367">
        <f>VLOOKUP(A162,Volume!$A$4:$M$232,13,FALSE)/100</f>
        <v>0.029002320185614848</v>
      </c>
    </row>
    <row r="163" spans="1:8" ht="15" outlineLevel="1">
      <c r="A163" s="338" t="s">
        <v>260</v>
      </c>
      <c r="B163" s="338">
        <f>SUM(B164:B169)</f>
        <v>104344915</v>
      </c>
      <c r="C163" s="338">
        <f>SUM(C164:C169)</f>
        <v>4635890</v>
      </c>
      <c r="D163" s="343">
        <f aca="true" t="shared" si="11" ref="D163:D171">C163/(B163-C163)</f>
        <v>0.046494186459049215</v>
      </c>
      <c r="E163" s="338">
        <f>SUM(E164:E169)</f>
        <v>25294</v>
      </c>
      <c r="F163" s="338">
        <v>53007</v>
      </c>
      <c r="G163" s="343">
        <f>(E163-F163)/F163</f>
        <v>-0.5228177410530684</v>
      </c>
      <c r="H163" s="338"/>
    </row>
    <row r="164" spans="1:8" ht="14.25">
      <c r="A164" s="340" t="s">
        <v>4</v>
      </c>
      <c r="B164" s="341">
        <f>VLOOKUP(A164,'Open Int.'!$A$4:$O$232,2,FALSE)</f>
        <v>890100</v>
      </c>
      <c r="C164" s="341">
        <f>VLOOKUP(A164,'Open Int.'!$A$4:$O$232,3,FALSE)</f>
        <v>54150</v>
      </c>
      <c r="D164" s="342">
        <f t="shared" si="11"/>
        <v>0.06477660147137987</v>
      </c>
      <c r="E164" s="341">
        <f>VLOOKUP(A164,Volume!$A$4:$B$232,2,FALSE)</f>
        <v>3363</v>
      </c>
      <c r="F164" s="341">
        <v>2612</v>
      </c>
      <c r="G164" s="342">
        <f>VLOOKUP(A164,Volume!$A$4:$C$232,3,FALSE)</f>
        <v>0.52</v>
      </c>
      <c r="H164" s="367">
        <f>VLOOKUP(A164,Volume!$A$4:$M$232,13,FALSE)/100</f>
        <v>0.005549446773417666</v>
      </c>
    </row>
    <row r="165" spans="1:8" ht="14.25" outlineLevel="1">
      <c r="A165" s="340" t="s">
        <v>181</v>
      </c>
      <c r="B165" s="341">
        <f>VLOOKUP(A165,'Open Int.'!$A$4:$O$232,2,FALSE)</f>
        <v>85028365</v>
      </c>
      <c r="C165" s="341">
        <f>VLOOKUP(A165,'Open Int.'!$A$4:$O$232,3,FALSE)</f>
        <v>4175740</v>
      </c>
      <c r="D165" s="342">
        <f t="shared" si="11"/>
        <v>0.05164631327677982</v>
      </c>
      <c r="E165" s="341">
        <f>VLOOKUP(A165,Volume!$A$4:$B$232,2,FALSE)</f>
        <v>6504</v>
      </c>
      <c r="F165" s="341">
        <v>13517</v>
      </c>
      <c r="G165" s="342">
        <f>VLOOKUP(A165,Volume!$A$4:$C$232,3,FALSE)</f>
        <v>-0.06</v>
      </c>
      <c r="H165" s="367">
        <f>VLOOKUP(A165,Volume!$A$4:$M$232,13,FALSE)/100</f>
        <v>0.02058083695403613</v>
      </c>
    </row>
    <row r="166" spans="1:8" ht="14.25" outlineLevel="1">
      <c r="A166" s="340" t="s">
        <v>172</v>
      </c>
      <c r="B166" s="341">
        <f>VLOOKUP(A166,'Open Int.'!$A$4:$O$232,2,FALSE)</f>
        <v>744900</v>
      </c>
      <c r="C166" s="341">
        <f>VLOOKUP(A166,'Open Int.'!$A$4:$O$232,3,FALSE)</f>
        <v>1950</v>
      </c>
      <c r="D166" s="342">
        <f t="shared" si="11"/>
        <v>0.0026246719160104987</v>
      </c>
      <c r="E166" s="341">
        <f>VLOOKUP(A166,Volume!$A$4:$B$232,2,FALSE)</f>
        <v>4912</v>
      </c>
      <c r="F166" s="341">
        <v>8411</v>
      </c>
      <c r="G166" s="342">
        <f>VLOOKUP(A166,Volume!$A$4:$C$232,3,FALSE)</f>
        <v>0</v>
      </c>
      <c r="H166" s="367">
        <f>VLOOKUP(A166,Volume!$A$4:$M$232,13,FALSE)/100</f>
        <v>0.04536741214057504</v>
      </c>
    </row>
    <row r="167" spans="1:8" ht="14.25" outlineLevel="1">
      <c r="A167" s="340" t="s">
        <v>373</v>
      </c>
      <c r="B167" s="341">
        <f>VLOOKUP(A167,'Open Int.'!$A$4:$O$232,2,FALSE)</f>
        <v>7607500</v>
      </c>
      <c r="C167" s="341">
        <f>VLOOKUP(A167,'Open Int.'!$A$4:$O$232,3,FALSE)</f>
        <v>357000</v>
      </c>
      <c r="D167" s="342">
        <f t="shared" si="11"/>
        <v>0.0492379835873388</v>
      </c>
      <c r="E167" s="341">
        <f>VLOOKUP(A167,Volume!$A$4:$B$232,2,FALSE)</f>
        <v>1928</v>
      </c>
      <c r="F167" s="341">
        <v>3362</v>
      </c>
      <c r="G167" s="342">
        <f>VLOOKUP(A167,Volume!$A$4:$C$232,3,FALSE)</f>
        <v>-0.35</v>
      </c>
      <c r="H167" s="367">
        <f>VLOOKUP(A167,Volume!$A$4:$M$232,13,FALSE)/100</f>
        <v>0.014384508990318089</v>
      </c>
    </row>
    <row r="168" spans="1:8" ht="14.25" outlineLevel="1">
      <c r="A168" s="340" t="s">
        <v>381</v>
      </c>
      <c r="B168" s="341">
        <f>VLOOKUP(A168,'Open Int.'!$A$4:$O$232,2,FALSE)</f>
        <v>5025600</v>
      </c>
      <c r="C168" s="341">
        <f>VLOOKUP(A168,'Open Int.'!$A$4:$O$232,3,FALSE)</f>
        <v>-36000</v>
      </c>
      <c r="D168" s="342">
        <f t="shared" si="11"/>
        <v>-0.007112375533428165</v>
      </c>
      <c r="E168" s="341">
        <f>VLOOKUP(A168,Volume!$A$4:$B$232,2,FALSE)</f>
        <v>1812</v>
      </c>
      <c r="F168" s="341">
        <v>1777</v>
      </c>
      <c r="G168" s="342">
        <f>VLOOKUP(A168,Volume!$A$4:$C$232,3,FALSE)</f>
        <v>0.74</v>
      </c>
      <c r="H168" s="367">
        <f>VLOOKUP(A168,Volume!$A$4:$M$232,13,FALSE)/100</f>
        <v>0.04435643564356431</v>
      </c>
    </row>
    <row r="169" spans="1:8" ht="14.25" outlineLevel="1">
      <c r="A169" s="340" t="s">
        <v>374</v>
      </c>
      <c r="B169" s="341">
        <f>VLOOKUP(A169,'Open Int.'!$A$4:$O$232,2,FALSE)</f>
        <v>5048450</v>
      </c>
      <c r="C169" s="341">
        <f>VLOOKUP(A169,'Open Int.'!$A$4:$O$232,3,FALSE)</f>
        <v>83050</v>
      </c>
      <c r="D169" s="342">
        <f t="shared" si="11"/>
        <v>0.0167257421355782</v>
      </c>
      <c r="E169" s="341">
        <f>VLOOKUP(A169,Volume!$A$4:$B$232,2,FALSE)</f>
        <v>6775</v>
      </c>
      <c r="F169" s="341">
        <v>23328</v>
      </c>
      <c r="G169" s="342">
        <f>VLOOKUP(A169,Volume!$A$4:$C$232,3,FALSE)</f>
        <v>0.34</v>
      </c>
      <c r="H169" s="367">
        <f>VLOOKUP(A169,Volume!$A$4:$M$232,13,FALSE)/100</f>
        <v>0.014017876185121313</v>
      </c>
    </row>
    <row r="170" spans="1:8" ht="15" outlineLevel="1">
      <c r="A170" s="338" t="s">
        <v>252</v>
      </c>
      <c r="B170" s="338">
        <f>SUM(B171:B186)</f>
        <v>422071568</v>
      </c>
      <c r="C170" s="338">
        <f>SUM(C171:C186)</f>
        <v>19258068</v>
      </c>
      <c r="D170" s="343">
        <f t="shared" si="11"/>
        <v>0.04780889419048766</v>
      </c>
      <c r="E170" s="338">
        <f>SUM(E171:E186)</f>
        <v>183647</v>
      </c>
      <c r="F170" s="338">
        <v>261196</v>
      </c>
      <c r="G170" s="343">
        <f>(E170-F170)/F170</f>
        <v>-0.29689964624266835</v>
      </c>
      <c r="H170" s="338"/>
    </row>
    <row r="171" spans="1:8" ht="14.25">
      <c r="A171" s="340" t="s">
        <v>357</v>
      </c>
      <c r="B171" s="341">
        <f>VLOOKUP(A171,'Open Int.'!$A$4:$O$232,2,FALSE)</f>
        <v>8064000</v>
      </c>
      <c r="C171" s="341">
        <f>VLOOKUP(A171,'Open Int.'!$A$4:$O$232,3,FALSE)</f>
        <v>553500</v>
      </c>
      <c r="D171" s="342">
        <f t="shared" si="11"/>
        <v>0.07369682444577591</v>
      </c>
      <c r="E171" s="341">
        <f>VLOOKUP(A171,Volume!$A$4:$B$232,2,FALSE)</f>
        <v>2541</v>
      </c>
      <c r="F171" s="341">
        <v>2803</v>
      </c>
      <c r="G171" s="342">
        <f>VLOOKUP(A171,Volume!$A$4:$C$232,3,FALSE)</f>
        <v>0.84</v>
      </c>
      <c r="H171" s="367">
        <f>VLOOKUP(A171,Volume!$A$4:$M$232,13,FALSE)/100</f>
        <v>0.017518248175182456</v>
      </c>
    </row>
    <row r="172" spans="1:8" ht="14.25" outlineLevel="1">
      <c r="A172" s="340" t="s">
        <v>2</v>
      </c>
      <c r="B172" s="341">
        <f>VLOOKUP(A172,'Open Int.'!$A$4:$O$232,2,FALSE)</f>
        <v>2474450</v>
      </c>
      <c r="C172" s="341">
        <f>VLOOKUP(A172,'Open Int.'!$A$4:$O$232,3,FALSE)</f>
        <v>-58850</v>
      </c>
      <c r="D172" s="342">
        <f aca="true" t="shared" si="12" ref="D172:D186">C172/(B172-C172)</f>
        <v>-0.02323056882327399</v>
      </c>
      <c r="E172" s="341">
        <f>VLOOKUP(A172,Volume!$A$4:$B$232,2,FALSE)</f>
        <v>4002</v>
      </c>
      <c r="F172" s="341">
        <v>5846</v>
      </c>
      <c r="G172" s="342">
        <f>VLOOKUP(A172,Volume!$A$4:$C$232,3,FALSE)</f>
        <v>0.99</v>
      </c>
      <c r="H172" s="367">
        <f>VLOOKUP(A172,Volume!$A$4:$M$232,13,FALSE)/100</f>
        <v>-0.0014738393515106615</v>
      </c>
    </row>
    <row r="173" spans="1:8" ht="14.25" outlineLevel="1">
      <c r="A173" s="340" t="s">
        <v>417</v>
      </c>
      <c r="B173" s="341">
        <f>VLOOKUP(A173,'Open Int.'!$A$4:$O$232,2,FALSE)</f>
        <v>21343750</v>
      </c>
      <c r="C173" s="341">
        <f>VLOOKUP(A173,'Open Int.'!$A$4:$O$232,3,FALSE)</f>
        <v>213750</v>
      </c>
      <c r="D173" s="342">
        <f t="shared" si="12"/>
        <v>0.010115948887837197</v>
      </c>
      <c r="E173" s="341">
        <f>VLOOKUP(A173,Volume!$A$4:$B$232,2,FALSE)</f>
        <v>10733</v>
      </c>
      <c r="F173" s="341">
        <v>14421</v>
      </c>
      <c r="G173" s="342">
        <f>VLOOKUP(A173,Volume!$A$4:$C$232,3,FALSE)</f>
        <v>0.2</v>
      </c>
      <c r="H173" s="367">
        <f>VLOOKUP(A173,Volume!$A$4:$M$232,13,FALSE)/100</f>
        <v>0.014561115668580734</v>
      </c>
    </row>
    <row r="174" spans="1:8" ht="14.25" outlineLevel="1">
      <c r="A174" s="340" t="s">
        <v>415</v>
      </c>
      <c r="B174" s="341">
        <f>VLOOKUP(A174,'Open Int.'!$A$4:$O$232,2,FALSE)</f>
        <v>4714200</v>
      </c>
      <c r="C174" s="341">
        <f>VLOOKUP(A174,'Open Int.'!$A$4:$O$232,3,FALSE)</f>
        <v>-104400</v>
      </c>
      <c r="D174" s="342">
        <f t="shared" si="12"/>
        <v>-0.021666044079193127</v>
      </c>
      <c r="E174" s="341">
        <f>VLOOKUP(A174,Volume!$A$4:$B$232,2,FALSE)</f>
        <v>1881</v>
      </c>
      <c r="F174" s="341">
        <v>1700</v>
      </c>
      <c r="G174" s="342">
        <f>VLOOKUP(A174,Volume!$A$4:$C$232,3,FALSE)</f>
        <v>0.26</v>
      </c>
      <c r="H174" s="367">
        <f>VLOOKUP(A174,Volume!$A$4:$M$232,13,FALSE)/100</f>
        <v>0.040878958998281305</v>
      </c>
    </row>
    <row r="175" spans="1:8" ht="14.25" outlineLevel="1">
      <c r="A175" s="340" t="s">
        <v>358</v>
      </c>
      <c r="B175" s="341">
        <f>VLOOKUP(A175,'Open Int.'!$A$4:$O$232,2,FALSE)</f>
        <v>24865650</v>
      </c>
      <c r="C175" s="341">
        <f>VLOOKUP(A175,'Open Int.'!$A$4:$O$232,3,FALSE)</f>
        <v>1791050</v>
      </c>
      <c r="D175" s="342">
        <f t="shared" si="12"/>
        <v>0.07761998041136141</v>
      </c>
      <c r="E175" s="341">
        <f>VLOOKUP(A175,Volume!$A$4:$B$232,2,FALSE)</f>
        <v>6387</v>
      </c>
      <c r="F175" s="341">
        <v>8716</v>
      </c>
      <c r="G175" s="342">
        <f>VLOOKUP(A175,Volume!$A$4:$C$232,3,FALSE)</f>
        <v>0.41</v>
      </c>
      <c r="H175" s="367">
        <f>VLOOKUP(A175,Volume!$A$4:$M$232,13,FALSE)/100</f>
        <v>0.042228357966542146</v>
      </c>
    </row>
    <row r="176" spans="1:8" ht="14.25" outlineLevel="1">
      <c r="A176" s="340" t="s">
        <v>87</v>
      </c>
      <c r="B176" s="341">
        <f>VLOOKUP(A176,'Open Int.'!$A$4:$O$232,2,FALSE)</f>
        <v>6195000</v>
      </c>
      <c r="C176" s="341">
        <f>VLOOKUP(A176,'Open Int.'!$A$4:$O$232,3,FALSE)</f>
        <v>417750</v>
      </c>
      <c r="D176" s="342">
        <f t="shared" si="12"/>
        <v>0.07230948980916527</v>
      </c>
      <c r="E176" s="341">
        <f>VLOOKUP(A176,Volume!$A$4:$B$232,2,FALSE)</f>
        <v>2992</v>
      </c>
      <c r="F176" s="341">
        <v>8327</v>
      </c>
      <c r="G176" s="342">
        <f>VLOOKUP(A176,Volume!$A$4:$C$232,3,FALSE)</f>
        <v>-0.38</v>
      </c>
      <c r="H176" s="367">
        <f>VLOOKUP(A176,Volume!$A$4:$M$232,13,FALSE)/100</f>
        <v>-0.010449710766934173</v>
      </c>
    </row>
    <row r="177" spans="1:8" ht="14.25" outlineLevel="1">
      <c r="A177" s="340" t="s">
        <v>515</v>
      </c>
      <c r="B177" s="341">
        <f>VLOOKUP(A177,'Open Int.'!$A$4:$O$232,2,FALSE)</f>
        <v>8531200</v>
      </c>
      <c r="C177" s="341">
        <f>VLOOKUP(A177,'Open Int.'!$A$4:$O$232,3,FALSE)</f>
        <v>1350400</v>
      </c>
      <c r="D177" s="342">
        <f t="shared" si="12"/>
        <v>0.18805704099821746</v>
      </c>
      <c r="E177" s="341">
        <f>VLOOKUP(A177,Volume!$A$4:$B$232,2,FALSE)</f>
        <v>2242</v>
      </c>
      <c r="F177" s="341">
        <v>4784</v>
      </c>
      <c r="G177" s="342">
        <f>VLOOKUP(A177,Volume!$A$4:$C$232,3,FALSE)</f>
        <v>-0.19</v>
      </c>
      <c r="H177" s="367">
        <f>VLOOKUP(A177,Volume!$A$4:$M$232,13,FALSE)/100</f>
        <v>-0.015202189115232594</v>
      </c>
    </row>
    <row r="178" spans="1:8" ht="14.25" outlineLevel="1">
      <c r="A178" s="340" t="s">
        <v>359</v>
      </c>
      <c r="B178" s="341">
        <f>VLOOKUP(A178,'Open Int.'!$A$4:$O$232,2,FALSE)</f>
        <v>9513400</v>
      </c>
      <c r="C178" s="341">
        <f>VLOOKUP(A178,'Open Int.'!$A$4:$O$232,3,FALSE)</f>
        <v>349700</v>
      </c>
      <c r="D178" s="342">
        <f t="shared" si="12"/>
        <v>0.03816144133919705</v>
      </c>
      <c r="E178" s="341">
        <f>VLOOKUP(A178,Volume!$A$4:$B$232,2,FALSE)</f>
        <v>7873</v>
      </c>
      <c r="F178" s="341">
        <v>10482</v>
      </c>
      <c r="G178" s="342">
        <f>VLOOKUP(A178,Volume!$A$4:$C$232,3,FALSE)</f>
        <v>0.44</v>
      </c>
      <c r="H178" s="367">
        <f>VLOOKUP(A178,Volume!$A$4:$M$232,13,FALSE)/100</f>
        <v>0.02262578148258417</v>
      </c>
    </row>
    <row r="179" spans="1:8" ht="14.25" outlineLevel="1">
      <c r="A179" s="340" t="s">
        <v>88</v>
      </c>
      <c r="B179" s="341">
        <f>VLOOKUP(A179,'Open Int.'!$A$4:$O$232,2,FALSE)</f>
        <v>5091000</v>
      </c>
      <c r="C179" s="341">
        <f>VLOOKUP(A179,'Open Int.'!$A$4:$O$232,3,FALSE)</f>
        <v>109200</v>
      </c>
      <c r="D179" s="342">
        <f t="shared" si="12"/>
        <v>0.02191978802842346</v>
      </c>
      <c r="E179" s="341">
        <f>VLOOKUP(A179,Volume!$A$4:$B$232,2,FALSE)</f>
        <v>8197</v>
      </c>
      <c r="F179" s="341">
        <v>11309</v>
      </c>
      <c r="G179" s="342">
        <f>VLOOKUP(A179,Volume!$A$4:$C$232,3,FALSE)</f>
        <v>0.06</v>
      </c>
      <c r="H179" s="367">
        <f>VLOOKUP(A179,Volume!$A$4:$M$232,13,FALSE)/100</f>
        <v>0.03503363228699551</v>
      </c>
    </row>
    <row r="180" spans="1:8" ht="14.25" outlineLevel="1">
      <c r="A180" s="340" t="s">
        <v>439</v>
      </c>
      <c r="B180" s="341">
        <f>VLOOKUP(A180,'Open Int.'!$A$4:$O$232,2,FALSE)</f>
        <v>844500</v>
      </c>
      <c r="C180" s="341">
        <f>VLOOKUP(A180,'Open Int.'!$A$4:$O$232,3,FALSE)</f>
        <v>11000</v>
      </c>
      <c r="D180" s="342">
        <f t="shared" si="12"/>
        <v>0.013197360527894421</v>
      </c>
      <c r="E180" s="341">
        <f>VLOOKUP(A180,Volume!$A$4:$B$232,2,FALSE)</f>
        <v>139</v>
      </c>
      <c r="F180" s="341">
        <v>1060</v>
      </c>
      <c r="G180" s="342">
        <f>VLOOKUP(A180,Volume!$A$4:$C$232,3,FALSE)</f>
        <v>-0.76</v>
      </c>
      <c r="H180" s="367">
        <f>VLOOKUP(A180,Volume!$A$4:$M$232,13,FALSE)/100</f>
        <v>0.006675914687012154</v>
      </c>
    </row>
    <row r="181" spans="1:8" ht="14.25" outlineLevel="1">
      <c r="A181" s="340" t="s">
        <v>144</v>
      </c>
      <c r="B181" s="341">
        <f>VLOOKUP(A181,'Open Int.'!$A$4:$O$232,2,FALSE)</f>
        <v>27423125</v>
      </c>
      <c r="C181" s="341">
        <f>VLOOKUP(A181,'Open Int.'!$A$4:$O$232,3,FALSE)</f>
        <v>696425</v>
      </c>
      <c r="D181" s="342">
        <f t="shared" si="12"/>
        <v>0.026057276057276056</v>
      </c>
      <c r="E181" s="341">
        <f>VLOOKUP(A181,Volume!$A$4:$B$232,2,FALSE)</f>
        <v>4945</v>
      </c>
      <c r="F181" s="341">
        <v>4307</v>
      </c>
      <c r="G181" s="342">
        <f>VLOOKUP(A181,Volume!$A$4:$C$232,3,FALSE)</f>
        <v>0.97</v>
      </c>
      <c r="H181" s="367">
        <f>VLOOKUP(A181,Volume!$A$4:$M$232,13,FALSE)/100</f>
        <v>0.010112359550561755</v>
      </c>
    </row>
    <row r="182" spans="1:8" ht="14.25" outlineLevel="1">
      <c r="A182" s="340" t="s">
        <v>34</v>
      </c>
      <c r="B182" s="341">
        <f>VLOOKUP(A182,'Open Int.'!$A$4:$O$232,2,FALSE)</f>
        <v>6058575</v>
      </c>
      <c r="C182" s="341">
        <f>VLOOKUP(A182,'Open Int.'!$A$4:$O$232,3,FALSE)</f>
        <v>707175</v>
      </c>
      <c r="D182" s="342">
        <f t="shared" si="12"/>
        <v>0.13214766229397915</v>
      </c>
      <c r="E182" s="341">
        <f>VLOOKUP(A182,Volume!$A$4:$B$232,2,FALSE)</f>
        <v>9645</v>
      </c>
      <c r="F182" s="341">
        <v>17245</v>
      </c>
      <c r="G182" s="342">
        <f>VLOOKUP(A182,Volume!$A$4:$C$232,3,FALSE)</f>
        <v>-0.07</v>
      </c>
      <c r="H182" s="367">
        <f>VLOOKUP(A182,Volume!$A$4:$M$232,13,FALSE)/100</f>
        <v>-0.017515030060120167</v>
      </c>
    </row>
    <row r="183" spans="1:8" ht="14.25" outlineLevel="1">
      <c r="A183" s="340" t="s">
        <v>440</v>
      </c>
      <c r="B183" s="341">
        <f>VLOOKUP(A183,'Open Int.'!$A$4:$O$232,2,FALSE)</f>
        <v>42664600</v>
      </c>
      <c r="C183" s="341">
        <f>VLOOKUP(A183,'Open Int.'!$A$4:$O$232,3,FALSE)</f>
        <v>552200</v>
      </c>
      <c r="D183" s="342">
        <f t="shared" si="12"/>
        <v>0.01311252742660119</v>
      </c>
      <c r="E183" s="341">
        <f>VLOOKUP(A183,Volume!$A$4:$B$232,2,FALSE)</f>
        <v>4040</v>
      </c>
      <c r="F183" s="341">
        <v>8451</v>
      </c>
      <c r="G183" s="342">
        <f>VLOOKUP(A183,Volume!$A$4:$C$232,3,FALSE)</f>
        <v>-0.25</v>
      </c>
      <c r="H183" s="367">
        <f>VLOOKUP(A183,Volume!$A$4:$M$232,13,FALSE)/100</f>
        <v>0.018330921369995094</v>
      </c>
    </row>
    <row r="184" spans="1:8" ht="14.25" outlineLevel="1">
      <c r="A184" s="340" t="s">
        <v>253</v>
      </c>
      <c r="B184" s="341">
        <f>VLOOKUP(A184,'Open Int.'!$A$4:$O$232,2,FALSE)</f>
        <v>16458450</v>
      </c>
      <c r="C184" s="341">
        <f>VLOOKUP(A184,'Open Int.'!$A$4:$O$232,3,FALSE)</f>
        <v>205950</v>
      </c>
      <c r="D184" s="342">
        <f t="shared" si="12"/>
        <v>0.012671896631287495</v>
      </c>
      <c r="E184" s="341">
        <f>VLOOKUP(A184,Volume!$A$4:$B$232,2,FALSE)</f>
        <v>71572</v>
      </c>
      <c r="F184" s="341">
        <v>107201</v>
      </c>
      <c r="G184" s="342">
        <f>VLOOKUP(A184,Volume!$A$4:$C$232,3,FALSE)</f>
        <v>0.75</v>
      </c>
      <c r="H184" s="367">
        <f>VLOOKUP(A184,Volume!$A$4:$M$232,13,FALSE)/100</f>
        <v>0.00034556041259913267</v>
      </c>
    </row>
    <row r="185" spans="1:8" ht="14.25" outlineLevel="1">
      <c r="A185" s="340" t="s">
        <v>408</v>
      </c>
      <c r="B185" s="341">
        <f>VLOOKUP(A185,'Open Int.'!$A$4:$O$232,2,FALSE)</f>
        <v>107276818</v>
      </c>
      <c r="C185" s="341">
        <f>VLOOKUP(A185,'Open Int.'!$A$4:$O$232,3,FALSE)</f>
        <v>8349418</v>
      </c>
      <c r="D185" s="342">
        <f t="shared" si="12"/>
        <v>0.08439944848444415</v>
      </c>
      <c r="E185" s="341">
        <f>VLOOKUP(A185,Volume!$A$4:$B$232,2,FALSE)</f>
        <v>23905</v>
      </c>
      <c r="F185" s="341">
        <v>17053</v>
      </c>
      <c r="G185" s="342">
        <f>VLOOKUP(A185,Volume!$A$4:$C$232,3,FALSE)</f>
        <v>1.76</v>
      </c>
      <c r="H185" s="367">
        <f>VLOOKUP(A185,Volume!$A$4:$M$232,13,FALSE)/100</f>
        <v>0.056693380825170746</v>
      </c>
    </row>
    <row r="186" spans="1:8" ht="14.25" outlineLevel="1">
      <c r="A186" s="340" t="s">
        <v>211</v>
      </c>
      <c r="B186" s="341">
        <f>VLOOKUP(A186,'Open Int.'!$A$4:$O$232,2,FALSE)</f>
        <v>130552850</v>
      </c>
      <c r="C186" s="341">
        <f>VLOOKUP(A186,'Open Int.'!$A$4:$O$232,3,FALSE)</f>
        <v>4113800</v>
      </c>
      <c r="D186" s="342">
        <f t="shared" si="12"/>
        <v>0.03253583445936995</v>
      </c>
      <c r="E186" s="341">
        <f>VLOOKUP(A186,Volume!$A$4:$B$232,2,FALSE)</f>
        <v>22553</v>
      </c>
      <c r="F186" s="341">
        <v>37491</v>
      </c>
      <c r="G186" s="342">
        <f>VLOOKUP(A186,Volume!$A$4:$C$232,3,FALSE)</f>
        <v>0.46</v>
      </c>
      <c r="H186" s="367">
        <f>VLOOKUP(A186,Volume!$A$4:$M$232,13,FALSE)/100</f>
        <v>0.015265436318068003</v>
      </c>
    </row>
    <row r="187" spans="1:8" ht="15" outlineLevel="1">
      <c r="A187" s="338" t="s">
        <v>249</v>
      </c>
      <c r="B187" s="338">
        <f>SUM(B188:B202)</f>
        <v>42263035</v>
      </c>
      <c r="C187" s="338">
        <f>SUM(C188:C202)</f>
        <v>1830840</v>
      </c>
      <c r="D187" s="343">
        <f aca="true" t="shared" si="13" ref="D187:D203">C187/(B187-C187)</f>
        <v>0.045281736497363057</v>
      </c>
      <c r="E187" s="338">
        <f>SUM(E188:E202)</f>
        <v>26783</v>
      </c>
      <c r="F187" s="338">
        <v>44535</v>
      </c>
      <c r="G187" s="343">
        <f>(E187-F187)/F187</f>
        <v>-0.39860783653306386</v>
      </c>
      <c r="H187" s="338"/>
    </row>
    <row r="188" spans="1:8" ht="14.25">
      <c r="A188" s="340" t="s">
        <v>347</v>
      </c>
      <c r="B188" s="341">
        <f>VLOOKUP(A188,'Open Int.'!$A$4:$O$232,2,FALSE)</f>
        <v>1761550</v>
      </c>
      <c r="C188" s="341">
        <f>VLOOKUP(A188,'Open Int.'!$A$4:$O$232,3,FALSE)</f>
        <v>89600</v>
      </c>
      <c r="D188" s="342">
        <f t="shared" si="13"/>
        <v>0.053590119321750056</v>
      </c>
      <c r="E188" s="341">
        <f>VLOOKUP(A188,Volume!$A$4:$B$232,2,FALSE)</f>
        <v>806</v>
      </c>
      <c r="F188" s="341">
        <v>2715</v>
      </c>
      <c r="G188" s="342">
        <f>VLOOKUP(A188,Volume!$A$4:$C$232,3,FALSE)</f>
        <v>-0.56</v>
      </c>
      <c r="H188" s="367">
        <f>VLOOKUP(A188,Volume!$A$4:$M$232,13,FALSE)/100</f>
        <v>0.017367372117300897</v>
      </c>
    </row>
    <row r="189" spans="1:8" ht="14.25">
      <c r="A189" s="340" t="s">
        <v>485</v>
      </c>
      <c r="B189" s="341">
        <f>VLOOKUP(A189,'Open Int.'!$A$4:$O$232,2,FALSE)</f>
        <v>1533600</v>
      </c>
      <c r="C189" s="341">
        <f>VLOOKUP(A189,'Open Int.'!$A$4:$O$232,3,FALSE)</f>
        <v>18000</v>
      </c>
      <c r="D189" s="342">
        <f>C189/(B189-C189)</f>
        <v>0.011876484560570071</v>
      </c>
      <c r="E189" s="341">
        <f>VLOOKUP(A189,Volume!$A$4:$B$232,2,FALSE)</f>
        <v>785</v>
      </c>
      <c r="F189" s="341">
        <v>2056</v>
      </c>
      <c r="G189" s="342">
        <f>VLOOKUP(A189,Volume!$A$4:$C$232,3,FALSE)</f>
        <v>-0.63</v>
      </c>
      <c r="H189" s="367">
        <f>VLOOKUP(A189,Volume!$A$4:$M$232,13,FALSE)/100</f>
        <v>0.01586322375958403</v>
      </c>
    </row>
    <row r="190" spans="1:8" ht="14.25" outlineLevel="1">
      <c r="A190" s="340" t="s">
        <v>250</v>
      </c>
      <c r="B190" s="341">
        <f>VLOOKUP(A190,'Open Int.'!$A$4:$O$232,2,FALSE)</f>
        <v>6565000</v>
      </c>
      <c r="C190" s="341">
        <f>VLOOKUP(A190,'Open Int.'!$A$4:$O$232,3,FALSE)</f>
        <v>187500</v>
      </c>
      <c r="D190" s="342">
        <f t="shared" si="13"/>
        <v>0.029400235201881616</v>
      </c>
      <c r="E190" s="341">
        <f>VLOOKUP(A190,Volume!$A$4:$B$232,2,FALSE)</f>
        <v>1317</v>
      </c>
      <c r="F190" s="341">
        <v>3997</v>
      </c>
      <c r="G190" s="342">
        <f>VLOOKUP(A190,Volume!$A$4:$C$232,3,FALSE)</f>
        <v>-0.38</v>
      </c>
      <c r="H190" s="367">
        <f>VLOOKUP(A190,Volume!$A$4:$M$232,13,FALSE)/100</f>
        <v>-0.0011636025133814289</v>
      </c>
    </row>
    <row r="191" spans="1:8" ht="14.25" outlineLevel="1">
      <c r="A191" s="340" t="s">
        <v>348</v>
      </c>
      <c r="B191" s="341">
        <f>VLOOKUP(A191,'Open Int.'!$A$4:$O$232,2,FALSE)</f>
        <v>2020115</v>
      </c>
      <c r="C191" s="341">
        <f>VLOOKUP(A191,'Open Int.'!$A$4:$O$232,3,FALSE)</f>
        <v>14105</v>
      </c>
      <c r="D191" s="342">
        <f t="shared" si="13"/>
        <v>0.007031370730953485</v>
      </c>
      <c r="E191" s="341">
        <f>VLOOKUP(A191,Volume!$A$4:$B$232,2,FALSE)</f>
        <v>5551</v>
      </c>
      <c r="F191" s="341">
        <v>4382</v>
      </c>
      <c r="G191" s="342">
        <f>VLOOKUP(A191,Volume!$A$4:$C$232,3,FALSE)</f>
        <v>1</v>
      </c>
      <c r="H191" s="367">
        <f>VLOOKUP(A191,Volume!$A$4:$M$232,13,FALSE)/100</f>
        <v>0.051256111954139295</v>
      </c>
    </row>
    <row r="192" spans="1:8" ht="14.25" outlineLevel="1">
      <c r="A192" s="340" t="s">
        <v>295</v>
      </c>
      <c r="B192" s="341">
        <f>VLOOKUP(A192,'Open Int.'!$A$4:$O$232,2,FALSE)</f>
        <v>1396000</v>
      </c>
      <c r="C192" s="341">
        <f>VLOOKUP(A192,'Open Int.'!$A$4:$O$232,3,FALSE)</f>
        <v>40000</v>
      </c>
      <c r="D192" s="342">
        <f t="shared" si="13"/>
        <v>0.029498525073746312</v>
      </c>
      <c r="E192" s="341">
        <f>VLOOKUP(A192,Volume!$A$4:$B$232,2,FALSE)</f>
        <v>378</v>
      </c>
      <c r="F192" s="341">
        <v>3478</v>
      </c>
      <c r="G192" s="342">
        <f>VLOOKUP(A192,Volume!$A$4:$C$232,3,FALSE)</f>
        <v>-0.66</v>
      </c>
      <c r="H192" s="367">
        <f>VLOOKUP(A192,Volume!$A$4:$M$232,13,FALSE)/100</f>
        <v>-0.008047731372277047</v>
      </c>
    </row>
    <row r="193" spans="1:8" ht="14.25" outlineLevel="1">
      <c r="A193" s="340" t="s">
        <v>138</v>
      </c>
      <c r="B193" s="341">
        <f>VLOOKUP(A193,'Open Int.'!$A$4:$O$232,2,FALSE)</f>
        <v>668700</v>
      </c>
      <c r="C193" s="341">
        <f>VLOOKUP(A193,'Open Int.'!$A$4:$O$232,3,FALSE)</f>
        <v>61800</v>
      </c>
      <c r="D193" s="342">
        <f t="shared" si="13"/>
        <v>0.10182896688087</v>
      </c>
      <c r="E193" s="341">
        <f>VLOOKUP(A193,Volume!$A$4:$B$232,2,FALSE)</f>
        <v>666</v>
      </c>
      <c r="F193" s="341">
        <v>1282</v>
      </c>
      <c r="G193" s="342">
        <f>VLOOKUP(A193,Volume!$A$4:$C$232,3,FALSE)</f>
        <v>-0.37</v>
      </c>
      <c r="H193" s="367">
        <f>VLOOKUP(A193,Volume!$A$4:$M$232,13,FALSE)/100</f>
        <v>-0.013523919530272578</v>
      </c>
    </row>
    <row r="194" spans="1:8" ht="14.25" outlineLevel="1">
      <c r="A194" s="340" t="s">
        <v>311</v>
      </c>
      <c r="B194" s="341">
        <f>VLOOKUP(A194,'Open Int.'!$A$4:$O$232,2,FALSE)</f>
        <v>1902250</v>
      </c>
      <c r="C194" s="341">
        <f>VLOOKUP(A194,'Open Int.'!$A$4:$O$232,3,FALSE)</f>
        <v>7350</v>
      </c>
      <c r="D194" s="342">
        <f t="shared" si="13"/>
        <v>0.003878832656076838</v>
      </c>
      <c r="E194" s="341">
        <f>VLOOKUP(A194,Volume!$A$4:$B$232,2,FALSE)</f>
        <v>538</v>
      </c>
      <c r="F194" s="341">
        <v>4939</v>
      </c>
      <c r="G194" s="342">
        <f>VLOOKUP(A194,Volume!$A$4:$C$232,3,FALSE)</f>
        <v>-0.51</v>
      </c>
      <c r="H194" s="367">
        <f>VLOOKUP(A194,Volume!$A$4:$M$232,13,FALSE)/100</f>
        <v>0.01820388349514563</v>
      </c>
    </row>
    <row r="195" spans="1:8" ht="14.25" outlineLevel="1">
      <c r="A195" s="340" t="s">
        <v>349</v>
      </c>
      <c r="B195" s="341">
        <f>VLOOKUP(A195,'Open Int.'!$A$4:$O$232,2,FALSE)</f>
        <v>1196250</v>
      </c>
      <c r="C195" s="341">
        <f>VLOOKUP(A195,'Open Int.'!$A$4:$O$232,3,FALSE)</f>
        <v>-17500</v>
      </c>
      <c r="D195" s="342">
        <f t="shared" si="13"/>
        <v>-0.014418125643666324</v>
      </c>
      <c r="E195" s="341">
        <f>VLOOKUP(A195,Volume!$A$4:$B$232,2,FALSE)</f>
        <v>299</v>
      </c>
      <c r="F195" s="341">
        <v>887</v>
      </c>
      <c r="G195" s="342">
        <f>VLOOKUP(A195,Volume!$A$4:$C$232,3,FALSE)</f>
        <v>-0.41</v>
      </c>
      <c r="H195" s="367">
        <f>VLOOKUP(A195,Volume!$A$4:$M$232,13,FALSE)/100</f>
        <v>0.031159581571333184</v>
      </c>
    </row>
    <row r="196" spans="1:8" ht="14.25" outlineLevel="1">
      <c r="A196" s="340" t="s">
        <v>351</v>
      </c>
      <c r="B196" s="341">
        <f>VLOOKUP(A196,'Open Int.'!$A$4:$O$232,2,FALSE)</f>
        <v>999020</v>
      </c>
      <c r="C196" s="341">
        <f>VLOOKUP(A196,'Open Int.'!$A$4:$O$232,3,FALSE)</f>
        <v>-7315</v>
      </c>
      <c r="D196" s="342">
        <f t="shared" si="13"/>
        <v>-0.007268951194184839</v>
      </c>
      <c r="E196" s="341">
        <f>VLOOKUP(A196,Volume!$A$4:$B$232,2,FALSE)</f>
        <v>224</v>
      </c>
      <c r="F196" s="341">
        <v>587</v>
      </c>
      <c r="G196" s="342">
        <f>VLOOKUP(A196,Volume!$A$4:$C$232,3,FALSE)</f>
        <v>-0.7</v>
      </c>
      <c r="H196" s="367">
        <f>VLOOKUP(A196,Volume!$A$4:$M$232,13,FALSE)/100</f>
        <v>0.02528870048238555</v>
      </c>
    </row>
    <row r="197" spans="1:8" ht="14.25" outlineLevel="1">
      <c r="A197" s="340" t="s">
        <v>350</v>
      </c>
      <c r="B197" s="341">
        <f>VLOOKUP(A197,'Open Int.'!$A$4:$O$232,2,FALSE)</f>
        <v>7506450</v>
      </c>
      <c r="C197" s="341">
        <f>VLOOKUP(A197,'Open Int.'!$A$4:$O$232,3,FALSE)</f>
        <v>921900</v>
      </c>
      <c r="D197" s="342">
        <f t="shared" si="13"/>
        <v>0.14000956785201724</v>
      </c>
      <c r="E197" s="341">
        <f>VLOOKUP(A197,Volume!$A$4:$B$232,2,FALSE)</f>
        <v>9737</v>
      </c>
      <c r="F197" s="341">
        <v>3964</v>
      </c>
      <c r="G197" s="342">
        <f>VLOOKUP(A197,Volume!$A$4:$C$232,3,FALSE)</f>
        <v>2.66</v>
      </c>
      <c r="H197" s="367">
        <f>VLOOKUP(A197,Volume!$A$4:$M$232,13,FALSE)/100</f>
        <v>0.15044764499805385</v>
      </c>
    </row>
    <row r="198" spans="1:8" ht="14.25" outlineLevel="1">
      <c r="A198" s="340" t="s">
        <v>22</v>
      </c>
      <c r="B198" s="341">
        <f>VLOOKUP(A198,'Open Int.'!$A$4:$O$232,2,FALSE)</f>
        <v>8778400</v>
      </c>
      <c r="C198" s="341">
        <f>VLOOKUP(A198,'Open Int.'!$A$4:$O$232,3,FALSE)</f>
        <v>263200</v>
      </c>
      <c r="D198" s="342">
        <f t="shared" si="13"/>
        <v>0.03090943254415633</v>
      </c>
      <c r="E198" s="341">
        <f>VLOOKUP(A198,Volume!$A$4:$B$232,2,FALSE)</f>
        <v>3050</v>
      </c>
      <c r="F198" s="341">
        <v>9036</v>
      </c>
      <c r="G198" s="342">
        <f>VLOOKUP(A198,Volume!$A$4:$C$232,3,FALSE)</f>
        <v>-0.36</v>
      </c>
      <c r="H198" s="367">
        <f>VLOOKUP(A198,Volume!$A$4:$M$232,13,FALSE)/100</f>
        <v>0.017745685962550484</v>
      </c>
    </row>
    <row r="199" spans="1:8" ht="14.25" outlineLevel="1">
      <c r="A199" s="340" t="s">
        <v>178</v>
      </c>
      <c r="B199" s="341">
        <f>VLOOKUP(A199,'Open Int.'!$A$4:$O$232,2,FALSE)</f>
        <v>986000</v>
      </c>
      <c r="C199" s="341">
        <f>VLOOKUP(A199,'Open Int.'!$A$4:$O$232,3,FALSE)</f>
        <v>10200</v>
      </c>
      <c r="D199" s="342">
        <f t="shared" si="13"/>
        <v>0.010452961672473868</v>
      </c>
      <c r="E199" s="341">
        <f>VLOOKUP(A199,Volume!$A$4:$B$232,2,FALSE)</f>
        <v>135</v>
      </c>
      <c r="F199" s="341">
        <v>789</v>
      </c>
      <c r="G199" s="342">
        <f>VLOOKUP(A199,Volume!$A$4:$C$232,3,FALSE)</f>
        <v>-0.8</v>
      </c>
      <c r="H199" s="367">
        <f>VLOOKUP(A199,Volume!$A$4:$M$232,13,FALSE)/100</f>
        <v>0.023355321804243222</v>
      </c>
    </row>
    <row r="200" spans="1:8" ht="14.25" outlineLevel="1">
      <c r="A200" s="340" t="s">
        <v>441</v>
      </c>
      <c r="B200" s="341">
        <f>VLOOKUP(A200,'Open Int.'!$A$4:$O$232,2,FALSE)</f>
        <v>3710000</v>
      </c>
      <c r="C200" s="341">
        <f>VLOOKUP(A200,'Open Int.'!$A$4:$O$232,3,FALSE)</f>
        <v>91250</v>
      </c>
      <c r="D200" s="342">
        <f t="shared" si="13"/>
        <v>0.02521588946459413</v>
      </c>
      <c r="E200" s="341">
        <f>VLOOKUP(A200,Volume!$A$4:$B$232,2,FALSE)</f>
        <v>1555</v>
      </c>
      <c r="F200" s="341">
        <v>1354</v>
      </c>
      <c r="G200" s="342">
        <f>VLOOKUP(A200,Volume!$A$4:$C$232,3,FALSE)</f>
        <v>-0.29</v>
      </c>
      <c r="H200" s="367">
        <f>VLOOKUP(A200,Volume!$A$4:$M$232,13,FALSE)/100</f>
        <v>-0.0005717552887363883</v>
      </c>
    </row>
    <row r="201" spans="1:8" ht="14.25" outlineLevel="1">
      <c r="A201" s="340" t="s">
        <v>352</v>
      </c>
      <c r="B201" s="341">
        <f>VLOOKUP(A201,'Open Int.'!$A$4:$O$232,2,FALSE)</f>
        <v>1305900</v>
      </c>
      <c r="C201" s="341">
        <f>VLOOKUP(A201,'Open Int.'!$A$4:$O$232,3,FALSE)</f>
        <v>33750</v>
      </c>
      <c r="D201" s="342">
        <f t="shared" si="13"/>
        <v>0.026529890343119915</v>
      </c>
      <c r="E201" s="341">
        <f>VLOOKUP(A201,Volume!$A$4:$B$232,2,FALSE)</f>
        <v>1043</v>
      </c>
      <c r="F201" s="341">
        <v>2928</v>
      </c>
      <c r="G201" s="342">
        <f>VLOOKUP(A201,Volume!$A$4:$C$232,3,FALSE)</f>
        <v>0.09</v>
      </c>
      <c r="H201" s="367">
        <f>VLOOKUP(A201,Volume!$A$4:$M$232,13,FALSE)/100</f>
        <v>0.023593848746576784</v>
      </c>
    </row>
    <row r="202" spans="1:8" ht="14.25" outlineLevel="1">
      <c r="A202" s="340" t="s">
        <v>353</v>
      </c>
      <c r="B202" s="341">
        <f>VLOOKUP(A202,'Open Int.'!$A$4:$O$232,2,FALSE)</f>
        <v>1933800</v>
      </c>
      <c r="C202" s="341">
        <f>VLOOKUP(A202,'Open Int.'!$A$4:$O$232,3,FALSE)</f>
        <v>117000</v>
      </c>
      <c r="D202" s="342">
        <f t="shared" si="13"/>
        <v>0.0643989431968296</v>
      </c>
      <c r="E202" s="341">
        <f>VLOOKUP(A202,Volume!$A$4:$B$232,2,FALSE)</f>
        <v>699</v>
      </c>
      <c r="F202" s="341">
        <v>2141</v>
      </c>
      <c r="G202" s="342">
        <f>VLOOKUP(A202,Volume!$A$4:$C$232,3,FALSE)</f>
        <v>-0.5</v>
      </c>
      <c r="H202" s="367">
        <f>VLOOKUP(A202,Volume!$A$4:$M$232,13,FALSE)/100</f>
        <v>0.017462311557788917</v>
      </c>
    </row>
    <row r="203" spans="1:8" ht="15" outlineLevel="1">
      <c r="A203" s="338" t="s">
        <v>256</v>
      </c>
      <c r="B203" s="338">
        <f>SUM(B204:B212)</f>
        <v>157723533</v>
      </c>
      <c r="C203" s="338">
        <f>SUM(C204:C212)</f>
        <v>11271033</v>
      </c>
      <c r="D203" s="343">
        <f t="shared" si="13"/>
        <v>0.07696033184821018</v>
      </c>
      <c r="E203" s="338">
        <f>SUM(E204:E212)</f>
        <v>69550</v>
      </c>
      <c r="F203" s="338">
        <v>81965</v>
      </c>
      <c r="G203" s="343">
        <f>(E203-F203)/F203</f>
        <v>-0.1514670896114195</v>
      </c>
      <c r="H203" s="338"/>
    </row>
    <row r="204" spans="1:8" ht="14.25">
      <c r="A204" s="340" t="s">
        <v>33</v>
      </c>
      <c r="B204" s="341">
        <f>VLOOKUP(A204,'Open Int.'!$A$4:$O$232,2,FALSE)</f>
        <v>208450</v>
      </c>
      <c r="C204" s="341">
        <f>VLOOKUP(A204,'Open Int.'!$A$4:$O$232,3,FALSE)</f>
        <v>-1650</v>
      </c>
      <c r="D204" s="342">
        <f aca="true" t="shared" si="14" ref="D204:D212">C204/(B204-C204)</f>
        <v>-0.007853403141361256</v>
      </c>
      <c r="E204" s="341">
        <f>VLOOKUP(A204,Volume!$A$4:$B$232,2,FALSE)</f>
        <v>1194</v>
      </c>
      <c r="F204" s="341">
        <v>1774</v>
      </c>
      <c r="G204" s="342">
        <f>VLOOKUP(A204,Volume!$A$4:$C$232,3,FALSE)</f>
        <v>0.56</v>
      </c>
      <c r="H204" s="367">
        <f>VLOOKUP(A204,Volume!$A$4:$M$232,13,FALSE)/100</f>
        <v>0.06222627275258848</v>
      </c>
    </row>
    <row r="205" spans="1:8" ht="14.25" outlineLevel="1">
      <c r="A205" s="340" t="s">
        <v>1</v>
      </c>
      <c r="B205" s="341">
        <f>VLOOKUP(A205,'Open Int.'!$A$4:$O$232,2,FALSE)</f>
        <v>2611875</v>
      </c>
      <c r="C205" s="341">
        <f>VLOOKUP(A205,'Open Int.'!$A$4:$O$232,3,FALSE)</f>
        <v>41475</v>
      </c>
      <c r="D205" s="342">
        <f t="shared" si="14"/>
        <v>0.01613562091503268</v>
      </c>
      <c r="E205" s="341">
        <f>VLOOKUP(A205,Volume!$A$4:$B$232,2,FALSE)</f>
        <v>8639</v>
      </c>
      <c r="F205" s="341">
        <v>9024</v>
      </c>
      <c r="G205" s="342">
        <f>VLOOKUP(A205,Volume!$A$4:$C$232,3,FALSE)</f>
        <v>1.07</v>
      </c>
      <c r="H205" s="367">
        <f>VLOOKUP(A205,Volume!$A$4:$M$232,13,FALSE)/100</f>
        <v>0.009929050290248848</v>
      </c>
    </row>
    <row r="206" spans="1:8" ht="14.25" outlineLevel="1">
      <c r="A206" s="340" t="s">
        <v>157</v>
      </c>
      <c r="B206" s="341">
        <f>VLOOKUP(A206,'Open Int.'!$A$4:$O$232,2,FALSE)</f>
        <v>1585650</v>
      </c>
      <c r="C206" s="341">
        <f>VLOOKUP(A206,'Open Int.'!$A$4:$O$232,3,FALSE)</f>
        <v>20350</v>
      </c>
      <c r="D206" s="342">
        <f t="shared" si="14"/>
        <v>0.013000702740688685</v>
      </c>
      <c r="E206" s="341">
        <f>VLOOKUP(A206,Volume!$A$4:$B$232,2,FALSE)</f>
        <v>382</v>
      </c>
      <c r="F206" s="341">
        <v>1585</v>
      </c>
      <c r="G206" s="342">
        <f>VLOOKUP(A206,Volume!$A$4:$C$232,3,FALSE)</f>
        <v>-0.65</v>
      </c>
      <c r="H206" s="367">
        <f>VLOOKUP(A206,Volume!$A$4:$M$232,13,FALSE)/100</f>
        <v>0.01811503464396011</v>
      </c>
    </row>
    <row r="207" spans="1:8" ht="14.25" outlineLevel="1">
      <c r="A207" s="340" t="s">
        <v>96</v>
      </c>
      <c r="B207" s="341">
        <f>VLOOKUP(A207,'Open Int.'!$A$4:$O$232,2,FALSE)</f>
        <v>14873808</v>
      </c>
      <c r="C207" s="341">
        <f>VLOOKUP(A207,'Open Int.'!$A$4:$O$232,3,FALSE)</f>
        <v>489108</v>
      </c>
      <c r="D207" s="342">
        <f t="shared" si="14"/>
        <v>0.03400196041627562</v>
      </c>
      <c r="E207" s="341">
        <f>VLOOKUP(A207,Volume!$A$4:$B$232,2,FALSE)</f>
        <v>18778</v>
      </c>
      <c r="F207" s="341">
        <v>35749</v>
      </c>
      <c r="G207" s="342">
        <f>VLOOKUP(A207,Volume!$A$4:$C$232,3,FALSE)</f>
        <v>-0.08</v>
      </c>
      <c r="H207" s="367">
        <f>VLOOKUP(A207,Volume!$A$4:$M$232,13,FALSE)/100</f>
        <v>0.011363103884541492</v>
      </c>
    </row>
    <row r="208" spans="1:8" ht="14.25" outlineLevel="1">
      <c r="A208" s="340" t="s">
        <v>368</v>
      </c>
      <c r="B208" s="341">
        <f>VLOOKUP(A208,'Open Int.'!$A$4:$O$232,2,FALSE)</f>
        <v>30562500</v>
      </c>
      <c r="C208" s="341">
        <f>VLOOKUP(A208,'Open Int.'!$A$4:$O$232,3,FALSE)</f>
        <v>7037500</v>
      </c>
      <c r="D208" s="342">
        <f t="shared" si="14"/>
        <v>0.29914984059511157</v>
      </c>
      <c r="E208" s="341">
        <f>VLOOKUP(A208,Volume!$A$4:$B$232,2,FALSE)</f>
        <v>20567</v>
      </c>
      <c r="F208" s="341">
        <v>2607</v>
      </c>
      <c r="G208" s="342">
        <f>VLOOKUP(A208,Volume!$A$4:$C$232,3,FALSE)</f>
        <v>9.28</v>
      </c>
      <c r="H208" s="367">
        <f>VLOOKUP(A208,Volume!$A$4:$M$232,13,FALSE)/100</f>
        <v>0.07464454976303331</v>
      </c>
    </row>
    <row r="209" spans="1:8" ht="14.25" outlineLevel="1">
      <c r="A209" s="340" t="s">
        <v>257</v>
      </c>
      <c r="B209" s="341">
        <f>VLOOKUP(A209,'Open Int.'!$A$4:$O$232,2,FALSE)</f>
        <v>2364200</v>
      </c>
      <c r="C209" s="341">
        <f>VLOOKUP(A209,'Open Int.'!$A$4:$O$232,3,FALSE)</f>
        <v>80800</v>
      </c>
      <c r="D209" s="342">
        <f t="shared" si="14"/>
        <v>0.03538582815100289</v>
      </c>
      <c r="E209" s="341">
        <f>VLOOKUP(A209,Volume!$A$4:$B$232,2,FALSE)</f>
        <v>2175</v>
      </c>
      <c r="F209" s="341">
        <v>10781</v>
      </c>
      <c r="G209" s="342">
        <f>VLOOKUP(A209,Volume!$A$4:$C$232,3,FALSE)</f>
        <v>-0.26</v>
      </c>
      <c r="H209" s="367">
        <f>VLOOKUP(A209,Volume!$A$4:$M$232,13,FALSE)/100</f>
        <v>-0.01826578261654749</v>
      </c>
    </row>
    <row r="210" spans="1:8" ht="14.25" outlineLevel="1">
      <c r="A210" s="340" t="s">
        <v>364</v>
      </c>
      <c r="B210" s="341">
        <f>VLOOKUP(A210,'Open Int.'!$A$4:$O$232,2,FALSE)</f>
        <v>16008175</v>
      </c>
      <c r="C210" s="341">
        <f>VLOOKUP(A210,'Open Int.'!$A$4:$O$232,3,FALSE)</f>
        <v>514775</v>
      </c>
      <c r="D210" s="342">
        <f>C210/(B210-C210)</f>
        <v>0.03322543792840823</v>
      </c>
      <c r="E210" s="341">
        <f>VLOOKUP(A210,Volume!$A$4:$B$232,2,FALSE)</f>
        <v>4709</v>
      </c>
      <c r="F210" s="341">
        <v>4639</v>
      </c>
      <c r="G210" s="342">
        <f>VLOOKUP(A210,Volume!$A$4:$C$232,3,FALSE)</f>
        <v>1.2</v>
      </c>
      <c r="H210" s="367">
        <f>VLOOKUP(A210,Volume!$A$4:$M$232,13,FALSE)/100</f>
        <v>0.01239585450111759</v>
      </c>
    </row>
    <row r="211" spans="1:8" ht="14.25" outlineLevel="1">
      <c r="A211" s="340" t="s">
        <v>491</v>
      </c>
      <c r="B211" s="341">
        <f>VLOOKUP(A211,'Open Int.'!$A$4:$O$232,2,FALSE)</f>
        <v>87978275</v>
      </c>
      <c r="C211" s="341">
        <f>VLOOKUP(A211,'Open Int.'!$A$4:$O$232,3,FALSE)</f>
        <v>3016475</v>
      </c>
      <c r="D211" s="342">
        <f>C211/(B211-C211)</f>
        <v>0.03550389704549574</v>
      </c>
      <c r="E211" s="341">
        <f>VLOOKUP(A211,Volume!$A$4:$B$232,2,FALSE)</f>
        <v>8559</v>
      </c>
      <c r="F211" s="341">
        <v>11731</v>
      </c>
      <c r="G211" s="342">
        <f>VLOOKUP(A211,Volume!$A$4:$C$232,3,FALSE)</f>
        <v>-0.41</v>
      </c>
      <c r="H211" s="367">
        <f>VLOOKUP(A211,Volume!$A$4:$M$232,13,FALSE)/100</f>
        <v>0.00775740479548656</v>
      </c>
    </row>
    <row r="212" spans="1:8" ht="14.25" outlineLevel="1">
      <c r="A212" s="340" t="s">
        <v>298</v>
      </c>
      <c r="B212" s="341">
        <f>VLOOKUP(A212,'Open Int.'!$A$4:$O$232,2,FALSE)</f>
        <v>1530600</v>
      </c>
      <c r="C212" s="341">
        <f>VLOOKUP(A212,'Open Int.'!$A$4:$O$232,3,FALSE)</f>
        <v>72200</v>
      </c>
      <c r="D212" s="342">
        <f t="shared" si="14"/>
        <v>0.049506308283049916</v>
      </c>
      <c r="E212" s="341">
        <f>VLOOKUP(A212,Volume!$A$4:$B$232,2,FALSE)</f>
        <v>4547</v>
      </c>
      <c r="F212" s="341">
        <v>4075</v>
      </c>
      <c r="G212" s="342">
        <f>VLOOKUP(A212,Volume!$A$4:$C$232,3,FALSE)</f>
        <v>0.85</v>
      </c>
      <c r="H212" s="367">
        <f>VLOOKUP(A212,Volume!$A$4:$M$232,13,FALSE)/100</f>
        <v>0.02510506525105062</v>
      </c>
    </row>
    <row r="213" spans="1:8" ht="15" outlineLevel="1">
      <c r="A213" s="338" t="s">
        <v>303</v>
      </c>
      <c r="B213" s="338">
        <f>SUM(B214:B216)</f>
        <v>8881750</v>
      </c>
      <c r="C213" s="338">
        <f>SUM(C214:C216)</f>
        <v>-215950</v>
      </c>
      <c r="D213" s="343">
        <f aca="true" t="shared" si="15" ref="D213:D232">C213/(B213-C213)</f>
        <v>-0.023736768633830528</v>
      </c>
      <c r="E213" s="338">
        <f>SUM(E214:E216)</f>
        <v>12329</v>
      </c>
      <c r="F213" s="338">
        <v>6967</v>
      </c>
      <c r="G213" s="343">
        <f>(E213-F213)/F213</f>
        <v>0.769628247452275</v>
      </c>
      <c r="H213" s="338"/>
    </row>
    <row r="214" spans="1:8" ht="14.25">
      <c r="A214" s="340" t="s">
        <v>35</v>
      </c>
      <c r="B214" s="341">
        <f>VLOOKUP(A214,'Open Int.'!$A$4:$O$232,2,FALSE)</f>
        <v>3631200</v>
      </c>
      <c r="C214" s="341">
        <f>VLOOKUP(A214,'Open Int.'!$A$4:$O$232,3,FALSE)</f>
        <v>-303200</v>
      </c>
      <c r="D214" s="342">
        <f t="shared" si="15"/>
        <v>-0.07706384709231395</v>
      </c>
      <c r="E214" s="341">
        <f>VLOOKUP(A214,Volume!$A$4:$B$232,2,FALSE)</f>
        <v>8914</v>
      </c>
      <c r="F214" s="341">
        <v>1987</v>
      </c>
      <c r="G214" s="342">
        <f>VLOOKUP(A214,Volume!$A$4:$C$232,3,FALSE)</f>
        <v>0.16</v>
      </c>
      <c r="H214" s="367">
        <f>VLOOKUP(A214,Volume!$A$4:$M$232,13,FALSE)/100</f>
        <v>0.03869653767820766</v>
      </c>
    </row>
    <row r="215" spans="1:8" ht="14.25">
      <c r="A215" s="340" t="s">
        <v>263</v>
      </c>
      <c r="B215" s="341">
        <f>VLOOKUP(A215,'Open Int.'!$A$4:$O$232,2,FALSE)</f>
        <v>4435800</v>
      </c>
      <c r="C215" s="341">
        <f>VLOOKUP(A215,'Open Int.'!$A$4:$O$232,3,FALSE)</f>
        <v>87000</v>
      </c>
      <c r="D215" s="342">
        <f>C215/(B215-C215)</f>
        <v>0.02000551876379691</v>
      </c>
      <c r="E215" s="341">
        <f>VLOOKUP(A215,Volume!$A$4:$B$232,2,FALSE)</f>
        <v>2819</v>
      </c>
      <c r="F215" s="341">
        <v>2932</v>
      </c>
      <c r="G215" s="342">
        <f>VLOOKUP(A215,Volume!$A$4:$C$232,3,FALSE)</f>
        <v>-0.01</v>
      </c>
      <c r="H215" s="367">
        <f>VLOOKUP(A215,Volume!$A$4:$M$232,13,FALSE)/100</f>
        <v>0.009884086620540928</v>
      </c>
    </row>
    <row r="216" spans="1:8" ht="14.25">
      <c r="A216" s="340" t="s">
        <v>502</v>
      </c>
      <c r="B216" s="341">
        <f>VLOOKUP(A216,'Open Int.'!$A$4:$O$232,2,FALSE)</f>
        <v>814750</v>
      </c>
      <c r="C216" s="341">
        <f>VLOOKUP(A216,'Open Int.'!$A$4:$O$232,3,FALSE)</f>
        <v>250</v>
      </c>
      <c r="D216" s="341">
        <f>C216/(B216-C216)</f>
        <v>0.0003069367710251688</v>
      </c>
      <c r="E216" s="341">
        <f>VLOOKUP(A216,Volume!$A$4:$B$232,2,FALSE)</f>
        <v>596</v>
      </c>
      <c r="F216" s="341">
        <v>2048</v>
      </c>
      <c r="G216" s="341">
        <f>VLOOKUP(A216,Volume!$A$4:$C$232,3,FALSE)</f>
        <v>-0.66</v>
      </c>
      <c r="H216" s="341">
        <f>VLOOKUP(A216,Volume!$A$4:$M$232,13,FALSE)/100</f>
        <v>0.011612133051169277</v>
      </c>
    </row>
    <row r="217" spans="1:8" ht="15">
      <c r="A217" s="338" t="s">
        <v>300</v>
      </c>
      <c r="B217" s="338">
        <f>SUM(B218:B221)</f>
        <v>46231875</v>
      </c>
      <c r="C217" s="338">
        <f>SUM(C218:C221)</f>
        <v>-317825</v>
      </c>
      <c r="D217" s="343">
        <f t="shared" si="15"/>
        <v>-0.006827648728133586</v>
      </c>
      <c r="E217" s="338">
        <f>SUM(E218:E221)</f>
        <v>9026</v>
      </c>
      <c r="F217" s="338">
        <v>24564</v>
      </c>
      <c r="G217" s="343">
        <f>(E217-F217)/F217</f>
        <v>-0.6325517016772513</v>
      </c>
      <c r="H217" s="338"/>
    </row>
    <row r="218" spans="1:8" ht="14.25">
      <c r="A218" s="340" t="s">
        <v>301</v>
      </c>
      <c r="B218" s="341">
        <f>VLOOKUP(A218,'Open Int.'!$A$4:$O$232,2,FALSE)</f>
        <v>9287200</v>
      </c>
      <c r="C218" s="341">
        <f>VLOOKUP(A218,'Open Int.'!$A$4:$O$232,3,FALSE)</f>
        <v>-13300</v>
      </c>
      <c r="D218" s="342">
        <f t="shared" si="15"/>
        <v>-0.0014300306435137897</v>
      </c>
      <c r="E218" s="341">
        <f>VLOOKUP(A218,Volume!$A$4:$B$232,2,FALSE)</f>
        <v>2566</v>
      </c>
      <c r="F218" s="341">
        <v>7233</v>
      </c>
      <c r="G218" s="342">
        <f>VLOOKUP(A218,Volume!$A$4:$C$232,3,FALSE)</f>
        <v>0.08</v>
      </c>
      <c r="H218" s="367">
        <f>VLOOKUP(A218,Volume!$A$4:$M$232,13,FALSE)/100</f>
        <v>-0.014096324886725924</v>
      </c>
    </row>
    <row r="219" spans="1:8" ht="14.25">
      <c r="A219" s="340" t="s">
        <v>315</v>
      </c>
      <c r="B219" s="341">
        <f>VLOOKUP(A219,'Open Int.'!$A$4:$O$232,2,FALSE)</f>
        <v>907500</v>
      </c>
      <c r="C219" s="341">
        <f>VLOOKUP(A219,'Open Int.'!$A$4:$O$232,3,FALSE)</f>
        <v>28500</v>
      </c>
      <c r="D219" s="342">
        <f t="shared" si="15"/>
        <v>0.032423208191126277</v>
      </c>
      <c r="E219" s="341">
        <f>VLOOKUP(A219,Volume!$A$4:$B$232,2,FALSE)</f>
        <v>1237</v>
      </c>
      <c r="F219" s="341">
        <v>5684</v>
      </c>
      <c r="G219" s="342">
        <f>VLOOKUP(A219,Volume!$A$4:$C$232,3,FALSE)</f>
        <v>0.06</v>
      </c>
      <c r="H219" s="367">
        <f>VLOOKUP(A219,Volume!$A$4:$M$232,13,FALSE)/100</f>
        <v>0.0021726249259331736</v>
      </c>
    </row>
    <row r="220" spans="1:8" ht="14.25">
      <c r="A220" s="340" t="s">
        <v>317</v>
      </c>
      <c r="B220" s="341">
        <f>VLOOKUP(A220,'Open Int.'!$A$4:$O$232,2,FALSE)</f>
        <v>12833975</v>
      </c>
      <c r="C220" s="341">
        <f>VLOOKUP(A220,'Open Int.'!$A$4:$O$232,3,FALSE)</f>
        <v>36575</v>
      </c>
      <c r="D220" s="342">
        <f t="shared" si="15"/>
        <v>0.002858002406738869</v>
      </c>
      <c r="E220" s="341">
        <f>VLOOKUP(A220,Volume!$A$4:$B$232,2,FALSE)</f>
        <v>2537</v>
      </c>
      <c r="F220" s="341">
        <v>4799</v>
      </c>
      <c r="G220" s="342">
        <f>VLOOKUP(A220,Volume!$A$4:$C$232,3,FALSE)</f>
        <v>0.42</v>
      </c>
      <c r="H220" s="367">
        <f>VLOOKUP(A220,Volume!$A$4:$M$232,13,FALSE)/100</f>
        <v>0.002804262478968031</v>
      </c>
    </row>
    <row r="221" spans="1:8" ht="14.25">
      <c r="A221" s="340" t="s">
        <v>302</v>
      </c>
      <c r="B221" s="341">
        <f>VLOOKUP(A221,'Open Int.'!$A$4:$O$232,2,FALSE)</f>
        <v>23203200</v>
      </c>
      <c r="C221" s="341">
        <f>VLOOKUP(A221,'Open Int.'!$A$4:$O$232,3,FALSE)</f>
        <v>-369600</v>
      </c>
      <c r="D221" s="342">
        <f t="shared" si="15"/>
        <v>-0.015679087762166564</v>
      </c>
      <c r="E221" s="341">
        <f>VLOOKUP(A221,Volume!$A$4:$B$232,2,FALSE)</f>
        <v>2686</v>
      </c>
      <c r="F221" s="341">
        <v>6848</v>
      </c>
      <c r="G221" s="342">
        <f>VLOOKUP(A221,Volume!$A$4:$C$232,3,FALSE)</f>
        <v>0.23</v>
      </c>
      <c r="H221" s="367">
        <f>VLOOKUP(A221,Volume!$A$4:$M$232,13,FALSE)/100</f>
        <v>-0.005139186295503163</v>
      </c>
    </row>
    <row r="222" spans="1:8" ht="15" outlineLevel="1">
      <c r="A222" s="338" t="s">
        <v>251</v>
      </c>
      <c r="B222" s="338">
        <f>SUM(B223:B230)</f>
        <v>72310100</v>
      </c>
      <c r="C222" s="338">
        <f>SUM(C223:C230)</f>
        <v>4828775</v>
      </c>
      <c r="D222" s="343">
        <f t="shared" si="15"/>
        <v>0.07155720490076328</v>
      </c>
      <c r="E222" s="338">
        <f>SUM(E223:E230)</f>
        <v>32615</v>
      </c>
      <c r="F222" s="338">
        <v>36002</v>
      </c>
      <c r="G222" s="343">
        <f>(E222-F222)/F222</f>
        <v>-0.09407810677184601</v>
      </c>
      <c r="H222" s="338"/>
    </row>
    <row r="223" spans="1:8" ht="14.25">
      <c r="A223" s="340" t="s">
        <v>354</v>
      </c>
      <c r="B223" s="341">
        <f>VLOOKUP(A223,'Open Int.'!$A$4:$O$232,2,FALSE)</f>
        <v>17825350</v>
      </c>
      <c r="C223" s="341">
        <f>VLOOKUP(A223,'Open Int.'!$A$4:$O$232,3,FALSE)</f>
        <v>-773850</v>
      </c>
      <c r="D223" s="342">
        <f t="shared" si="15"/>
        <v>-0.04160662824207493</v>
      </c>
      <c r="E223" s="341">
        <f>VLOOKUP(A223,Volume!$A$4:$B$232,2,FALSE)</f>
        <v>7873</v>
      </c>
      <c r="F223" s="341">
        <v>4360</v>
      </c>
      <c r="G223" s="342">
        <f>VLOOKUP(A223,Volume!$A$4:$C$232,3,FALSE)</f>
        <v>0.33</v>
      </c>
      <c r="H223" s="367">
        <f>VLOOKUP(A223,Volume!$A$4:$M$232,13,FALSE)/100</f>
        <v>0.0461928934010152</v>
      </c>
    </row>
    <row r="224" spans="1:8" ht="14.25">
      <c r="A224" s="340" t="s">
        <v>355</v>
      </c>
      <c r="B224" s="341">
        <f>VLOOKUP(A224,'Open Int.'!$A$4:$O$232,2,FALSE)</f>
        <v>23796200</v>
      </c>
      <c r="C224" s="341">
        <f>VLOOKUP(A224,'Open Int.'!$A$4:$O$232,3,FALSE)</f>
        <v>4725700</v>
      </c>
      <c r="D224" s="342">
        <f t="shared" si="15"/>
        <v>0.24780157835400227</v>
      </c>
      <c r="E224" s="341">
        <f>VLOOKUP(A224,Volume!$A$4:$B$232,2,FALSE)</f>
        <v>7520</v>
      </c>
      <c r="F224" s="341">
        <v>2625</v>
      </c>
      <c r="G224" s="342">
        <f>VLOOKUP(A224,Volume!$A$4:$C$232,3,FALSE)</f>
        <v>1.93</v>
      </c>
      <c r="H224" s="367">
        <f>VLOOKUP(A224,Volume!$A$4:$M$232,13,FALSE)/100</f>
        <v>0.043655413271245634</v>
      </c>
    </row>
    <row r="225" spans="1:8" ht="14.25">
      <c r="A225" s="340" t="s">
        <v>305</v>
      </c>
      <c r="B225" s="341">
        <f>VLOOKUP(A225,'Open Int.'!$A$4:$O$232,2,FALSE)</f>
        <v>1414500</v>
      </c>
      <c r="C225" s="341">
        <f>VLOOKUP(A225,'Open Int.'!$A$4:$O$232,3,FALSE)</f>
        <v>52500</v>
      </c>
      <c r="D225" s="342">
        <f t="shared" si="15"/>
        <v>0.03854625550660793</v>
      </c>
      <c r="E225" s="341">
        <f>VLOOKUP(A225,Volume!$A$4:$B$232,2,FALSE)</f>
        <v>2274</v>
      </c>
      <c r="F225" s="341">
        <v>4460</v>
      </c>
      <c r="G225" s="342">
        <f>VLOOKUP(A225,Volume!$A$4:$C$232,3,FALSE)</f>
        <v>-0.23</v>
      </c>
      <c r="H225" s="367">
        <f>VLOOKUP(A225,Volume!$A$4:$M$232,13,FALSE)/100</f>
        <v>0.022780134081269637</v>
      </c>
    </row>
    <row r="226" spans="1:8" ht="14.25">
      <c r="A226" s="340" t="s">
        <v>394</v>
      </c>
      <c r="B226" s="341">
        <f>VLOOKUP(A226,'Open Int.'!$A$4:$O$232,2,FALSE)</f>
        <v>2909500</v>
      </c>
      <c r="C226" s="341">
        <f>VLOOKUP(A226,'Open Int.'!$A$4:$O$232,3,FALSE)</f>
        <v>13800</v>
      </c>
      <c r="D226" s="342">
        <f t="shared" si="15"/>
        <v>0.004765687053216839</v>
      </c>
      <c r="E226" s="341">
        <f>VLOOKUP(A226,Volume!$A$4:$B$232,2,FALSE)</f>
        <v>363</v>
      </c>
      <c r="F226" s="341">
        <v>1897</v>
      </c>
      <c r="G226" s="342">
        <f>VLOOKUP(A226,Volume!$A$4:$C$232,3,FALSE)</f>
        <v>-0.55</v>
      </c>
      <c r="H226" s="367">
        <f>VLOOKUP(A226,Volume!$A$4:$M$232,13,FALSE)/100</f>
        <v>0.028156490812092472</v>
      </c>
    </row>
    <row r="227" spans="1:8" ht="14.25">
      <c r="A227" s="340" t="s">
        <v>356</v>
      </c>
      <c r="B227" s="341">
        <f>VLOOKUP(A227,'Open Int.'!$A$4:$O$232,2,FALSE)</f>
        <v>5833550</v>
      </c>
      <c r="C227" s="341">
        <f>VLOOKUP(A227,'Open Int.'!$A$4:$O$232,3,FALSE)</f>
        <v>34425</v>
      </c>
      <c r="D227" s="342">
        <f t="shared" si="15"/>
        <v>0.005936240381091975</v>
      </c>
      <c r="E227" s="341">
        <f>VLOOKUP(A227,Volume!$A$4:$B$232,2,FALSE)</f>
        <v>8054</v>
      </c>
      <c r="F227" s="341">
        <v>9140</v>
      </c>
      <c r="G227" s="342">
        <f>VLOOKUP(A227,Volume!$A$4:$C$232,3,FALSE)</f>
        <v>1.06</v>
      </c>
      <c r="H227" s="367">
        <f>VLOOKUP(A227,Volume!$A$4:$M$232,13,FALSE)/100</f>
        <v>0.07249622891621355</v>
      </c>
    </row>
    <row r="228" spans="1:8" ht="14.25" outlineLevel="1">
      <c r="A228" s="340" t="s">
        <v>432</v>
      </c>
      <c r="B228" s="341">
        <f>VLOOKUP(A228,'Open Int.'!$A$4:$O$232,2,FALSE)</f>
        <v>2010000</v>
      </c>
      <c r="C228" s="341">
        <f>VLOOKUP(A228,'Open Int.'!$A$4:$O$232,3,FALSE)</f>
        <v>203000</v>
      </c>
      <c r="D228" s="342">
        <f t="shared" si="15"/>
        <v>0.11234089651355839</v>
      </c>
      <c r="E228" s="341">
        <f>VLOOKUP(A228,Volume!$A$4:$B$232,2,FALSE)</f>
        <v>1978</v>
      </c>
      <c r="F228" s="341">
        <v>5887</v>
      </c>
      <c r="G228" s="342">
        <f>VLOOKUP(A228,Volume!$A$4:$C$232,3,FALSE)</f>
        <v>1.22</v>
      </c>
      <c r="H228" s="367">
        <f>VLOOKUP(A228,Volume!$A$4:$M$232,13,FALSE)/100</f>
        <v>0.06671407330790602</v>
      </c>
    </row>
    <row r="229" spans="1:8" ht="14.25" outlineLevel="1">
      <c r="A229" s="340" t="s">
        <v>433</v>
      </c>
      <c r="B229" s="341">
        <f>VLOOKUP(A229,'Open Int.'!$A$4:$O$232,2,FALSE)</f>
        <v>14177800</v>
      </c>
      <c r="C229" s="341">
        <f>VLOOKUP(A229,'Open Int.'!$A$4:$O$232,3,FALSE)</f>
        <v>327600</v>
      </c>
      <c r="D229" s="342">
        <f t="shared" si="15"/>
        <v>0.023653088042049936</v>
      </c>
      <c r="E229" s="341">
        <f>VLOOKUP(A229,Volume!$A$4:$B$232,2,FALSE)</f>
        <v>1836</v>
      </c>
      <c r="F229" s="341">
        <v>1562</v>
      </c>
      <c r="G229" s="342">
        <f>VLOOKUP(A229,Volume!$A$4:$C$232,3,FALSE)</f>
        <v>0.46</v>
      </c>
      <c r="H229" s="367">
        <f>VLOOKUP(A229,Volume!$A$4:$M$232,13,FALSE)/100</f>
        <v>0.029572484731597518</v>
      </c>
    </row>
    <row r="230" spans="1:8" ht="14.25">
      <c r="A230" s="340" t="s">
        <v>488</v>
      </c>
      <c r="B230" s="341">
        <f>VLOOKUP(A230,'Open Int.'!$A$4:$O$232,2,FALSE)</f>
        <v>4343200</v>
      </c>
      <c r="C230" s="341">
        <f>VLOOKUP(A230,'Open Int.'!$A$4:$O$232,3,FALSE)</f>
        <v>245600</v>
      </c>
      <c r="D230" s="342">
        <f>C230/(B230-C230)</f>
        <v>0.05993752440452948</v>
      </c>
      <c r="E230" s="341">
        <f>VLOOKUP(A230,Volume!$A$4:$B$232,2,FALSE)</f>
        <v>2717</v>
      </c>
      <c r="F230" s="341">
        <v>6071</v>
      </c>
      <c r="G230" s="342">
        <f>VLOOKUP(A230,Volume!$A$4:$C$232,3,FALSE)</f>
        <v>-0.07</v>
      </c>
      <c r="H230" s="367">
        <f>VLOOKUP(A230,Volume!$A$4:$M$232,13,FALSE)/100</f>
        <v>0.030722140346899473</v>
      </c>
    </row>
    <row r="231" spans="1:8" ht="15" outlineLevel="1">
      <c r="A231" s="338" t="s">
        <v>258</v>
      </c>
      <c r="B231" s="338">
        <f>SUM(B232:B238)</f>
        <v>209216025</v>
      </c>
      <c r="C231" s="338">
        <f>SUM(C232:C238)</f>
        <v>7993550</v>
      </c>
      <c r="D231" s="343">
        <f t="shared" si="15"/>
        <v>0.039724936292528955</v>
      </c>
      <c r="E231" s="338">
        <f>SUM(E232:E238)</f>
        <v>43079</v>
      </c>
      <c r="F231" s="338">
        <v>87552</v>
      </c>
      <c r="G231" s="343">
        <f>(E231-F231)/F231</f>
        <v>-0.5079609831871345</v>
      </c>
      <c r="H231" s="338"/>
    </row>
    <row r="232" spans="1:8" ht="14.25">
      <c r="A232" s="340" t="s">
        <v>369</v>
      </c>
      <c r="B232" s="341">
        <f>VLOOKUP(A232,'Open Int.'!$A$4:$O$232,2,FALSE)</f>
        <v>5420250</v>
      </c>
      <c r="C232" s="341">
        <f>VLOOKUP(A232,'Open Int.'!$A$4:$O$232,3,FALSE)</f>
        <v>638750</v>
      </c>
      <c r="D232" s="342">
        <f t="shared" si="15"/>
        <v>0.13358778625954199</v>
      </c>
      <c r="E232" s="341">
        <f>VLOOKUP(A232,Volume!$A$4:$B$232,2,FALSE)</f>
        <v>7812</v>
      </c>
      <c r="F232" s="341">
        <v>7428</v>
      </c>
      <c r="G232" s="342">
        <f>VLOOKUP(A232,Volume!$A$4:$C$232,3,FALSE)</f>
        <v>0.47</v>
      </c>
      <c r="H232" s="367">
        <f>VLOOKUP(A232,Volume!$A$4:$M$232,13,FALSE)/100</f>
        <v>-0.024860161591050343</v>
      </c>
    </row>
    <row r="233" spans="1:8" ht="14.25" outlineLevel="1">
      <c r="A233" s="340" t="s">
        <v>7</v>
      </c>
      <c r="B233" s="341">
        <f>VLOOKUP(A233,'Open Int.'!$A$4:$O$232,2,FALSE)</f>
        <v>27171200</v>
      </c>
      <c r="C233" s="341">
        <f>VLOOKUP(A233,'Open Int.'!$A$4:$O$232,3,FALSE)</f>
        <v>988800</v>
      </c>
      <c r="D233" s="342">
        <f aca="true" t="shared" si="16" ref="D233:D238">C233/(B233-C233)</f>
        <v>0.0377658274260572</v>
      </c>
      <c r="E233" s="341">
        <f>VLOOKUP(A233,Volume!$A$4:$B$232,2,FALSE)</f>
        <v>3023</v>
      </c>
      <c r="F233" s="341">
        <v>11512</v>
      </c>
      <c r="G233" s="342">
        <f>VLOOKUP(A233,Volume!$A$4:$C$232,3,FALSE)</f>
        <v>-0.49</v>
      </c>
      <c r="H233" s="367">
        <f>VLOOKUP(A233,Volume!$A$4:$M$232,13,FALSE)/100</f>
        <v>-0.010905125408942203</v>
      </c>
    </row>
    <row r="234" spans="1:8" ht="14.25" outlineLevel="1">
      <c r="A234" s="355" t="s">
        <v>279</v>
      </c>
      <c r="B234" s="341">
        <f>VLOOKUP(A234,'Open Int.'!$A$4:$O$232,2,FALSE)</f>
        <v>9693000</v>
      </c>
      <c r="C234" s="341">
        <f>VLOOKUP(A234,'Open Int.'!$A$4:$O$232,3,FALSE)</f>
        <v>-64500</v>
      </c>
      <c r="D234" s="342">
        <f t="shared" si="16"/>
        <v>-0.0066102997694081475</v>
      </c>
      <c r="E234" s="341">
        <f>VLOOKUP(A234,Volume!$A$4:$B$232,2,FALSE)</f>
        <v>1948</v>
      </c>
      <c r="F234" s="341">
        <v>1240</v>
      </c>
      <c r="G234" s="342">
        <f>VLOOKUP(A234,Volume!$A$4:$C$232,3,FALSE)</f>
        <v>0.04</v>
      </c>
      <c r="H234" s="367">
        <f>VLOOKUP(A234,Volume!$A$4:$M$232,13,FALSE)/100</f>
        <v>0.031850961538461606</v>
      </c>
    </row>
    <row r="235" spans="1:8" ht="14.25" outlineLevel="1">
      <c r="A235" s="355" t="s">
        <v>292</v>
      </c>
      <c r="B235" s="341">
        <f>VLOOKUP(A235,'Open Int.'!$A$4:$O$232,2,FALSE)</f>
        <v>87759100</v>
      </c>
      <c r="C235" s="341">
        <f>VLOOKUP(A235,'Open Int.'!$A$4:$O$232,3,FALSE)</f>
        <v>6322250</v>
      </c>
      <c r="D235" s="342">
        <f t="shared" si="16"/>
        <v>0.07763377389965354</v>
      </c>
      <c r="E235" s="341">
        <f>VLOOKUP(A235,Volume!$A$4:$B$232,2,FALSE)</f>
        <v>7944</v>
      </c>
      <c r="F235" s="341">
        <v>7827</v>
      </c>
      <c r="G235" s="342">
        <f>VLOOKUP(A235,Volume!$A$4:$C$232,3,FALSE)</f>
        <v>1.72</v>
      </c>
      <c r="H235" s="367">
        <f>VLOOKUP(A235,Volume!$A$4:$M$232,13,FALSE)/100</f>
        <v>0.036752136752136726</v>
      </c>
    </row>
    <row r="236" spans="1:8" ht="14.25" outlineLevel="1">
      <c r="A236" s="340" t="s">
        <v>228</v>
      </c>
      <c r="B236" s="341">
        <f>VLOOKUP(A236,'Open Int.'!$A$4:$O$232,2,FALSE)</f>
        <v>34788950</v>
      </c>
      <c r="C236" s="341">
        <f>VLOOKUP(A236,'Open Int.'!$A$4:$O$232,3,FALSE)</f>
        <v>292250</v>
      </c>
      <c r="D236" s="342">
        <f t="shared" si="16"/>
        <v>0.008471824841216696</v>
      </c>
      <c r="E236" s="341">
        <f>VLOOKUP(A236,Volume!$A$4:$B$232,2,FALSE)</f>
        <v>17581</v>
      </c>
      <c r="F236" s="341">
        <v>46689</v>
      </c>
      <c r="G236" s="342">
        <f>VLOOKUP(A236,Volume!$A$4:$C$232,3,FALSE)</f>
        <v>0.03</v>
      </c>
      <c r="H236" s="367">
        <f>VLOOKUP(A236,Volume!$A$4:$M$232,13,FALSE)/100</f>
        <v>0.004928806133625442</v>
      </c>
    </row>
    <row r="237" spans="1:8" ht="14.25" outlineLevel="1">
      <c r="A237" s="340" t="s">
        <v>385</v>
      </c>
      <c r="B237" s="341">
        <f>VLOOKUP(A237,'Open Int.'!$A$4:$O$232,2,FALSE)</f>
        <v>42752875</v>
      </c>
      <c r="C237" s="341">
        <f>VLOOKUP(A237,'Open Int.'!$A$4:$O$232,3,FALSE)</f>
        <v>-228625</v>
      </c>
      <c r="D237" s="342">
        <f t="shared" si="16"/>
        <v>-0.005319148936170213</v>
      </c>
      <c r="E237" s="341">
        <f>VLOOKUP(A237,Volume!$A$4:$B$232,2,FALSE)</f>
        <v>2525</v>
      </c>
      <c r="F237" s="341">
        <v>7480</v>
      </c>
      <c r="G237" s="342">
        <f>VLOOKUP(A237,Volume!$A$4:$C$232,3,FALSE)</f>
        <v>-0.53</v>
      </c>
      <c r="H237" s="367">
        <f>VLOOKUP(A237,Volume!$A$4:$M$232,13,FALSE)/100</f>
        <v>-0.0265977096416697</v>
      </c>
    </row>
    <row r="238" spans="1:8" ht="14.25" outlineLevel="1">
      <c r="A238" s="340" t="s">
        <v>152</v>
      </c>
      <c r="B238" s="341">
        <f>VLOOKUP(A238,'Open Int.'!$A$4:$O$232,2,FALSE)</f>
        <v>1630650</v>
      </c>
      <c r="C238" s="341">
        <f>VLOOKUP(A238,'Open Int.'!$A$4:$O$232,3,FALSE)</f>
        <v>44625</v>
      </c>
      <c r="D238" s="342">
        <f t="shared" si="16"/>
        <v>0.028136378682555446</v>
      </c>
      <c r="E238" s="341">
        <f>VLOOKUP(A238,Volume!$A$4:$B$232,2,FALSE)</f>
        <v>2246</v>
      </c>
      <c r="F238" s="341">
        <v>5376</v>
      </c>
      <c r="G238" s="342">
        <f>VLOOKUP(A238,Volume!$A$4:$C$232,3,FALSE)</f>
        <v>-0.1</v>
      </c>
      <c r="H238" s="367">
        <f>VLOOKUP(A238,Volume!$A$4:$M$232,13,FALSE)/100</f>
        <v>0.015025836279575832</v>
      </c>
    </row>
    <row r="239" spans="1:8" ht="15">
      <c r="A239" s="338" t="s">
        <v>261</v>
      </c>
      <c r="B239" s="338">
        <f>SUM(B240:B252)</f>
        <v>81015475</v>
      </c>
      <c r="C239" s="338">
        <f>SUM(C240:C252)</f>
        <v>7875575</v>
      </c>
      <c r="D239" s="343">
        <f>C239/(B239-C239)</f>
        <v>0.10767823035032861</v>
      </c>
      <c r="E239" s="338">
        <f>SUM(E240:E252)</f>
        <v>52703</v>
      </c>
      <c r="F239" s="338">
        <v>43499</v>
      </c>
      <c r="G239" s="343">
        <f>(E239-F239)/F239</f>
        <v>0.2115910710591048</v>
      </c>
      <c r="H239" s="338"/>
    </row>
    <row r="240" spans="1:8" ht="14.25">
      <c r="A240" s="340" t="s">
        <v>418</v>
      </c>
      <c r="B240" s="341">
        <f>VLOOKUP(A240,'Open Int.'!$A$4:$O$232,2,FALSE)</f>
        <v>377000</v>
      </c>
      <c r="C240" s="341">
        <f>VLOOKUP(A240,'Open Int.'!$A$4:$O$232,3,FALSE)</f>
        <v>21200</v>
      </c>
      <c r="D240" s="342">
        <f>C240/(B240-C240)</f>
        <v>0.059584035975267007</v>
      </c>
      <c r="E240" s="341">
        <f>VLOOKUP(A240,Volume!$A$4:$B$232,2,FALSE)</f>
        <v>1666</v>
      </c>
      <c r="F240" s="341">
        <v>1176</v>
      </c>
      <c r="G240" s="342">
        <f>VLOOKUP(A240,Volume!$A$4:$C$232,3,FALSE)</f>
        <v>1.95</v>
      </c>
      <c r="H240" s="367">
        <f>VLOOKUP(A240,Volume!$A$4:$M$232,13,FALSE)/100</f>
        <v>0.07739709144688191</v>
      </c>
    </row>
    <row r="241" spans="1:8" ht="14.25">
      <c r="A241" s="340" t="s">
        <v>419</v>
      </c>
      <c r="B241" s="341">
        <f>VLOOKUP(A241,'Open Int.'!$A$4:$O$232,2,FALSE)</f>
        <v>7208000</v>
      </c>
      <c r="C241" s="341">
        <f>VLOOKUP(A241,'Open Int.'!$A$4:$O$232,3,FALSE)</f>
        <v>130900</v>
      </c>
      <c r="D241" s="342">
        <f aca="true" t="shared" si="17" ref="D241:D252">C241/(B241-C241)</f>
        <v>0.018496276723516693</v>
      </c>
      <c r="E241" s="341">
        <f>VLOOKUP(A241,Volume!$A$4:$B$232,2,FALSE)</f>
        <v>3111</v>
      </c>
      <c r="F241" s="341">
        <v>7281</v>
      </c>
      <c r="G241" s="342">
        <f>VLOOKUP(A241,Volume!$A$4:$C$232,3,FALSE)</f>
        <v>-0.23</v>
      </c>
      <c r="H241" s="367">
        <f>VLOOKUP(A241,Volume!$A$4:$M$232,13,FALSE)/100</f>
        <v>0.008236347358997354</v>
      </c>
    </row>
    <row r="242" spans="1:8" ht="14.25">
      <c r="A242" s="340" t="s">
        <v>526</v>
      </c>
      <c r="B242" s="341">
        <f>VLOOKUP(A242,'Open Int.'!$A$4:$O$232,2,FALSE)</f>
        <v>1858250</v>
      </c>
      <c r="C242" s="341">
        <f>VLOOKUP(A242,'Open Int.'!$A$4:$O$232,3,FALSE)</f>
        <v>243250</v>
      </c>
      <c r="D242" s="342">
        <f t="shared" si="17"/>
        <v>0.15061919504643964</v>
      </c>
      <c r="E242" s="341">
        <f>VLOOKUP(A242,Volume!$A$4:$B$232,2,FALSE)</f>
        <v>7478</v>
      </c>
      <c r="F242" s="341">
        <v>4458</v>
      </c>
      <c r="G242" s="342">
        <f>VLOOKUP(A242,Volume!$A$4:$C$232,3,FALSE)</f>
        <v>1.87</v>
      </c>
      <c r="H242" s="367">
        <f>VLOOKUP(A242,Volume!$A$4:$M$232,13,FALSE)/100</f>
        <v>0.07545971129072096</v>
      </c>
    </row>
    <row r="243" spans="1:8" ht="14.25">
      <c r="A243" s="340" t="s">
        <v>278</v>
      </c>
      <c r="B243" s="341">
        <f>VLOOKUP(A243,'Open Int.'!$A$4:$O$232,2,FALSE)</f>
        <v>9935000</v>
      </c>
      <c r="C243" s="341">
        <f>VLOOKUP(A243,'Open Int.'!$A$4:$O$232,3,FALSE)</f>
        <v>862500</v>
      </c>
      <c r="D243" s="342">
        <f t="shared" si="17"/>
        <v>0.0950675117112152</v>
      </c>
      <c r="E243" s="341">
        <f>VLOOKUP(A243,Volume!$A$4:$B$232,2,FALSE)</f>
        <v>9200</v>
      </c>
      <c r="F243" s="341">
        <v>2250</v>
      </c>
      <c r="G243" s="342">
        <f>VLOOKUP(A243,Volume!$A$4:$C$232,3,FALSE)</f>
        <v>3.93</v>
      </c>
      <c r="H243" s="367">
        <f>VLOOKUP(A243,Volume!$A$4:$M$232,13,FALSE)/100</f>
        <v>0.15109695682944085</v>
      </c>
    </row>
    <row r="244" spans="1:8" ht="14.25">
      <c r="A244" s="340" t="s">
        <v>503</v>
      </c>
      <c r="B244" s="341">
        <f>VLOOKUP(A244,'Open Int.'!$A$4:$O$232,2,FALSE)</f>
        <v>2166000</v>
      </c>
      <c r="C244" s="341">
        <f>VLOOKUP(A244,'Open Int.'!$A$4:$O$232,3,FALSE)</f>
        <v>135500</v>
      </c>
      <c r="D244" s="342">
        <f t="shared" si="17"/>
        <v>0.06673233193794632</v>
      </c>
      <c r="E244" s="341">
        <f>VLOOKUP(A244,Volume!$A$4:$B$232,2,FALSE)</f>
        <v>1731</v>
      </c>
      <c r="F244" s="341">
        <v>2295</v>
      </c>
      <c r="G244" s="342">
        <f>VLOOKUP(A244,Volume!$A$4:$C$232,3,FALSE)</f>
        <v>-0.35</v>
      </c>
      <c r="H244" s="367">
        <f>VLOOKUP(A244,Volume!$A$4:$M$232,13,FALSE)/100</f>
        <v>-0.03580700995240158</v>
      </c>
    </row>
    <row r="245" spans="1:8" ht="14.25">
      <c r="A245" s="340" t="s">
        <v>487</v>
      </c>
      <c r="B245" s="341">
        <f>VLOOKUP(A245,'Open Int.'!$A$4:$O$232,2,FALSE)</f>
        <v>922800</v>
      </c>
      <c r="C245" s="341">
        <f>VLOOKUP(A245,'Open Int.'!$A$4:$O$232,3,FALSE)</f>
        <v>255600</v>
      </c>
      <c r="D245" s="342">
        <f t="shared" si="17"/>
        <v>0.3830935251798561</v>
      </c>
      <c r="E245" s="341">
        <f>VLOOKUP(A245,Volume!$A$4:$B$232,2,FALSE)</f>
        <v>5105</v>
      </c>
      <c r="F245" s="341">
        <v>1043</v>
      </c>
      <c r="G245" s="342">
        <f>VLOOKUP(A245,Volume!$A$4:$C$232,3,FALSE)</f>
        <v>3.87</v>
      </c>
      <c r="H245" s="367">
        <f>VLOOKUP(A245,Volume!$A$4:$M$232,13,FALSE)/100</f>
        <v>0.08986193293885608</v>
      </c>
    </row>
    <row r="246" spans="1:8" ht="14.25">
      <c r="A246" s="340" t="s">
        <v>420</v>
      </c>
      <c r="B246" s="341">
        <f>VLOOKUP(A246,'Open Int.'!$A$4:$O$232,2,FALSE)</f>
        <v>31016250</v>
      </c>
      <c r="C246" s="341">
        <f>VLOOKUP(A246,'Open Int.'!$A$4:$O$232,3,FALSE)</f>
        <v>4065000</v>
      </c>
      <c r="D246" s="342">
        <f t="shared" si="17"/>
        <v>0.15082788367886463</v>
      </c>
      <c r="E246" s="341">
        <f>VLOOKUP(A246,Volume!$A$4:$B$232,2,FALSE)</f>
        <v>9170</v>
      </c>
      <c r="F246" s="341">
        <v>5593</v>
      </c>
      <c r="G246" s="342">
        <f>VLOOKUP(A246,Volume!$A$4:$C$232,3,FALSE)</f>
        <v>1.8</v>
      </c>
      <c r="H246" s="367">
        <f>VLOOKUP(A246,Volume!$A$4:$M$232,13,FALSE)/100</f>
        <v>0.07191011235955051</v>
      </c>
    </row>
    <row r="247" spans="1:8" ht="14.25">
      <c r="A247" s="340" t="s">
        <v>375</v>
      </c>
      <c r="B247" s="341">
        <f>VLOOKUP(A247,'Open Int.'!$A$4:$O$232,2,FALSE)</f>
        <v>15149750</v>
      </c>
      <c r="C247" s="341">
        <f>VLOOKUP(A247,'Open Int.'!$A$4:$O$232,3,FALSE)</f>
        <v>1890000</v>
      </c>
      <c r="D247" s="342">
        <f t="shared" si="17"/>
        <v>0.14253662399366504</v>
      </c>
      <c r="E247" s="341">
        <f>VLOOKUP(A247,Volume!$A$4:$B$232,2,FALSE)</f>
        <v>5737</v>
      </c>
      <c r="F247" s="341">
        <v>5528</v>
      </c>
      <c r="G247" s="342">
        <f>VLOOKUP(A247,Volume!$A$4:$C$232,3,FALSE)</f>
        <v>0.44</v>
      </c>
      <c r="H247" s="367">
        <f>VLOOKUP(A247,Volume!$A$4:$M$232,13,FALSE)/100</f>
        <v>0.03231070496083562</v>
      </c>
    </row>
    <row r="248" spans="1:8" ht="14.25">
      <c r="A248" s="340" t="s">
        <v>416</v>
      </c>
      <c r="B248" s="341">
        <f>VLOOKUP(A248,'Open Int.'!$A$4:$O$232,2,FALSE)</f>
        <v>952000</v>
      </c>
      <c r="C248" s="341">
        <f>VLOOKUP(A248,'Open Int.'!$A$4:$O$232,3,FALSE)</f>
        <v>-4500</v>
      </c>
      <c r="D248" s="342">
        <f t="shared" si="17"/>
        <v>-0.004704652378463147</v>
      </c>
      <c r="E248" s="341">
        <f>VLOOKUP(A248,Volume!$A$4:$B$232,2,FALSE)</f>
        <v>4422</v>
      </c>
      <c r="F248" s="341">
        <v>3841</v>
      </c>
      <c r="G248" s="342">
        <f>VLOOKUP(A248,Volume!$A$4:$C$232,3,FALSE)</f>
        <v>0.93</v>
      </c>
      <c r="H248" s="367">
        <f>VLOOKUP(A248,Volume!$A$4:$M$232,13,FALSE)/100</f>
        <v>0.049364425612610716</v>
      </c>
    </row>
    <row r="249" spans="1:8" ht="14.25">
      <c r="A249" s="340" t="s">
        <v>376</v>
      </c>
      <c r="B249" s="341">
        <f>VLOOKUP(A249,'Open Int.'!$A$4:$O$232,2,FALSE)</f>
        <v>705600</v>
      </c>
      <c r="C249" s="341">
        <f>VLOOKUP(A249,'Open Int.'!$A$4:$O$232,3,FALSE)</f>
        <v>12400</v>
      </c>
      <c r="D249" s="342">
        <f t="shared" si="17"/>
        <v>0.01788805539526832</v>
      </c>
      <c r="E249" s="341">
        <f>VLOOKUP(A249,Volume!$A$4:$B$232,2,FALSE)</f>
        <v>630</v>
      </c>
      <c r="F249" s="341">
        <v>1910</v>
      </c>
      <c r="G249" s="342">
        <f>VLOOKUP(A249,Volume!$A$4:$C$232,3,FALSE)</f>
        <v>-0.33</v>
      </c>
      <c r="H249" s="367">
        <f>VLOOKUP(A249,Volume!$A$4:$M$232,13,FALSE)/100</f>
        <v>0.01814713615507555</v>
      </c>
    </row>
    <row r="250" spans="1:8" ht="14.25">
      <c r="A250" s="340" t="s">
        <v>312</v>
      </c>
      <c r="B250" s="341">
        <f>VLOOKUP(A250,'Open Int.'!$A$4:$O$232,2,FALSE)</f>
        <v>538625</v>
      </c>
      <c r="C250" s="341">
        <f>VLOOKUP(A250,'Open Int.'!$A$4:$O$232,3,FALSE)</f>
        <v>15375</v>
      </c>
      <c r="D250" s="342">
        <f t="shared" si="17"/>
        <v>0.029383659818442428</v>
      </c>
      <c r="E250" s="341">
        <f>VLOOKUP(A250,Volume!$A$4:$B$232,2,FALSE)</f>
        <v>1233</v>
      </c>
      <c r="F250" s="341">
        <v>1301</v>
      </c>
      <c r="G250" s="342">
        <f>VLOOKUP(A250,Volume!$A$4:$C$232,3,FALSE)</f>
        <v>0.14</v>
      </c>
      <c r="H250" s="367">
        <f>VLOOKUP(A250,Volume!$A$4:$M$232,13,FALSE)/100</f>
        <v>0.027657136766939382</v>
      </c>
    </row>
    <row r="251" spans="1:8" ht="14.25">
      <c r="A251" s="340" t="s">
        <v>421</v>
      </c>
      <c r="B251" s="341">
        <f>VLOOKUP(A251,'Open Int.'!$A$4:$O$232,2,FALSE)</f>
        <v>2465100</v>
      </c>
      <c r="C251" s="341">
        <f>VLOOKUP(A251,'Open Int.'!$A$4:$O$232,3,FALSE)</f>
        <v>155650</v>
      </c>
      <c r="D251" s="342">
        <f t="shared" si="17"/>
        <v>0.06739699928554417</v>
      </c>
      <c r="E251" s="341">
        <f>VLOOKUP(A251,Volume!$A$4:$B$232,2,FALSE)</f>
        <v>1598</v>
      </c>
      <c r="F251" s="341">
        <v>4446</v>
      </c>
      <c r="G251" s="342">
        <f>VLOOKUP(A251,Volume!$A$4:$C$232,3,FALSE)</f>
        <v>-0.25</v>
      </c>
      <c r="H251" s="367">
        <f>VLOOKUP(A251,Volume!$A$4:$M$232,13,FALSE)/100</f>
        <v>0.015851817442805685</v>
      </c>
    </row>
    <row r="252" spans="1:8" ht="14.25">
      <c r="A252" s="340" t="s">
        <v>319</v>
      </c>
      <c r="B252" s="341">
        <f>VLOOKUP(A252,'Open Int.'!$A$4:$O$232,2,FALSE)</f>
        <v>7721100</v>
      </c>
      <c r="C252" s="341">
        <f>VLOOKUP(A252,'Open Int.'!$A$4:$O$232,3,FALSE)</f>
        <v>92700</v>
      </c>
      <c r="D252" s="342">
        <f t="shared" si="17"/>
        <v>0.012151958470976876</v>
      </c>
      <c r="E252" s="341">
        <f>VLOOKUP(A252,Volume!$A$4:$B$232,2,FALSE)</f>
        <v>1622</v>
      </c>
      <c r="F252" s="341">
        <v>2377</v>
      </c>
      <c r="G252" s="342">
        <f>VLOOKUP(A252,Volume!$A$4:$C$232,3,FALSE)</f>
        <v>-0.04</v>
      </c>
      <c r="H252" s="367">
        <f>VLOOKUP(A252,Volume!$A$4:$M$232,13,FALSE)/100</f>
        <v>0.005617977528089863</v>
      </c>
    </row>
    <row r="253" spans="1:8" ht="14.25">
      <c r="A253" s="340"/>
      <c r="G253" s="342"/>
      <c r="H253" s="342"/>
    </row>
    <row r="254" spans="7:8" ht="14.25">
      <c r="G254" s="342"/>
      <c r="H254" s="342"/>
    </row>
    <row r="255" spans="7:8" ht="14.25">
      <c r="G255" s="342"/>
      <c r="H255" s="342"/>
    </row>
    <row r="256" spans="7:8" ht="14.25">
      <c r="G256" s="342"/>
      <c r="H256" s="342"/>
    </row>
    <row r="257" spans="7:8" ht="14.25">
      <c r="G257" s="342"/>
      <c r="H257" s="342"/>
    </row>
    <row r="258" spans="7:8" ht="14.25">
      <c r="G258" s="342"/>
      <c r="H258" s="342"/>
    </row>
    <row r="259" spans="7:8" ht="14.25">
      <c r="G259" s="342"/>
      <c r="H259" s="342"/>
    </row>
    <row r="260" spans="7:8" ht="14.25">
      <c r="G260" s="342"/>
      <c r="H260" s="342"/>
    </row>
    <row r="261" spans="7:8" ht="14.25">
      <c r="G261" s="342"/>
      <c r="H261" s="342"/>
    </row>
    <row r="262" spans="7:8" ht="14.25">
      <c r="G262" s="342"/>
      <c r="H262" s="342"/>
    </row>
    <row r="263" spans="7:8" ht="14.25">
      <c r="G263" s="342"/>
      <c r="H263" s="342"/>
    </row>
    <row r="264" spans="7:8" ht="14.25">
      <c r="G264" s="342"/>
      <c r="H264" s="342"/>
    </row>
    <row r="265" spans="7:8" ht="14.25">
      <c r="G265" s="342"/>
      <c r="H265" s="342"/>
    </row>
    <row r="266" spans="7:8" ht="14.25">
      <c r="G266" s="342"/>
      <c r="H266" s="342"/>
    </row>
    <row r="267" spans="7:8" ht="14.25">
      <c r="G267" s="342"/>
      <c r="H267" s="342"/>
    </row>
    <row r="268" spans="7:8" ht="14.25">
      <c r="G268" s="342"/>
      <c r="H268" s="342"/>
    </row>
    <row r="269" spans="7:8" ht="14.25">
      <c r="G269" s="342"/>
      <c r="H269" s="342"/>
    </row>
    <row r="270" spans="7:8" ht="14.25">
      <c r="G270" s="342"/>
      <c r="H270" s="342"/>
    </row>
    <row r="271" spans="7:8" ht="14.25">
      <c r="G271" s="342"/>
      <c r="H271" s="342"/>
    </row>
    <row r="272" spans="7:8" ht="14.25">
      <c r="G272" s="342"/>
      <c r="H272" s="342"/>
    </row>
    <row r="273" spans="7:8" ht="14.25">
      <c r="G273" s="342"/>
      <c r="H273" s="342"/>
    </row>
    <row r="274" spans="7:8" ht="14.25">
      <c r="G274" s="342"/>
      <c r="H274" s="342"/>
    </row>
    <row r="275" spans="7:8" ht="14.25">
      <c r="G275" s="342"/>
      <c r="H275" s="342"/>
    </row>
    <row r="276" spans="7:8" ht="14.25">
      <c r="G276" s="342"/>
      <c r="H276" s="342"/>
    </row>
    <row r="277" spans="7:8" ht="14.25">
      <c r="G277" s="342"/>
      <c r="H277" s="342"/>
    </row>
    <row r="278" spans="7:8" ht="14.25">
      <c r="G278" s="342"/>
      <c r="H278" s="342"/>
    </row>
    <row r="279" spans="7:8" ht="14.25">
      <c r="G279" s="342"/>
      <c r="H279" s="342"/>
    </row>
    <row r="280" spans="7:8" ht="14.25">
      <c r="G280" s="342"/>
      <c r="H280" s="342"/>
    </row>
    <row r="281" spans="7:8" ht="14.25">
      <c r="G281" s="342"/>
      <c r="H281" s="342"/>
    </row>
    <row r="282" spans="7:8" ht="14.25">
      <c r="G282" s="342"/>
      <c r="H282" s="342"/>
    </row>
    <row r="283" spans="7:8" ht="14.25">
      <c r="G283" s="342"/>
      <c r="H283" s="342"/>
    </row>
    <row r="284" spans="7:8" ht="14.25">
      <c r="G284" s="342"/>
      <c r="H284" s="342"/>
    </row>
    <row r="285" spans="7:8" ht="14.25">
      <c r="G285" s="342"/>
      <c r="H285" s="342"/>
    </row>
    <row r="286" spans="7:8" ht="14.25">
      <c r="G286" s="342"/>
      <c r="H286" s="342"/>
    </row>
    <row r="287" spans="7:8" ht="14.25">
      <c r="G287" s="342"/>
      <c r="H287" s="342"/>
    </row>
    <row r="288" spans="7:8" ht="14.25">
      <c r="G288" s="342"/>
      <c r="H288" s="342"/>
    </row>
    <row r="289" spans="7:8" ht="14.25">
      <c r="G289" s="342"/>
      <c r="H289" s="342"/>
    </row>
    <row r="290" spans="7:8" ht="14.25">
      <c r="G290" s="342"/>
      <c r="H290" s="342"/>
    </row>
    <row r="291" spans="7:8" ht="14.25">
      <c r="G291" s="342"/>
      <c r="H291" s="342"/>
    </row>
    <row r="292" spans="7:8" ht="14.25">
      <c r="G292" s="342"/>
      <c r="H292" s="342"/>
    </row>
    <row r="293" spans="7:8" ht="14.25">
      <c r="G293" s="342"/>
      <c r="H293" s="342"/>
    </row>
    <row r="294" spans="7:8" ht="14.25">
      <c r="G294" s="342"/>
      <c r="H294" s="342"/>
    </row>
    <row r="295" spans="7:8" ht="14.25">
      <c r="G295" s="342"/>
      <c r="H295" s="342"/>
    </row>
    <row r="296" spans="7:8" ht="14.25">
      <c r="G296" s="342"/>
      <c r="H296" s="342"/>
    </row>
    <row r="297" spans="7:8" ht="14.25">
      <c r="G297" s="342"/>
      <c r="H297" s="342"/>
    </row>
    <row r="298" spans="7:8" ht="14.25">
      <c r="G298" s="342"/>
      <c r="H298" s="342"/>
    </row>
    <row r="299" spans="7:8" ht="14.25">
      <c r="G299" s="342"/>
      <c r="H299" s="342"/>
    </row>
    <row r="300" spans="7:8" ht="14.25">
      <c r="G300" s="342"/>
      <c r="H300" s="342"/>
    </row>
    <row r="301" spans="7:8" ht="14.25">
      <c r="G301" s="342"/>
      <c r="H301" s="342"/>
    </row>
    <row r="302" spans="7:8" ht="14.25">
      <c r="G302" s="342"/>
      <c r="H302" s="342"/>
    </row>
    <row r="303" spans="7:8" ht="14.25">
      <c r="G303" s="342"/>
      <c r="H303" s="342"/>
    </row>
    <row r="304" spans="7:8" ht="14.25">
      <c r="G304" s="342"/>
      <c r="H304" s="342"/>
    </row>
    <row r="305" spans="7:8" ht="14.25">
      <c r="G305" s="342"/>
      <c r="H305" s="342"/>
    </row>
    <row r="306" spans="7:8" ht="14.25">
      <c r="G306" s="342"/>
      <c r="H306" s="342"/>
    </row>
    <row r="307" spans="7:8" ht="14.25">
      <c r="G307" s="342"/>
      <c r="H307" s="342"/>
    </row>
    <row r="308" spans="7:8" ht="14.25">
      <c r="G308" s="342"/>
      <c r="H308" s="342"/>
    </row>
    <row r="309" spans="7:8" ht="14.25">
      <c r="G309" s="342"/>
      <c r="H309" s="342"/>
    </row>
    <row r="310" spans="7:8" ht="14.25">
      <c r="G310" s="342"/>
      <c r="H310" s="342"/>
    </row>
    <row r="311" spans="7:8" ht="14.25">
      <c r="G311" s="342"/>
      <c r="H311" s="342"/>
    </row>
    <row r="312" spans="7:8" ht="14.25">
      <c r="G312" s="342"/>
      <c r="H312" s="342"/>
    </row>
    <row r="313" spans="7:8" ht="14.25">
      <c r="G313" s="342"/>
      <c r="H313" s="342"/>
    </row>
    <row r="314" spans="7:8" ht="14.25">
      <c r="G314" s="342"/>
      <c r="H314" s="342"/>
    </row>
    <row r="315" spans="7:8" ht="14.25">
      <c r="G315" s="342"/>
      <c r="H315" s="342"/>
    </row>
    <row r="316" spans="7:8" ht="14.25">
      <c r="G316" s="342"/>
      <c r="H316" s="342"/>
    </row>
    <row r="317" spans="7:8" ht="14.25">
      <c r="G317" s="342"/>
      <c r="H317" s="342"/>
    </row>
    <row r="318" spans="7:8" ht="14.25">
      <c r="G318" s="342"/>
      <c r="H318" s="342"/>
    </row>
    <row r="319" spans="7:8" ht="14.25">
      <c r="G319" s="342"/>
      <c r="H319" s="342"/>
    </row>
    <row r="320" spans="7:8" ht="14.25">
      <c r="G320" s="342"/>
      <c r="H320" s="342"/>
    </row>
    <row r="321" spans="7:8" ht="14.25">
      <c r="G321" s="342"/>
      <c r="H321" s="342"/>
    </row>
    <row r="322" spans="7:8" ht="14.25">
      <c r="G322" s="342"/>
      <c r="H322" s="342"/>
    </row>
    <row r="323" spans="7:8" ht="14.25">
      <c r="G323" s="342"/>
      <c r="H323" s="342"/>
    </row>
    <row r="324" spans="7:8" ht="14.25">
      <c r="G324" s="342"/>
      <c r="H324" s="342"/>
    </row>
    <row r="325" spans="7:8" ht="14.25">
      <c r="G325" s="342"/>
      <c r="H325" s="342"/>
    </row>
    <row r="326" spans="7:8" ht="14.25">
      <c r="G326" s="342"/>
      <c r="H326" s="342"/>
    </row>
    <row r="327" spans="7:8" ht="14.25">
      <c r="G327" s="342"/>
      <c r="H327" s="342"/>
    </row>
    <row r="328" spans="7:8" ht="14.25">
      <c r="G328" s="342"/>
      <c r="H328" s="342"/>
    </row>
    <row r="329" spans="7:8" ht="14.25">
      <c r="G329" s="342"/>
      <c r="H329" s="342"/>
    </row>
    <row r="330" spans="7:8" ht="14.25">
      <c r="G330" s="342"/>
      <c r="H330" s="342"/>
    </row>
    <row r="331" spans="7:8" ht="14.25">
      <c r="G331" s="342"/>
      <c r="H331" s="342"/>
    </row>
    <row r="332" spans="7:8" ht="14.25">
      <c r="G332" s="342"/>
      <c r="H332" s="342"/>
    </row>
    <row r="333" spans="7:8" ht="14.25">
      <c r="G333" s="342"/>
      <c r="H333" s="342"/>
    </row>
    <row r="334" spans="7:8" ht="14.25">
      <c r="G334" s="342"/>
      <c r="H334" s="342"/>
    </row>
    <row r="335" spans="7:8" ht="14.25">
      <c r="G335" s="342"/>
      <c r="H335" s="342"/>
    </row>
    <row r="336" spans="7:8" ht="14.25">
      <c r="G336" s="342"/>
      <c r="H336" s="342"/>
    </row>
    <row r="337" spans="7:8" ht="14.25">
      <c r="G337" s="342"/>
      <c r="H337" s="342"/>
    </row>
    <row r="338" spans="7:8" ht="14.25">
      <c r="G338" s="342"/>
      <c r="H338" s="342"/>
    </row>
    <row r="339" spans="7:8" ht="14.25">
      <c r="G339" s="342"/>
      <c r="H339" s="342"/>
    </row>
    <row r="340" spans="7:8" ht="14.25">
      <c r="G340" s="342"/>
      <c r="H340" s="342"/>
    </row>
    <row r="341" spans="7:8" ht="14.25">
      <c r="G341" s="342"/>
      <c r="H341" s="342"/>
    </row>
    <row r="342" spans="7:8" ht="14.25">
      <c r="G342" s="342"/>
      <c r="H342" s="342"/>
    </row>
    <row r="343" spans="7:8" ht="14.25">
      <c r="G343" s="342"/>
      <c r="H343" s="342"/>
    </row>
    <row r="344" spans="7:8" ht="14.25">
      <c r="G344" s="342"/>
      <c r="H344" s="342"/>
    </row>
    <row r="345" spans="7:8" ht="14.25">
      <c r="G345" s="342"/>
      <c r="H345" s="342"/>
    </row>
    <row r="346" spans="7:8" ht="14.25">
      <c r="G346" s="342"/>
      <c r="H346" s="342"/>
    </row>
    <row r="347" spans="7:8" ht="14.25">
      <c r="G347" s="342"/>
      <c r="H347" s="342"/>
    </row>
    <row r="348" spans="7:8" ht="14.25">
      <c r="G348" s="342"/>
      <c r="H348" s="342"/>
    </row>
    <row r="349" spans="7:8" ht="14.25">
      <c r="G349" s="342"/>
      <c r="H349" s="342"/>
    </row>
    <row r="350" spans="7:8" ht="14.25">
      <c r="G350" s="342"/>
      <c r="H350" s="342"/>
    </row>
    <row r="351" spans="7:8" ht="14.25">
      <c r="G351" s="342"/>
      <c r="H351" s="342"/>
    </row>
    <row r="352" ht="14.25">
      <c r="G352" s="342"/>
    </row>
    <row r="353" ht="14.25">
      <c r="G353" s="342"/>
    </row>
  </sheetData>
  <mergeCells count="2">
    <mergeCell ref="A1:D1"/>
    <mergeCell ref="G1:H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80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345" sqref="H345"/>
    </sheetView>
  </sheetViews>
  <sheetFormatPr defaultColWidth="9.140625" defaultRowHeight="12.75"/>
  <cols>
    <col min="1" max="1" width="14.8515625" style="3" customWidth="1"/>
    <col min="2" max="2" width="11.57421875" style="6" customWidth="1"/>
    <col min="3" max="3" width="10.421875" style="6" customWidth="1"/>
    <col min="4" max="4" width="10.7109375" style="350" customWidth="1"/>
    <col min="5" max="5" width="10.57421875" style="6" bestFit="1" customWidth="1"/>
    <col min="6" max="6" width="9.8515625" style="6" customWidth="1"/>
    <col min="7" max="7" width="9.28125" style="348" bestFit="1" customWidth="1"/>
    <col min="8" max="8" width="10.57421875" style="6" bestFit="1" customWidth="1"/>
    <col min="9" max="9" width="8.7109375" style="6" customWidth="1"/>
    <col min="10" max="10" width="9.8515625" style="348" customWidth="1"/>
    <col min="11" max="11" width="12.7109375" style="6" customWidth="1"/>
    <col min="12" max="12" width="11.421875" style="6" customWidth="1"/>
    <col min="13" max="13" width="8.421875" style="34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82" t="s">
        <v>51</v>
      </c>
      <c r="B1" s="382"/>
      <c r="C1" s="382"/>
      <c r="D1" s="383"/>
      <c r="E1" s="122"/>
      <c r="F1" s="122"/>
      <c r="G1" s="82"/>
      <c r="H1" s="122"/>
      <c r="I1" s="122"/>
      <c r="J1" s="82"/>
      <c r="K1" s="122"/>
      <c r="L1" s="122"/>
      <c r="M1" s="82"/>
      <c r="N1" s="81"/>
      <c r="O1" s="81" t="s">
        <v>113</v>
      </c>
      <c r="P1" s="52"/>
      <c r="Q1" s="52"/>
      <c r="R1" s="52"/>
      <c r="S1" s="52"/>
      <c r="T1" s="53"/>
      <c r="U1" s="52"/>
      <c r="V1" s="52"/>
      <c r="W1" s="52"/>
      <c r="X1" s="52"/>
      <c r="Y1" s="52"/>
      <c r="Z1" s="87"/>
      <c r="AA1" s="74" t="s">
        <v>113</v>
      </c>
    </row>
    <row r="2" spans="1:27" s="58" customFormat="1" ht="16.5" customHeight="1" thickBot="1">
      <c r="A2" s="191"/>
      <c r="B2" s="387" t="s">
        <v>9</v>
      </c>
      <c r="C2" s="388"/>
      <c r="D2" s="389"/>
      <c r="E2" s="385" t="s">
        <v>45</v>
      </c>
      <c r="F2" s="390"/>
      <c r="G2" s="391"/>
      <c r="H2" s="385" t="s">
        <v>46</v>
      </c>
      <c r="I2" s="390"/>
      <c r="J2" s="391"/>
      <c r="K2" s="385" t="s">
        <v>47</v>
      </c>
      <c r="L2" s="392"/>
      <c r="M2" s="393"/>
      <c r="N2" s="385" t="s">
        <v>49</v>
      </c>
      <c r="O2" s="386"/>
      <c r="P2" s="83"/>
      <c r="Q2" s="54"/>
      <c r="R2" s="384"/>
      <c r="S2" s="384"/>
      <c r="T2" s="55"/>
      <c r="U2" s="56"/>
      <c r="V2" s="56"/>
      <c r="W2" s="56"/>
      <c r="X2" s="56"/>
      <c r="Y2" s="85"/>
      <c r="Z2" s="380" t="s">
        <v>94</v>
      </c>
      <c r="AA2" s="75"/>
    </row>
    <row r="3" spans="1:27" s="58" customFormat="1" ht="15.75" thickBot="1">
      <c r="A3" s="100" t="s">
        <v>43</v>
      </c>
      <c r="B3" s="245" t="s">
        <v>39</v>
      </c>
      <c r="C3" s="246" t="s">
        <v>68</v>
      </c>
      <c r="D3" s="244" t="s">
        <v>44</v>
      </c>
      <c r="E3" s="245" t="s">
        <v>39</v>
      </c>
      <c r="F3" s="246" t="s">
        <v>68</v>
      </c>
      <c r="G3" s="263" t="s">
        <v>44</v>
      </c>
      <c r="H3" s="245" t="s">
        <v>39</v>
      </c>
      <c r="I3" s="246" t="s">
        <v>68</v>
      </c>
      <c r="J3" s="244" t="s">
        <v>44</v>
      </c>
      <c r="K3" s="245" t="s">
        <v>39</v>
      </c>
      <c r="L3" s="246" t="s">
        <v>68</v>
      </c>
      <c r="M3" s="244" t="s">
        <v>44</v>
      </c>
      <c r="N3" s="33" t="s">
        <v>39</v>
      </c>
      <c r="O3" s="264" t="s">
        <v>48</v>
      </c>
      <c r="P3" s="84" t="s">
        <v>93</v>
      </c>
      <c r="Q3" s="57" t="s">
        <v>212</v>
      </c>
      <c r="R3" s="46" t="s">
        <v>95</v>
      </c>
      <c r="S3" s="57" t="s">
        <v>52</v>
      </c>
      <c r="T3" s="80" t="s">
        <v>53</v>
      </c>
      <c r="U3" s="57" t="s">
        <v>54</v>
      </c>
      <c r="V3" s="57" t="s">
        <v>9</v>
      </c>
      <c r="W3" s="57" t="s">
        <v>61</v>
      </c>
      <c r="X3" s="57" t="s">
        <v>62</v>
      </c>
      <c r="Y3" s="86" t="s">
        <v>81</v>
      </c>
      <c r="Z3" s="381"/>
      <c r="AA3" s="75"/>
    </row>
    <row r="4" spans="1:28" s="58" customFormat="1" ht="15">
      <c r="A4" s="100" t="s">
        <v>179</v>
      </c>
      <c r="B4" s="265">
        <v>92925</v>
      </c>
      <c r="C4" s="266">
        <v>8525</v>
      </c>
      <c r="D4" s="247">
        <v>0.09</v>
      </c>
      <c r="E4" s="265">
        <v>0</v>
      </c>
      <c r="F4" s="267">
        <v>0</v>
      </c>
      <c r="G4" s="247">
        <v>0</v>
      </c>
      <c r="H4" s="265">
        <v>0</v>
      </c>
      <c r="I4" s="267">
        <v>0</v>
      </c>
      <c r="J4" s="247">
        <v>0</v>
      </c>
      <c r="K4" s="265">
        <v>92925</v>
      </c>
      <c r="L4" s="267">
        <v>8525</v>
      </c>
      <c r="M4" s="336">
        <v>0.09</v>
      </c>
      <c r="N4" s="111">
        <v>92850</v>
      </c>
      <c r="O4" s="172">
        <f>N4/K4</f>
        <v>0.9991928974979822</v>
      </c>
      <c r="P4" s="107">
        <f>Volume!K4</f>
        <v>9785.05</v>
      </c>
      <c r="Q4" s="69">
        <f>Volume!J4</f>
        <v>9828.35</v>
      </c>
      <c r="R4" s="230">
        <f>Q4*K4/10000000</f>
        <v>91.329942375</v>
      </c>
      <c r="S4" s="102">
        <f>Q4*N4/10000000</f>
        <v>91.25622975</v>
      </c>
      <c r="T4" s="108">
        <f>K4-L4</f>
        <v>84400</v>
      </c>
      <c r="U4" s="102">
        <f>L4/T4*100</f>
        <v>10.100710900473933</v>
      </c>
      <c r="V4" s="102">
        <f>Q4*B4/10000000</f>
        <v>91.329942375</v>
      </c>
      <c r="W4" s="102">
        <f>Q4*E4/10000000</f>
        <v>0</v>
      </c>
      <c r="X4" s="102">
        <f>Q4*H4/10000000</f>
        <v>0</v>
      </c>
      <c r="Y4" s="102">
        <f>(T4*P4)/10000000</f>
        <v>82.585822</v>
      </c>
      <c r="Z4" s="230">
        <f>R4-Y4</f>
        <v>8.744120375000008</v>
      </c>
      <c r="AA4" s="78"/>
      <c r="AB4" s="77"/>
    </row>
    <row r="5" spans="1:28" s="58" customFormat="1" ht="15">
      <c r="A5" s="192" t="s">
        <v>442</v>
      </c>
      <c r="B5" s="163">
        <v>150</v>
      </c>
      <c r="C5" s="161">
        <v>50</v>
      </c>
      <c r="D5" s="169">
        <v>0.5</v>
      </c>
      <c r="E5" s="163">
        <v>0</v>
      </c>
      <c r="F5" s="111">
        <v>0</v>
      </c>
      <c r="G5" s="169">
        <v>0</v>
      </c>
      <c r="H5" s="163">
        <v>0</v>
      </c>
      <c r="I5" s="111">
        <v>0</v>
      </c>
      <c r="J5" s="169">
        <v>0</v>
      </c>
      <c r="K5" s="163">
        <v>150</v>
      </c>
      <c r="L5" s="111">
        <v>50</v>
      </c>
      <c r="M5" s="126">
        <v>0.5</v>
      </c>
      <c r="N5" s="111">
        <v>100</v>
      </c>
      <c r="O5" s="172">
        <f aca="true" t="shared" si="0" ref="O5:O68">N5/K5</f>
        <v>0.6666666666666666</v>
      </c>
      <c r="P5" s="107">
        <f>Volume!K5</f>
        <v>5970.25</v>
      </c>
      <c r="Q5" s="69">
        <f>Volume!J5</f>
        <v>5989.95</v>
      </c>
      <c r="R5" s="231">
        <f aca="true" t="shared" si="1" ref="R5:R68">Q5*K5/10000000</f>
        <v>0.08984925</v>
      </c>
      <c r="S5" s="102">
        <f aca="true" t="shared" si="2" ref="S5:S68">Q5*N5/10000000</f>
        <v>0.0598995</v>
      </c>
      <c r="T5" s="108">
        <f aca="true" t="shared" si="3" ref="T5:T68">K5-L5</f>
        <v>100</v>
      </c>
      <c r="U5" s="102">
        <f aca="true" t="shared" si="4" ref="U5:U68">L5/T5*100</f>
        <v>50</v>
      </c>
      <c r="V5" s="102">
        <f aca="true" t="shared" si="5" ref="V5:V68">Q5*B5/10000000</f>
        <v>0.08984925</v>
      </c>
      <c r="W5" s="102">
        <f aca="true" t="shared" si="6" ref="W5:W68">Q5*E5/10000000</f>
        <v>0</v>
      </c>
      <c r="X5" s="102">
        <f aca="true" t="shared" si="7" ref="X5:X68">Q5*H5/10000000</f>
        <v>0</v>
      </c>
      <c r="Y5" s="102">
        <f aca="true" t="shared" si="8" ref="Y5:Y68">(T5*P5)/10000000</f>
        <v>0.0597025</v>
      </c>
      <c r="Z5" s="231">
        <f aca="true" t="shared" si="9" ref="Z5:Z68">R5-Y5</f>
        <v>0.030146750000000007</v>
      </c>
      <c r="AA5" s="78"/>
      <c r="AB5" s="77"/>
    </row>
    <row r="6" spans="1:28" s="58" customFormat="1" ht="15">
      <c r="A6" s="192" t="s">
        <v>72</v>
      </c>
      <c r="B6" s="163">
        <v>140050</v>
      </c>
      <c r="C6" s="161">
        <v>-400</v>
      </c>
      <c r="D6" s="169">
        <v>0</v>
      </c>
      <c r="E6" s="163">
        <v>0</v>
      </c>
      <c r="F6" s="111">
        <v>0</v>
      </c>
      <c r="G6" s="169">
        <v>0</v>
      </c>
      <c r="H6" s="163">
        <v>0</v>
      </c>
      <c r="I6" s="111">
        <v>0</v>
      </c>
      <c r="J6" s="169">
        <v>0</v>
      </c>
      <c r="K6" s="163">
        <v>140050</v>
      </c>
      <c r="L6" s="111">
        <v>-400</v>
      </c>
      <c r="M6" s="126">
        <v>0</v>
      </c>
      <c r="N6" s="111">
        <v>140050</v>
      </c>
      <c r="O6" s="172">
        <f t="shared" si="0"/>
        <v>1</v>
      </c>
      <c r="P6" s="107">
        <f>Volume!K6</f>
        <v>4874.2</v>
      </c>
      <c r="Q6" s="69">
        <f>Volume!J6</f>
        <v>4824.65</v>
      </c>
      <c r="R6" s="231">
        <f t="shared" si="1"/>
        <v>67.56922325</v>
      </c>
      <c r="S6" s="102">
        <f t="shared" si="2"/>
        <v>67.56922325</v>
      </c>
      <c r="T6" s="108">
        <f t="shared" si="3"/>
        <v>140450</v>
      </c>
      <c r="U6" s="102">
        <f t="shared" si="4"/>
        <v>-0.2847988608045568</v>
      </c>
      <c r="V6" s="102">
        <f t="shared" si="5"/>
        <v>67.56922325</v>
      </c>
      <c r="W6" s="102">
        <f t="shared" si="6"/>
        <v>0</v>
      </c>
      <c r="X6" s="102">
        <f t="shared" si="7"/>
        <v>0</v>
      </c>
      <c r="Y6" s="102">
        <f t="shared" si="8"/>
        <v>68.458139</v>
      </c>
      <c r="Z6" s="231">
        <f t="shared" si="9"/>
        <v>-0.8889157500000096</v>
      </c>
      <c r="AA6" s="78"/>
      <c r="AB6" s="77"/>
    </row>
    <row r="7" spans="1:28" s="58" customFormat="1" ht="15">
      <c r="A7" s="192" t="s">
        <v>443</v>
      </c>
      <c r="B7" s="163">
        <v>126650</v>
      </c>
      <c r="C7" s="161">
        <v>275</v>
      </c>
      <c r="D7" s="169">
        <v>0</v>
      </c>
      <c r="E7" s="163">
        <v>0</v>
      </c>
      <c r="F7" s="111">
        <v>0</v>
      </c>
      <c r="G7" s="169">
        <v>0</v>
      </c>
      <c r="H7" s="163">
        <v>0</v>
      </c>
      <c r="I7" s="111">
        <v>0</v>
      </c>
      <c r="J7" s="169">
        <v>0</v>
      </c>
      <c r="K7" s="163">
        <v>126650</v>
      </c>
      <c r="L7" s="111">
        <v>275</v>
      </c>
      <c r="M7" s="126">
        <v>0</v>
      </c>
      <c r="N7" s="111">
        <v>126650</v>
      </c>
      <c r="O7" s="172">
        <f t="shared" si="0"/>
        <v>1</v>
      </c>
      <c r="P7" s="107">
        <f>Volume!K7</f>
        <v>12082.25</v>
      </c>
      <c r="Q7" s="69">
        <f>Volume!J7</f>
        <v>12365.4</v>
      </c>
      <c r="R7" s="231">
        <f t="shared" si="1"/>
        <v>156.607791</v>
      </c>
      <c r="S7" s="102">
        <f t="shared" si="2"/>
        <v>156.607791</v>
      </c>
      <c r="T7" s="108">
        <f t="shared" si="3"/>
        <v>126375</v>
      </c>
      <c r="U7" s="102">
        <f t="shared" si="4"/>
        <v>0.2176063303659743</v>
      </c>
      <c r="V7" s="102">
        <f t="shared" si="5"/>
        <v>156.607791</v>
      </c>
      <c r="W7" s="102">
        <f t="shared" si="6"/>
        <v>0</v>
      </c>
      <c r="X7" s="102">
        <f t="shared" si="7"/>
        <v>0</v>
      </c>
      <c r="Y7" s="102">
        <f t="shared" si="8"/>
        <v>152.689434375</v>
      </c>
      <c r="Z7" s="231">
        <f t="shared" si="9"/>
        <v>3.9183566250000013</v>
      </c>
      <c r="AA7" s="78"/>
      <c r="AB7" s="77"/>
    </row>
    <row r="8" spans="1:28" s="58" customFormat="1" ht="15">
      <c r="A8" s="200" t="s">
        <v>492</v>
      </c>
      <c r="B8" s="163">
        <v>2250</v>
      </c>
      <c r="C8" s="161">
        <v>525</v>
      </c>
      <c r="D8" s="169">
        <v>0.3</v>
      </c>
      <c r="E8" s="163">
        <v>0</v>
      </c>
      <c r="F8" s="111">
        <v>0</v>
      </c>
      <c r="G8" s="169">
        <v>0</v>
      </c>
      <c r="H8" s="163">
        <v>0</v>
      </c>
      <c r="I8" s="111">
        <v>0</v>
      </c>
      <c r="J8" s="169">
        <v>0</v>
      </c>
      <c r="K8" s="163">
        <v>2250</v>
      </c>
      <c r="L8" s="111">
        <v>525</v>
      </c>
      <c r="M8" s="126">
        <v>0.3</v>
      </c>
      <c r="N8" s="111">
        <v>2250</v>
      </c>
      <c r="O8" s="172">
        <f t="shared" si="0"/>
        <v>1</v>
      </c>
      <c r="P8" s="107">
        <f>Volume!K8</f>
        <v>3667.6</v>
      </c>
      <c r="Q8" s="69">
        <f>Volume!J8</f>
        <v>3751.4</v>
      </c>
      <c r="R8" s="231">
        <f t="shared" si="1"/>
        <v>0.844065</v>
      </c>
      <c r="S8" s="102">
        <f t="shared" si="2"/>
        <v>0.844065</v>
      </c>
      <c r="T8" s="108">
        <f t="shared" si="3"/>
        <v>1725</v>
      </c>
      <c r="U8" s="102">
        <f t="shared" si="4"/>
        <v>30.434782608695656</v>
      </c>
      <c r="V8" s="102">
        <f t="shared" si="5"/>
        <v>0.844065</v>
      </c>
      <c r="W8" s="102">
        <f t="shared" si="6"/>
        <v>0</v>
      </c>
      <c r="X8" s="102">
        <f t="shared" si="7"/>
        <v>0</v>
      </c>
      <c r="Y8" s="102">
        <f t="shared" si="8"/>
        <v>0.632661</v>
      </c>
      <c r="Z8" s="231">
        <f t="shared" si="9"/>
        <v>0.21140399999999993</v>
      </c>
      <c r="AA8" s="78"/>
      <c r="AB8" s="77"/>
    </row>
    <row r="9" spans="1:28" s="58" customFormat="1" ht="15">
      <c r="A9" s="192" t="s">
        <v>8</v>
      </c>
      <c r="B9" s="163">
        <v>32567950</v>
      </c>
      <c r="C9" s="161">
        <v>1275850</v>
      </c>
      <c r="D9" s="169">
        <v>0.04</v>
      </c>
      <c r="E9" s="163">
        <v>6915750</v>
      </c>
      <c r="F9" s="111">
        <v>1263550</v>
      </c>
      <c r="G9" s="169">
        <v>0.22</v>
      </c>
      <c r="H9" s="163">
        <v>8831050</v>
      </c>
      <c r="I9" s="111">
        <v>1964350</v>
      </c>
      <c r="J9" s="169">
        <v>0.29</v>
      </c>
      <c r="K9" s="163">
        <v>48314750</v>
      </c>
      <c r="L9" s="111">
        <v>4503750</v>
      </c>
      <c r="M9" s="126">
        <v>0.1</v>
      </c>
      <c r="N9" s="111">
        <v>46318850</v>
      </c>
      <c r="O9" s="172">
        <f t="shared" si="0"/>
        <v>0.9586896341179454</v>
      </c>
      <c r="P9" s="107">
        <f>Volume!K9</f>
        <v>6081.5</v>
      </c>
      <c r="Q9" s="69">
        <f>Volume!J9</f>
        <v>6079.7</v>
      </c>
      <c r="R9" s="231">
        <f t="shared" si="1"/>
        <v>29373.9185575</v>
      </c>
      <c r="S9" s="102">
        <f t="shared" si="2"/>
        <v>28160.4712345</v>
      </c>
      <c r="T9" s="108">
        <f t="shared" si="3"/>
        <v>43811000</v>
      </c>
      <c r="U9" s="102">
        <f t="shared" si="4"/>
        <v>10.279952523338888</v>
      </c>
      <c r="V9" s="102">
        <f t="shared" si="5"/>
        <v>19800.3365615</v>
      </c>
      <c r="W9" s="102">
        <f t="shared" si="6"/>
        <v>4204.5685275</v>
      </c>
      <c r="X9" s="102">
        <f t="shared" si="7"/>
        <v>5369.0134685</v>
      </c>
      <c r="Y9" s="102">
        <f t="shared" si="8"/>
        <v>26643.65965</v>
      </c>
      <c r="Z9" s="231">
        <f t="shared" si="9"/>
        <v>2730.2589074999996</v>
      </c>
      <c r="AA9" s="78"/>
      <c r="AB9" s="77"/>
    </row>
    <row r="10" spans="1:28" s="58" customFormat="1" ht="15">
      <c r="A10" s="200" t="s">
        <v>478</v>
      </c>
      <c r="B10" s="163">
        <v>5123250</v>
      </c>
      <c r="C10" s="161">
        <v>4050</v>
      </c>
      <c r="D10" s="169">
        <v>0.0007911392405063291</v>
      </c>
      <c r="E10" s="163">
        <v>133650</v>
      </c>
      <c r="F10" s="111">
        <v>32400</v>
      </c>
      <c r="G10" s="169">
        <v>0.32</v>
      </c>
      <c r="H10" s="163">
        <v>0</v>
      </c>
      <c r="I10" s="111">
        <v>0</v>
      </c>
      <c r="J10" s="169">
        <v>0</v>
      </c>
      <c r="K10" s="163">
        <v>5256900</v>
      </c>
      <c r="L10" s="111">
        <v>36450</v>
      </c>
      <c r="M10" s="126">
        <f>L10/(K10-L10)</f>
        <v>0.0069821567106283944</v>
      </c>
      <c r="N10" s="111">
        <v>5251500</v>
      </c>
      <c r="O10" s="172">
        <f t="shared" si="0"/>
        <v>0.9989727786337956</v>
      </c>
      <c r="P10" s="107">
        <f>Volume!K10</f>
        <v>141</v>
      </c>
      <c r="Q10" s="69">
        <f>Volume!J10</f>
        <v>142.15</v>
      </c>
      <c r="R10" s="231">
        <f t="shared" si="1"/>
        <v>74.7268335</v>
      </c>
      <c r="S10" s="102">
        <f t="shared" si="2"/>
        <v>74.6500725</v>
      </c>
      <c r="T10" s="108">
        <f t="shared" si="3"/>
        <v>5220450</v>
      </c>
      <c r="U10" s="102">
        <f t="shared" si="4"/>
        <v>0.6982156710628394</v>
      </c>
      <c r="V10" s="102">
        <f t="shared" si="5"/>
        <v>72.82699875</v>
      </c>
      <c r="W10" s="102">
        <f t="shared" si="6"/>
        <v>1.89983475</v>
      </c>
      <c r="X10" s="102">
        <f t="shared" si="7"/>
        <v>0</v>
      </c>
      <c r="Y10" s="102">
        <f t="shared" si="8"/>
        <v>73.608345</v>
      </c>
      <c r="Z10" s="231">
        <f t="shared" si="9"/>
        <v>1.118488499999998</v>
      </c>
      <c r="AA10" s="78"/>
      <c r="AB10" s="77"/>
    </row>
    <row r="11" spans="1:28" s="7" customFormat="1" ht="15">
      <c r="A11" s="192" t="s">
        <v>270</v>
      </c>
      <c r="B11" s="163">
        <v>1129300</v>
      </c>
      <c r="C11" s="161">
        <v>4500</v>
      </c>
      <c r="D11" s="169">
        <v>0.004000711237553343</v>
      </c>
      <c r="E11" s="163">
        <v>450</v>
      </c>
      <c r="F11" s="111">
        <v>50</v>
      </c>
      <c r="G11" s="169">
        <v>0.125</v>
      </c>
      <c r="H11" s="163">
        <v>0</v>
      </c>
      <c r="I11" s="111">
        <v>0</v>
      </c>
      <c r="J11" s="169">
        <v>0</v>
      </c>
      <c r="K11" s="163">
        <v>1129750</v>
      </c>
      <c r="L11" s="111">
        <v>4550</v>
      </c>
      <c r="M11" s="126">
        <f aca="true" t="shared" si="10" ref="M11:M74">L11/(K11-L11)</f>
        <v>0.0040437255599004625</v>
      </c>
      <c r="N11" s="111">
        <v>1128600</v>
      </c>
      <c r="O11" s="172">
        <f t="shared" si="0"/>
        <v>0.9989820756804603</v>
      </c>
      <c r="P11" s="107">
        <f>Volume!K11</f>
        <v>4706.1</v>
      </c>
      <c r="Q11" s="69">
        <f>Volume!J11</f>
        <v>4806.05</v>
      </c>
      <c r="R11" s="231">
        <f t="shared" si="1"/>
        <v>542.96349875</v>
      </c>
      <c r="S11" s="102">
        <f t="shared" si="2"/>
        <v>542.410803</v>
      </c>
      <c r="T11" s="108">
        <f t="shared" si="3"/>
        <v>1125200</v>
      </c>
      <c r="U11" s="102">
        <f t="shared" si="4"/>
        <v>0.40437255599004623</v>
      </c>
      <c r="V11" s="102">
        <f t="shared" si="5"/>
        <v>542.7472265</v>
      </c>
      <c r="W11" s="102">
        <f t="shared" si="6"/>
        <v>0.21627225</v>
      </c>
      <c r="X11" s="102">
        <f t="shared" si="7"/>
        <v>0</v>
      </c>
      <c r="Y11" s="102">
        <f t="shared" si="8"/>
        <v>529.530372</v>
      </c>
      <c r="Z11" s="231">
        <f t="shared" si="9"/>
        <v>13.433126749999929</v>
      </c>
      <c r="AB11" s="77"/>
    </row>
    <row r="12" spans="1:28" s="58" customFormat="1" ht="15">
      <c r="A12" s="192" t="s">
        <v>132</v>
      </c>
      <c r="B12" s="163">
        <v>1522500</v>
      </c>
      <c r="C12" s="161">
        <v>52500</v>
      </c>
      <c r="D12" s="169">
        <v>0.03571428571428571</v>
      </c>
      <c r="E12" s="163">
        <v>500</v>
      </c>
      <c r="F12" s="111">
        <v>500</v>
      </c>
      <c r="G12" s="169">
        <v>0</v>
      </c>
      <c r="H12" s="163">
        <v>0</v>
      </c>
      <c r="I12" s="111">
        <v>0</v>
      </c>
      <c r="J12" s="169">
        <v>0</v>
      </c>
      <c r="K12" s="163">
        <v>1523000</v>
      </c>
      <c r="L12" s="111">
        <v>53000</v>
      </c>
      <c r="M12" s="126">
        <f t="shared" si="10"/>
        <v>0.03605442176870748</v>
      </c>
      <c r="N12" s="111">
        <v>1522250</v>
      </c>
      <c r="O12" s="172">
        <f t="shared" si="0"/>
        <v>0.9995075508864084</v>
      </c>
      <c r="P12" s="107">
        <f>Volume!K12</f>
        <v>1484.8</v>
      </c>
      <c r="Q12" s="69">
        <f>Volume!J12</f>
        <v>1487.4</v>
      </c>
      <c r="R12" s="231">
        <f t="shared" si="1"/>
        <v>226.53102</v>
      </c>
      <c r="S12" s="102">
        <f t="shared" si="2"/>
        <v>226.419465</v>
      </c>
      <c r="T12" s="108">
        <f t="shared" si="3"/>
        <v>1470000</v>
      </c>
      <c r="U12" s="102">
        <f t="shared" si="4"/>
        <v>3.6054421768707483</v>
      </c>
      <c r="V12" s="102">
        <f t="shared" si="5"/>
        <v>226.45665</v>
      </c>
      <c r="W12" s="102">
        <f t="shared" si="6"/>
        <v>0.07437</v>
      </c>
      <c r="X12" s="102">
        <f t="shared" si="7"/>
        <v>0</v>
      </c>
      <c r="Y12" s="102">
        <f t="shared" si="8"/>
        <v>218.2656</v>
      </c>
      <c r="Z12" s="231">
        <f t="shared" si="9"/>
        <v>8.265420000000006</v>
      </c>
      <c r="AA12" s="78"/>
      <c r="AB12" s="77"/>
    </row>
    <row r="13" spans="1:28" s="58" customFormat="1" ht="15">
      <c r="A13" s="192" t="s">
        <v>386</v>
      </c>
      <c r="B13" s="163">
        <v>377000</v>
      </c>
      <c r="C13" s="161">
        <v>21200</v>
      </c>
      <c r="D13" s="169">
        <v>0.059584035975267007</v>
      </c>
      <c r="E13" s="163">
        <v>400</v>
      </c>
      <c r="F13" s="111">
        <v>400</v>
      </c>
      <c r="G13" s="169">
        <v>0</v>
      </c>
      <c r="H13" s="163">
        <v>0</v>
      </c>
      <c r="I13" s="111">
        <v>0</v>
      </c>
      <c r="J13" s="169">
        <v>0</v>
      </c>
      <c r="K13" s="163">
        <v>377400</v>
      </c>
      <c r="L13" s="111">
        <v>21600</v>
      </c>
      <c r="M13" s="126">
        <f t="shared" si="10"/>
        <v>0.06070826306913996</v>
      </c>
      <c r="N13" s="111">
        <v>377000</v>
      </c>
      <c r="O13" s="172">
        <f t="shared" si="0"/>
        <v>0.9989401165871754</v>
      </c>
      <c r="P13" s="107">
        <f>Volume!K13</f>
        <v>1825.65</v>
      </c>
      <c r="Q13" s="69">
        <f>Volume!J13</f>
        <v>1966.95</v>
      </c>
      <c r="R13" s="231">
        <f t="shared" si="1"/>
        <v>74.232693</v>
      </c>
      <c r="S13" s="102">
        <f t="shared" si="2"/>
        <v>74.154015</v>
      </c>
      <c r="T13" s="108">
        <f t="shared" si="3"/>
        <v>355800</v>
      </c>
      <c r="U13" s="102">
        <f t="shared" si="4"/>
        <v>6.070826306913997</v>
      </c>
      <c r="V13" s="102">
        <f t="shared" si="5"/>
        <v>74.154015</v>
      </c>
      <c r="W13" s="102">
        <f t="shared" si="6"/>
        <v>0.078678</v>
      </c>
      <c r="X13" s="102">
        <f t="shared" si="7"/>
        <v>0</v>
      </c>
      <c r="Y13" s="102">
        <f t="shared" si="8"/>
        <v>64.956627</v>
      </c>
      <c r="Z13" s="231">
        <f t="shared" si="9"/>
        <v>9.276066</v>
      </c>
      <c r="AA13" s="78"/>
      <c r="AB13" s="77"/>
    </row>
    <row r="14" spans="1:28" s="7" customFormat="1" ht="15">
      <c r="A14" s="192" t="s">
        <v>0</v>
      </c>
      <c r="B14" s="163">
        <v>2220375</v>
      </c>
      <c r="C14" s="162">
        <v>31500</v>
      </c>
      <c r="D14" s="169">
        <v>0.014390954257323969</v>
      </c>
      <c r="E14" s="163">
        <v>3000</v>
      </c>
      <c r="F14" s="111">
        <v>1125</v>
      </c>
      <c r="G14" s="169">
        <v>0.6</v>
      </c>
      <c r="H14" s="163">
        <v>0</v>
      </c>
      <c r="I14" s="111">
        <v>0</v>
      </c>
      <c r="J14" s="169">
        <v>0</v>
      </c>
      <c r="K14" s="163">
        <v>2223375</v>
      </c>
      <c r="L14" s="111">
        <v>32625</v>
      </c>
      <c r="M14" s="126">
        <f t="shared" si="10"/>
        <v>0.014892160219103046</v>
      </c>
      <c r="N14" s="111">
        <v>2221875</v>
      </c>
      <c r="O14" s="172">
        <f t="shared" si="0"/>
        <v>0.9993253499747006</v>
      </c>
      <c r="P14" s="107">
        <f>Volume!K14</f>
        <v>1003.8</v>
      </c>
      <c r="Q14" s="69">
        <f>Volume!J14</f>
        <v>1010.55</v>
      </c>
      <c r="R14" s="231">
        <f t="shared" si="1"/>
        <v>224.683160625</v>
      </c>
      <c r="S14" s="102">
        <f t="shared" si="2"/>
        <v>224.531578125</v>
      </c>
      <c r="T14" s="108">
        <f t="shared" si="3"/>
        <v>2190750</v>
      </c>
      <c r="U14" s="102">
        <f t="shared" si="4"/>
        <v>1.4892160219103046</v>
      </c>
      <c r="V14" s="102">
        <f t="shared" si="5"/>
        <v>224.379995625</v>
      </c>
      <c r="W14" s="102">
        <f t="shared" si="6"/>
        <v>0.303165</v>
      </c>
      <c r="X14" s="102">
        <f t="shared" si="7"/>
        <v>0</v>
      </c>
      <c r="Y14" s="102">
        <f t="shared" si="8"/>
        <v>219.907485</v>
      </c>
      <c r="Z14" s="231">
        <f t="shared" si="9"/>
        <v>4.775675624999991</v>
      </c>
      <c r="AB14" s="77"/>
    </row>
    <row r="15" spans="1:28" s="7" customFormat="1" ht="15">
      <c r="A15" s="192" t="s">
        <v>387</v>
      </c>
      <c r="B15" s="163">
        <v>2231550</v>
      </c>
      <c r="C15" s="162">
        <v>-40950</v>
      </c>
      <c r="D15" s="169">
        <v>-0.01801980198019802</v>
      </c>
      <c r="E15" s="163">
        <v>0</v>
      </c>
      <c r="F15" s="111">
        <v>0</v>
      </c>
      <c r="G15" s="169">
        <v>0</v>
      </c>
      <c r="H15" s="163">
        <v>0</v>
      </c>
      <c r="I15" s="111">
        <v>0</v>
      </c>
      <c r="J15" s="169">
        <v>0</v>
      </c>
      <c r="K15" s="163">
        <v>2231550</v>
      </c>
      <c r="L15" s="111">
        <v>-40950</v>
      </c>
      <c r="M15" s="126">
        <f t="shared" si="10"/>
        <v>-0.01801980198019802</v>
      </c>
      <c r="N15" s="111">
        <v>2231550</v>
      </c>
      <c r="O15" s="172">
        <f t="shared" si="0"/>
        <v>1</v>
      </c>
      <c r="P15" s="107">
        <f>Volume!K15</f>
        <v>1456.55</v>
      </c>
      <c r="Q15" s="69">
        <f>Volume!J15</f>
        <v>1415.2</v>
      </c>
      <c r="R15" s="231">
        <f t="shared" si="1"/>
        <v>315.808956</v>
      </c>
      <c r="S15" s="102">
        <f t="shared" si="2"/>
        <v>315.808956</v>
      </c>
      <c r="T15" s="108">
        <f t="shared" si="3"/>
        <v>2272500</v>
      </c>
      <c r="U15" s="102">
        <f t="shared" si="4"/>
        <v>-1.8019801980198018</v>
      </c>
      <c r="V15" s="102">
        <f t="shared" si="5"/>
        <v>315.808956</v>
      </c>
      <c r="W15" s="102">
        <f t="shared" si="6"/>
        <v>0</v>
      </c>
      <c r="X15" s="102">
        <f t="shared" si="7"/>
        <v>0</v>
      </c>
      <c r="Y15" s="102">
        <f t="shared" si="8"/>
        <v>331.0009875</v>
      </c>
      <c r="Z15" s="231">
        <f t="shared" si="9"/>
        <v>-15.192031499999985</v>
      </c>
      <c r="AB15" s="77"/>
    </row>
    <row r="16" spans="1:28" s="7" customFormat="1" ht="15">
      <c r="A16" s="192" t="s">
        <v>388</v>
      </c>
      <c r="B16" s="163">
        <v>95400</v>
      </c>
      <c r="C16" s="162">
        <v>2400</v>
      </c>
      <c r="D16" s="169">
        <v>0.025806451612903226</v>
      </c>
      <c r="E16" s="163">
        <v>0</v>
      </c>
      <c r="F16" s="111">
        <v>0</v>
      </c>
      <c r="G16" s="169">
        <v>0</v>
      </c>
      <c r="H16" s="163">
        <v>0</v>
      </c>
      <c r="I16" s="111">
        <v>0</v>
      </c>
      <c r="J16" s="169">
        <v>0</v>
      </c>
      <c r="K16" s="163">
        <v>95400</v>
      </c>
      <c r="L16" s="111">
        <v>2400</v>
      </c>
      <c r="M16" s="126">
        <f t="shared" si="10"/>
        <v>0.025806451612903226</v>
      </c>
      <c r="N16" s="111">
        <v>95400</v>
      </c>
      <c r="O16" s="172">
        <f t="shared" si="0"/>
        <v>1</v>
      </c>
      <c r="P16" s="107">
        <f>Volume!K16</f>
        <v>1659.85</v>
      </c>
      <c r="Q16" s="69">
        <f>Volume!J16</f>
        <v>1648.85</v>
      </c>
      <c r="R16" s="231">
        <f t="shared" si="1"/>
        <v>15.730029</v>
      </c>
      <c r="S16" s="102">
        <f t="shared" si="2"/>
        <v>15.730029</v>
      </c>
      <c r="T16" s="108">
        <f t="shared" si="3"/>
        <v>93000</v>
      </c>
      <c r="U16" s="102">
        <f t="shared" si="4"/>
        <v>2.5806451612903225</v>
      </c>
      <c r="V16" s="102">
        <f t="shared" si="5"/>
        <v>15.730029</v>
      </c>
      <c r="W16" s="102">
        <f t="shared" si="6"/>
        <v>0</v>
      </c>
      <c r="X16" s="102">
        <f t="shared" si="7"/>
        <v>0</v>
      </c>
      <c r="Y16" s="102">
        <f t="shared" si="8"/>
        <v>15.436605</v>
      </c>
      <c r="Z16" s="231">
        <f t="shared" si="9"/>
        <v>0.2934239999999999</v>
      </c>
      <c r="AB16" s="77"/>
    </row>
    <row r="17" spans="1:28" s="7" customFormat="1" ht="15">
      <c r="A17" s="192" t="s">
        <v>389</v>
      </c>
      <c r="B17" s="163">
        <v>7208000</v>
      </c>
      <c r="C17" s="162">
        <v>130900</v>
      </c>
      <c r="D17" s="169">
        <v>0.018496276723516693</v>
      </c>
      <c r="E17" s="163">
        <v>22950</v>
      </c>
      <c r="F17" s="111">
        <v>7650</v>
      </c>
      <c r="G17" s="169">
        <v>0.5</v>
      </c>
      <c r="H17" s="163">
        <v>1700</v>
      </c>
      <c r="I17" s="111">
        <v>0</v>
      </c>
      <c r="J17" s="169">
        <v>0</v>
      </c>
      <c r="K17" s="163">
        <v>7232650</v>
      </c>
      <c r="L17" s="111">
        <v>138550</v>
      </c>
      <c r="M17" s="126">
        <f t="shared" si="10"/>
        <v>0.019530313922837286</v>
      </c>
      <c r="N17" s="111">
        <v>7229250</v>
      </c>
      <c r="O17" s="172">
        <f t="shared" si="0"/>
        <v>0.9995299095075802</v>
      </c>
      <c r="P17" s="107">
        <f>Volume!K17</f>
        <v>279.25</v>
      </c>
      <c r="Q17" s="69">
        <f>Volume!J17</f>
        <v>281.55</v>
      </c>
      <c r="R17" s="231">
        <f t="shared" si="1"/>
        <v>203.63526075</v>
      </c>
      <c r="S17" s="102">
        <f t="shared" si="2"/>
        <v>203.53953375</v>
      </c>
      <c r="T17" s="108">
        <f t="shared" si="3"/>
        <v>7094100</v>
      </c>
      <c r="U17" s="102">
        <f t="shared" si="4"/>
        <v>1.9530313922837286</v>
      </c>
      <c r="V17" s="102">
        <f t="shared" si="5"/>
        <v>202.94124</v>
      </c>
      <c r="W17" s="102">
        <f t="shared" si="6"/>
        <v>0.64615725</v>
      </c>
      <c r="X17" s="102">
        <f t="shared" si="7"/>
        <v>0.0478635</v>
      </c>
      <c r="Y17" s="102">
        <f t="shared" si="8"/>
        <v>198.1027425</v>
      </c>
      <c r="Z17" s="231">
        <f t="shared" si="9"/>
        <v>5.532518249999981</v>
      </c>
      <c r="AB17" s="77"/>
    </row>
    <row r="18" spans="1:28" s="7" customFormat="1" ht="15">
      <c r="A18" s="192" t="s">
        <v>133</v>
      </c>
      <c r="B18" s="268">
        <v>7778750</v>
      </c>
      <c r="C18" s="162">
        <v>539000</v>
      </c>
      <c r="D18" s="170">
        <v>0.07445008460236886</v>
      </c>
      <c r="E18" s="171">
        <v>73500</v>
      </c>
      <c r="F18" s="166">
        <v>39200</v>
      </c>
      <c r="G18" s="170">
        <v>1.1428571428571428</v>
      </c>
      <c r="H18" s="164">
        <v>0</v>
      </c>
      <c r="I18" s="167">
        <v>0</v>
      </c>
      <c r="J18" s="170">
        <v>0</v>
      </c>
      <c r="K18" s="163">
        <v>7852250</v>
      </c>
      <c r="L18" s="111">
        <v>578200</v>
      </c>
      <c r="M18" s="126">
        <f t="shared" si="10"/>
        <v>0.07948804311215897</v>
      </c>
      <c r="N18" s="111">
        <v>7852250</v>
      </c>
      <c r="O18" s="172">
        <f t="shared" si="0"/>
        <v>1</v>
      </c>
      <c r="P18" s="107">
        <f>Volume!K18</f>
        <v>116.05</v>
      </c>
      <c r="Q18" s="69">
        <f>Volume!J18</f>
        <v>117.3</v>
      </c>
      <c r="R18" s="231">
        <f t="shared" si="1"/>
        <v>92.1068925</v>
      </c>
      <c r="S18" s="102">
        <f t="shared" si="2"/>
        <v>92.1068925</v>
      </c>
      <c r="T18" s="108">
        <f t="shared" si="3"/>
        <v>7274050</v>
      </c>
      <c r="U18" s="102">
        <f t="shared" si="4"/>
        <v>7.9488043112158975</v>
      </c>
      <c r="V18" s="102">
        <f t="shared" si="5"/>
        <v>91.2447375</v>
      </c>
      <c r="W18" s="102">
        <f t="shared" si="6"/>
        <v>0.862155</v>
      </c>
      <c r="X18" s="102">
        <f t="shared" si="7"/>
        <v>0</v>
      </c>
      <c r="Y18" s="102">
        <f t="shared" si="8"/>
        <v>84.41535025</v>
      </c>
      <c r="Z18" s="231">
        <f t="shared" si="9"/>
        <v>7.691542249999998</v>
      </c>
      <c r="AB18" s="77"/>
    </row>
    <row r="19" spans="1:28" s="58" customFormat="1" ht="15">
      <c r="A19" s="192" t="s">
        <v>171</v>
      </c>
      <c r="B19" s="163">
        <v>17825350</v>
      </c>
      <c r="C19" s="161">
        <v>-773850</v>
      </c>
      <c r="D19" s="169">
        <v>-0.04160662824207493</v>
      </c>
      <c r="E19" s="163">
        <v>743700</v>
      </c>
      <c r="F19" s="111">
        <v>405350</v>
      </c>
      <c r="G19" s="169">
        <v>1.198019801980198</v>
      </c>
      <c r="H19" s="163">
        <v>83750</v>
      </c>
      <c r="I19" s="111">
        <v>53600</v>
      </c>
      <c r="J19" s="169">
        <v>1.7777777777777777</v>
      </c>
      <c r="K19" s="163">
        <v>18652800</v>
      </c>
      <c r="L19" s="111">
        <v>-314900</v>
      </c>
      <c r="M19" s="126">
        <f t="shared" si="10"/>
        <v>-0.01660190745319675</v>
      </c>
      <c r="N19" s="111">
        <v>18629350</v>
      </c>
      <c r="O19" s="172">
        <f t="shared" si="0"/>
        <v>0.998742816091954</v>
      </c>
      <c r="P19" s="107">
        <f>Volume!K19</f>
        <v>98.5</v>
      </c>
      <c r="Q19" s="69">
        <f>Volume!J19</f>
        <v>103.05</v>
      </c>
      <c r="R19" s="231">
        <f t="shared" si="1"/>
        <v>192.217104</v>
      </c>
      <c r="S19" s="102">
        <f t="shared" si="2"/>
        <v>191.97545175</v>
      </c>
      <c r="T19" s="108">
        <f t="shared" si="3"/>
        <v>18967700</v>
      </c>
      <c r="U19" s="102">
        <f t="shared" si="4"/>
        <v>-1.660190745319675</v>
      </c>
      <c r="V19" s="102">
        <f t="shared" si="5"/>
        <v>183.69023175</v>
      </c>
      <c r="W19" s="102">
        <f t="shared" si="6"/>
        <v>7.6638285</v>
      </c>
      <c r="X19" s="102">
        <f t="shared" si="7"/>
        <v>0.86304375</v>
      </c>
      <c r="Y19" s="102">
        <f t="shared" si="8"/>
        <v>186.831845</v>
      </c>
      <c r="Z19" s="231">
        <f t="shared" si="9"/>
        <v>5.385259000000019</v>
      </c>
      <c r="AA19" s="78"/>
      <c r="AB19" s="77"/>
    </row>
    <row r="20" spans="1:28" s="7" customFormat="1" ht="15">
      <c r="A20" s="200" t="s">
        <v>455</v>
      </c>
      <c r="B20" s="163">
        <v>5489044</v>
      </c>
      <c r="C20" s="161">
        <v>57736</v>
      </c>
      <c r="D20" s="169">
        <v>0.010630220197418374</v>
      </c>
      <c r="E20" s="163">
        <v>294866</v>
      </c>
      <c r="F20" s="111">
        <v>78356</v>
      </c>
      <c r="G20" s="169">
        <v>0.3619047619047619</v>
      </c>
      <c r="H20" s="163">
        <v>24744</v>
      </c>
      <c r="I20" s="111">
        <v>12372</v>
      </c>
      <c r="J20" s="169">
        <v>1</v>
      </c>
      <c r="K20" s="163">
        <v>5808654</v>
      </c>
      <c r="L20" s="111">
        <v>148464</v>
      </c>
      <c r="M20" s="126">
        <f t="shared" si="10"/>
        <v>0.02622950819672131</v>
      </c>
      <c r="N20" s="111">
        <v>5808654</v>
      </c>
      <c r="O20" s="172">
        <f t="shared" si="0"/>
        <v>1</v>
      </c>
      <c r="P20" s="107">
        <f>Volume!K20</f>
        <v>145.95</v>
      </c>
      <c r="Q20" s="69">
        <f>Volume!J20</f>
        <v>149.05</v>
      </c>
      <c r="R20" s="231">
        <f t="shared" si="1"/>
        <v>86.57798787</v>
      </c>
      <c r="S20" s="102">
        <f t="shared" si="2"/>
        <v>86.57798787</v>
      </c>
      <c r="T20" s="108">
        <f t="shared" si="3"/>
        <v>5660190</v>
      </c>
      <c r="U20" s="102">
        <f t="shared" si="4"/>
        <v>2.622950819672131</v>
      </c>
      <c r="V20" s="102">
        <f t="shared" si="5"/>
        <v>81.81420082000001</v>
      </c>
      <c r="W20" s="102">
        <f t="shared" si="6"/>
        <v>4.394977730000001</v>
      </c>
      <c r="X20" s="102">
        <f t="shared" si="7"/>
        <v>0.36880932</v>
      </c>
      <c r="Y20" s="102">
        <f t="shared" si="8"/>
        <v>82.61047304999998</v>
      </c>
      <c r="Z20" s="231">
        <f t="shared" si="9"/>
        <v>3.9675148200000194</v>
      </c>
      <c r="AA20"/>
      <c r="AB20"/>
    </row>
    <row r="21" spans="1:28" s="58" customFormat="1" ht="15">
      <c r="A21" s="192" t="s">
        <v>271</v>
      </c>
      <c r="B21" s="163">
        <v>461400</v>
      </c>
      <c r="C21" s="161">
        <v>135600</v>
      </c>
      <c r="D21" s="169">
        <v>0.4162062615101289</v>
      </c>
      <c r="E21" s="163">
        <v>0</v>
      </c>
      <c r="F21" s="111">
        <v>0</v>
      </c>
      <c r="G21" s="169">
        <v>0</v>
      </c>
      <c r="H21" s="163">
        <v>0</v>
      </c>
      <c r="I21" s="111">
        <v>0</v>
      </c>
      <c r="J21" s="169">
        <v>0</v>
      </c>
      <c r="K21" s="163">
        <v>461400</v>
      </c>
      <c r="L21" s="111">
        <v>135600</v>
      </c>
      <c r="M21" s="126">
        <f t="shared" si="10"/>
        <v>0.4162062615101289</v>
      </c>
      <c r="N21" s="111">
        <v>461400</v>
      </c>
      <c r="O21" s="172">
        <f t="shared" si="0"/>
        <v>1</v>
      </c>
      <c r="P21" s="107">
        <f>Volume!K21</f>
        <v>428.55</v>
      </c>
      <c r="Q21" s="69">
        <f>Volume!J21</f>
        <v>425.05</v>
      </c>
      <c r="R21" s="231">
        <f t="shared" si="1"/>
        <v>19.611807</v>
      </c>
      <c r="S21" s="102">
        <f t="shared" si="2"/>
        <v>19.611807</v>
      </c>
      <c r="T21" s="108">
        <f t="shared" si="3"/>
        <v>325800</v>
      </c>
      <c r="U21" s="102">
        <f t="shared" si="4"/>
        <v>41.62062615101289</v>
      </c>
      <c r="V21" s="102">
        <f t="shared" si="5"/>
        <v>19.611807</v>
      </c>
      <c r="W21" s="102">
        <f t="shared" si="6"/>
        <v>0</v>
      </c>
      <c r="X21" s="102">
        <f t="shared" si="7"/>
        <v>0</v>
      </c>
      <c r="Y21" s="102">
        <f t="shared" si="8"/>
        <v>13.962159</v>
      </c>
      <c r="Z21" s="231">
        <f t="shared" si="9"/>
        <v>5.649647999999999</v>
      </c>
      <c r="AA21" s="78"/>
      <c r="AB21" s="77"/>
    </row>
    <row r="22" spans="1:28" s="7" customFormat="1" ht="15">
      <c r="A22" s="192" t="s">
        <v>73</v>
      </c>
      <c r="B22" s="163">
        <v>9057400</v>
      </c>
      <c r="C22" s="161">
        <v>236900</v>
      </c>
      <c r="D22" s="169">
        <v>0.026857887874837026</v>
      </c>
      <c r="E22" s="163">
        <v>200100</v>
      </c>
      <c r="F22" s="111">
        <v>75900</v>
      </c>
      <c r="G22" s="169">
        <v>0.6111111111111112</v>
      </c>
      <c r="H22" s="163">
        <v>2300</v>
      </c>
      <c r="I22" s="111">
        <v>2300</v>
      </c>
      <c r="J22" s="169">
        <v>0</v>
      </c>
      <c r="K22" s="163">
        <v>9259800</v>
      </c>
      <c r="L22" s="111">
        <v>315100</v>
      </c>
      <c r="M22" s="126">
        <f t="shared" si="10"/>
        <v>0.03522756492671638</v>
      </c>
      <c r="N22" s="111">
        <v>9259800</v>
      </c>
      <c r="O22" s="172">
        <f t="shared" si="0"/>
        <v>1</v>
      </c>
      <c r="P22" s="107">
        <f>Volume!K22</f>
        <v>104.35</v>
      </c>
      <c r="Q22" s="69">
        <f>Volume!J22</f>
        <v>105.55</v>
      </c>
      <c r="R22" s="231">
        <f t="shared" si="1"/>
        <v>97.737189</v>
      </c>
      <c r="S22" s="102">
        <f t="shared" si="2"/>
        <v>97.737189</v>
      </c>
      <c r="T22" s="108">
        <f t="shared" si="3"/>
        <v>8944700</v>
      </c>
      <c r="U22" s="102">
        <f t="shared" si="4"/>
        <v>3.522756492671638</v>
      </c>
      <c r="V22" s="102">
        <f t="shared" si="5"/>
        <v>95.600857</v>
      </c>
      <c r="W22" s="102">
        <f t="shared" si="6"/>
        <v>2.1120555</v>
      </c>
      <c r="X22" s="102">
        <f t="shared" si="7"/>
        <v>0.0242765</v>
      </c>
      <c r="Y22" s="102">
        <f t="shared" si="8"/>
        <v>93.3379445</v>
      </c>
      <c r="Z22" s="231">
        <f t="shared" si="9"/>
        <v>4.399244499999995</v>
      </c>
      <c r="AB22" s="77"/>
    </row>
    <row r="23" spans="1:28" s="7" customFormat="1" ht="15">
      <c r="A23" s="192" t="s">
        <v>390</v>
      </c>
      <c r="B23" s="163">
        <v>3292900</v>
      </c>
      <c r="C23" s="161">
        <v>94900</v>
      </c>
      <c r="D23" s="169">
        <v>0.02967479674796748</v>
      </c>
      <c r="E23" s="163">
        <v>5200</v>
      </c>
      <c r="F23" s="111">
        <v>5200</v>
      </c>
      <c r="G23" s="169">
        <v>0</v>
      </c>
      <c r="H23" s="163">
        <v>0</v>
      </c>
      <c r="I23" s="111">
        <v>0</v>
      </c>
      <c r="J23" s="169">
        <v>0</v>
      </c>
      <c r="K23" s="163">
        <v>3298100</v>
      </c>
      <c r="L23" s="111">
        <v>100100</v>
      </c>
      <c r="M23" s="126">
        <f t="shared" si="10"/>
        <v>0.031300813008130084</v>
      </c>
      <c r="N23" s="111">
        <v>3294850</v>
      </c>
      <c r="O23" s="172">
        <f t="shared" si="0"/>
        <v>0.9990145841545132</v>
      </c>
      <c r="P23" s="107">
        <f>Volume!K23</f>
        <v>415.9</v>
      </c>
      <c r="Q23" s="69">
        <f>Volume!J23</f>
        <v>425.1</v>
      </c>
      <c r="R23" s="231">
        <f t="shared" si="1"/>
        <v>140.202231</v>
      </c>
      <c r="S23" s="102">
        <f t="shared" si="2"/>
        <v>140.0640735</v>
      </c>
      <c r="T23" s="108">
        <f t="shared" si="3"/>
        <v>3198000</v>
      </c>
      <c r="U23" s="102">
        <f t="shared" si="4"/>
        <v>3.1300813008130084</v>
      </c>
      <c r="V23" s="102">
        <f t="shared" si="5"/>
        <v>139.981179</v>
      </c>
      <c r="W23" s="102">
        <f t="shared" si="6"/>
        <v>0.221052</v>
      </c>
      <c r="X23" s="102">
        <f t="shared" si="7"/>
        <v>0</v>
      </c>
      <c r="Y23" s="102">
        <f t="shared" si="8"/>
        <v>133.00482</v>
      </c>
      <c r="Z23" s="231">
        <f t="shared" si="9"/>
        <v>7.197411000000017</v>
      </c>
      <c r="AB23" s="77"/>
    </row>
    <row r="24" spans="1:28" s="7" customFormat="1" ht="15">
      <c r="A24" s="192" t="s">
        <v>391</v>
      </c>
      <c r="B24" s="163">
        <v>465000</v>
      </c>
      <c r="C24" s="161">
        <v>-1000</v>
      </c>
      <c r="D24" s="169">
        <v>-0.002145922746781116</v>
      </c>
      <c r="E24" s="163">
        <v>200</v>
      </c>
      <c r="F24" s="111">
        <v>200</v>
      </c>
      <c r="G24" s="169">
        <v>0</v>
      </c>
      <c r="H24" s="163">
        <v>0</v>
      </c>
      <c r="I24" s="111">
        <v>0</v>
      </c>
      <c r="J24" s="169">
        <v>0</v>
      </c>
      <c r="K24" s="163">
        <v>465200</v>
      </c>
      <c r="L24" s="111">
        <v>-800</v>
      </c>
      <c r="M24" s="126">
        <f t="shared" si="10"/>
        <v>-0.0017167381974248926</v>
      </c>
      <c r="N24" s="111">
        <v>465200</v>
      </c>
      <c r="O24" s="172">
        <f t="shared" si="0"/>
        <v>1</v>
      </c>
      <c r="P24" s="107">
        <f>Volume!K24</f>
        <v>1015.55</v>
      </c>
      <c r="Q24" s="69">
        <f>Volume!J24</f>
        <v>999.2</v>
      </c>
      <c r="R24" s="231">
        <f t="shared" si="1"/>
        <v>46.482784</v>
      </c>
      <c r="S24" s="102">
        <f t="shared" si="2"/>
        <v>46.482784</v>
      </c>
      <c r="T24" s="108">
        <f t="shared" si="3"/>
        <v>466000</v>
      </c>
      <c r="U24" s="102">
        <f t="shared" si="4"/>
        <v>-0.17167381974248927</v>
      </c>
      <c r="V24" s="102">
        <f t="shared" si="5"/>
        <v>46.4628</v>
      </c>
      <c r="W24" s="102">
        <f t="shared" si="6"/>
        <v>0.019984</v>
      </c>
      <c r="X24" s="102">
        <f t="shared" si="7"/>
        <v>0</v>
      </c>
      <c r="Y24" s="102">
        <f t="shared" si="8"/>
        <v>47.32463</v>
      </c>
      <c r="Z24" s="231">
        <f t="shared" si="9"/>
        <v>-0.8418459999999968</v>
      </c>
      <c r="AB24" s="77"/>
    </row>
    <row r="25" spans="1:28" s="7" customFormat="1" ht="15">
      <c r="A25" s="192" t="s">
        <v>463</v>
      </c>
      <c r="B25" s="163">
        <v>5330650</v>
      </c>
      <c r="C25" s="161">
        <v>811200</v>
      </c>
      <c r="D25" s="169">
        <v>0.1794908672515461</v>
      </c>
      <c r="E25" s="163">
        <v>0</v>
      </c>
      <c r="F25" s="111">
        <v>0</v>
      </c>
      <c r="G25" s="169">
        <v>0</v>
      </c>
      <c r="H25" s="163">
        <v>0</v>
      </c>
      <c r="I25" s="111">
        <v>0</v>
      </c>
      <c r="J25" s="169">
        <v>0</v>
      </c>
      <c r="K25" s="163">
        <v>5330650</v>
      </c>
      <c r="L25" s="111">
        <v>811200</v>
      </c>
      <c r="M25" s="126">
        <f t="shared" si="10"/>
        <v>0.1794908672515461</v>
      </c>
      <c r="N25" s="111">
        <v>5330650</v>
      </c>
      <c r="O25" s="172">
        <f t="shared" si="0"/>
        <v>1</v>
      </c>
      <c r="P25" s="107">
        <f>Volume!K25</f>
        <v>401.5</v>
      </c>
      <c r="Q25" s="69">
        <f>Volume!J25</f>
        <v>407.7</v>
      </c>
      <c r="R25" s="231">
        <f t="shared" si="1"/>
        <v>217.3306005</v>
      </c>
      <c r="S25" s="102">
        <f t="shared" si="2"/>
        <v>217.3306005</v>
      </c>
      <c r="T25" s="108">
        <f t="shared" si="3"/>
        <v>4519450</v>
      </c>
      <c r="U25" s="102">
        <f t="shared" si="4"/>
        <v>17.949086725154608</v>
      </c>
      <c r="V25" s="102">
        <f t="shared" si="5"/>
        <v>217.3306005</v>
      </c>
      <c r="W25" s="102">
        <f t="shared" si="6"/>
        <v>0</v>
      </c>
      <c r="X25" s="102">
        <f t="shared" si="7"/>
        <v>0</v>
      </c>
      <c r="Y25" s="102">
        <f t="shared" si="8"/>
        <v>181.4559175</v>
      </c>
      <c r="Z25" s="231">
        <f t="shared" si="9"/>
        <v>35.874683000000005</v>
      </c>
      <c r="AB25" s="77"/>
    </row>
    <row r="26" spans="1:28" s="7" customFormat="1" ht="15">
      <c r="A26" s="192" t="s">
        <v>86</v>
      </c>
      <c r="B26" s="268">
        <v>23796200</v>
      </c>
      <c r="C26" s="162">
        <v>4725700</v>
      </c>
      <c r="D26" s="170">
        <v>0.24780157835400227</v>
      </c>
      <c r="E26" s="171">
        <v>1341600</v>
      </c>
      <c r="F26" s="166">
        <v>1264200</v>
      </c>
      <c r="G26" s="170">
        <v>16.333333333333332</v>
      </c>
      <c r="H26" s="164">
        <v>150500</v>
      </c>
      <c r="I26" s="167">
        <v>150500</v>
      </c>
      <c r="J26" s="170">
        <v>0</v>
      </c>
      <c r="K26" s="163">
        <v>25288300</v>
      </c>
      <c r="L26" s="111">
        <v>6140400</v>
      </c>
      <c r="M26" s="126">
        <f t="shared" si="10"/>
        <v>0.32068268582977766</v>
      </c>
      <c r="N26" s="111">
        <v>25176500</v>
      </c>
      <c r="O26" s="172">
        <f t="shared" si="0"/>
        <v>0.9955789831661283</v>
      </c>
      <c r="P26" s="107">
        <f>Volume!K26</f>
        <v>85.9</v>
      </c>
      <c r="Q26" s="69">
        <f>Volume!J26</f>
        <v>89.65</v>
      </c>
      <c r="R26" s="231">
        <f t="shared" si="1"/>
        <v>226.7096095</v>
      </c>
      <c r="S26" s="102">
        <f t="shared" si="2"/>
        <v>225.7073225</v>
      </c>
      <c r="T26" s="108">
        <f t="shared" si="3"/>
        <v>19147900</v>
      </c>
      <c r="U26" s="102">
        <f t="shared" si="4"/>
        <v>32.068268582977765</v>
      </c>
      <c r="V26" s="102">
        <f t="shared" si="5"/>
        <v>213.33293300000003</v>
      </c>
      <c r="W26" s="102">
        <f t="shared" si="6"/>
        <v>12.027444000000001</v>
      </c>
      <c r="X26" s="102">
        <f t="shared" si="7"/>
        <v>1.3492325</v>
      </c>
      <c r="Y26" s="102">
        <f t="shared" si="8"/>
        <v>164.480461</v>
      </c>
      <c r="Z26" s="231">
        <f t="shared" si="9"/>
        <v>62.22914850000001</v>
      </c>
      <c r="AB26" s="77"/>
    </row>
    <row r="27" spans="1:28" s="58" customFormat="1" ht="15">
      <c r="A27" s="192" t="s">
        <v>134</v>
      </c>
      <c r="B27" s="163">
        <v>68315925</v>
      </c>
      <c r="C27" s="161">
        <v>2420925</v>
      </c>
      <c r="D27" s="169">
        <v>0.03673913043478261</v>
      </c>
      <c r="E27" s="163">
        <v>7425125</v>
      </c>
      <c r="F27" s="111">
        <v>2635800</v>
      </c>
      <c r="G27" s="169">
        <v>0.5503489531405783</v>
      </c>
      <c r="H27" s="163">
        <v>993200</v>
      </c>
      <c r="I27" s="111">
        <v>229200</v>
      </c>
      <c r="J27" s="169">
        <v>0.3</v>
      </c>
      <c r="K27" s="163">
        <v>76734250</v>
      </c>
      <c r="L27" s="111">
        <v>5285925</v>
      </c>
      <c r="M27" s="126">
        <f t="shared" si="10"/>
        <v>0.07398249014235113</v>
      </c>
      <c r="N27" s="111">
        <v>76576675</v>
      </c>
      <c r="O27" s="172">
        <f t="shared" si="0"/>
        <v>0.9979464841319229</v>
      </c>
      <c r="P27" s="107">
        <f>Volume!K27</f>
        <v>49.45</v>
      </c>
      <c r="Q27" s="69">
        <f>Volume!J27</f>
        <v>50.15</v>
      </c>
      <c r="R27" s="231">
        <f t="shared" si="1"/>
        <v>384.82226375</v>
      </c>
      <c r="S27" s="102">
        <f t="shared" si="2"/>
        <v>384.032025125</v>
      </c>
      <c r="T27" s="108">
        <f t="shared" si="3"/>
        <v>71448325</v>
      </c>
      <c r="U27" s="102">
        <f t="shared" si="4"/>
        <v>7.3982490142351125</v>
      </c>
      <c r="V27" s="102">
        <f t="shared" si="5"/>
        <v>342.604363875</v>
      </c>
      <c r="W27" s="102">
        <f t="shared" si="6"/>
        <v>37.237001875</v>
      </c>
      <c r="X27" s="102">
        <f t="shared" si="7"/>
        <v>4.980898</v>
      </c>
      <c r="Y27" s="102">
        <f t="shared" si="8"/>
        <v>353.311967125</v>
      </c>
      <c r="Z27" s="231">
        <f t="shared" si="9"/>
        <v>31.510296624999967</v>
      </c>
      <c r="AA27" s="78"/>
      <c r="AB27" s="77"/>
    </row>
    <row r="28" spans="1:28" s="58" customFormat="1" ht="15">
      <c r="A28" s="192" t="s">
        <v>154</v>
      </c>
      <c r="B28" s="163">
        <v>1761550</v>
      </c>
      <c r="C28" s="161">
        <v>89600</v>
      </c>
      <c r="D28" s="169">
        <v>0.053590119321750056</v>
      </c>
      <c r="E28" s="163">
        <v>2800</v>
      </c>
      <c r="F28" s="111">
        <v>0</v>
      </c>
      <c r="G28" s="169">
        <v>0</v>
      </c>
      <c r="H28" s="163">
        <v>0</v>
      </c>
      <c r="I28" s="111">
        <v>0</v>
      </c>
      <c r="J28" s="169">
        <v>0</v>
      </c>
      <c r="K28" s="163">
        <v>1764350</v>
      </c>
      <c r="L28" s="111">
        <v>89600</v>
      </c>
      <c r="M28" s="126">
        <f t="shared" si="10"/>
        <v>0.05350052246603971</v>
      </c>
      <c r="N28" s="111">
        <v>1763650</v>
      </c>
      <c r="O28" s="172">
        <f t="shared" si="0"/>
        <v>0.9996032533227535</v>
      </c>
      <c r="P28" s="107">
        <f>Volume!K28</f>
        <v>526.85</v>
      </c>
      <c r="Q28" s="69">
        <f>Volume!J28</f>
        <v>536</v>
      </c>
      <c r="R28" s="231">
        <f t="shared" si="1"/>
        <v>94.56916</v>
      </c>
      <c r="S28" s="102">
        <f t="shared" si="2"/>
        <v>94.53164</v>
      </c>
      <c r="T28" s="108">
        <f t="shared" si="3"/>
        <v>1674750</v>
      </c>
      <c r="U28" s="102">
        <f t="shared" si="4"/>
        <v>5.350052246603971</v>
      </c>
      <c r="V28" s="102">
        <f t="shared" si="5"/>
        <v>94.41908</v>
      </c>
      <c r="W28" s="102">
        <f t="shared" si="6"/>
        <v>0.15008</v>
      </c>
      <c r="X28" s="102">
        <f t="shared" si="7"/>
        <v>0</v>
      </c>
      <c r="Y28" s="102">
        <f t="shared" si="8"/>
        <v>88.23420375</v>
      </c>
      <c r="Z28" s="231">
        <f t="shared" si="9"/>
        <v>6.3349562499999905</v>
      </c>
      <c r="AA28" s="78"/>
      <c r="AB28" s="77"/>
    </row>
    <row r="29" spans="1:28" s="58" customFormat="1" ht="14.25" customHeight="1">
      <c r="A29" s="192" t="s">
        <v>458</v>
      </c>
      <c r="B29" s="163">
        <v>744075</v>
      </c>
      <c r="C29" s="161">
        <v>-19125</v>
      </c>
      <c r="D29" s="169">
        <v>-0.025058962264150945</v>
      </c>
      <c r="E29" s="163">
        <v>0</v>
      </c>
      <c r="F29" s="111">
        <v>0</v>
      </c>
      <c r="G29" s="169">
        <v>0</v>
      </c>
      <c r="H29" s="163">
        <v>0</v>
      </c>
      <c r="I29" s="111">
        <v>0</v>
      </c>
      <c r="J29" s="169">
        <v>0</v>
      </c>
      <c r="K29" s="163">
        <v>744075</v>
      </c>
      <c r="L29" s="111">
        <v>-19125</v>
      </c>
      <c r="M29" s="126">
        <f t="shared" si="10"/>
        <v>-0.025058962264150945</v>
      </c>
      <c r="N29" s="111">
        <v>744075</v>
      </c>
      <c r="O29" s="172">
        <f t="shared" si="0"/>
        <v>1</v>
      </c>
      <c r="P29" s="107">
        <f>Volume!K29</f>
        <v>956.4</v>
      </c>
      <c r="Q29" s="69">
        <f>Volume!J29</f>
        <v>975.55</v>
      </c>
      <c r="R29" s="231">
        <f t="shared" si="1"/>
        <v>72.588236625</v>
      </c>
      <c r="S29" s="102">
        <f t="shared" si="2"/>
        <v>72.588236625</v>
      </c>
      <c r="T29" s="108">
        <f t="shared" si="3"/>
        <v>763200</v>
      </c>
      <c r="U29" s="102">
        <f t="shared" si="4"/>
        <v>-2.5058962264150946</v>
      </c>
      <c r="V29" s="102">
        <f t="shared" si="5"/>
        <v>72.588236625</v>
      </c>
      <c r="W29" s="102">
        <f t="shared" si="6"/>
        <v>0</v>
      </c>
      <c r="X29" s="102">
        <f t="shared" si="7"/>
        <v>0</v>
      </c>
      <c r="Y29" s="102">
        <f t="shared" si="8"/>
        <v>72.992448</v>
      </c>
      <c r="Z29" s="231">
        <f t="shared" si="9"/>
        <v>-0.4042113750000027</v>
      </c>
      <c r="AA29" s="78"/>
      <c r="AB29" s="77"/>
    </row>
    <row r="30" spans="1:28" s="58" customFormat="1" ht="15">
      <c r="A30" s="192" t="s">
        <v>190</v>
      </c>
      <c r="B30" s="163">
        <v>409000</v>
      </c>
      <c r="C30" s="161">
        <v>77700</v>
      </c>
      <c r="D30" s="169">
        <v>0.23453063688499848</v>
      </c>
      <c r="E30" s="163">
        <v>1100</v>
      </c>
      <c r="F30" s="111">
        <v>600</v>
      </c>
      <c r="G30" s="169">
        <v>1.2</v>
      </c>
      <c r="H30" s="163">
        <v>0</v>
      </c>
      <c r="I30" s="111">
        <v>0</v>
      </c>
      <c r="J30" s="169">
        <v>0</v>
      </c>
      <c r="K30" s="163">
        <v>410100</v>
      </c>
      <c r="L30" s="111">
        <v>78300</v>
      </c>
      <c r="M30" s="126">
        <f t="shared" si="10"/>
        <v>0.2359855334538879</v>
      </c>
      <c r="N30" s="111">
        <v>409400</v>
      </c>
      <c r="O30" s="172">
        <f t="shared" si="0"/>
        <v>0.9982930992440868</v>
      </c>
      <c r="P30" s="107">
        <f>Volume!K30</f>
        <v>2687.3</v>
      </c>
      <c r="Q30" s="69">
        <f>Volume!J30</f>
        <v>2611</v>
      </c>
      <c r="R30" s="231">
        <f t="shared" si="1"/>
        <v>107.07711</v>
      </c>
      <c r="S30" s="102">
        <f t="shared" si="2"/>
        <v>106.89434</v>
      </c>
      <c r="T30" s="108">
        <f t="shared" si="3"/>
        <v>331800</v>
      </c>
      <c r="U30" s="102">
        <f t="shared" si="4"/>
        <v>23.59855334538879</v>
      </c>
      <c r="V30" s="102">
        <f t="shared" si="5"/>
        <v>106.7899</v>
      </c>
      <c r="W30" s="102">
        <f t="shared" si="6"/>
        <v>0.28721</v>
      </c>
      <c r="X30" s="102">
        <f t="shared" si="7"/>
        <v>0</v>
      </c>
      <c r="Y30" s="102">
        <f t="shared" si="8"/>
        <v>89.16461400000001</v>
      </c>
      <c r="Z30" s="231">
        <f t="shared" si="9"/>
        <v>17.91249599999999</v>
      </c>
      <c r="AA30" s="78"/>
      <c r="AB30" s="77"/>
    </row>
    <row r="31" spans="1:28" s="58" customFormat="1" ht="15">
      <c r="A31" s="192" t="s">
        <v>272</v>
      </c>
      <c r="B31" s="163">
        <v>9287200</v>
      </c>
      <c r="C31" s="161">
        <v>-13300</v>
      </c>
      <c r="D31" s="169">
        <v>-0.0014300306435137897</v>
      </c>
      <c r="E31" s="163">
        <v>18050</v>
      </c>
      <c r="F31" s="111">
        <v>12350</v>
      </c>
      <c r="G31" s="169">
        <v>2.1666666666666665</v>
      </c>
      <c r="H31" s="163">
        <v>8550</v>
      </c>
      <c r="I31" s="111">
        <v>6650</v>
      </c>
      <c r="J31" s="169">
        <v>3.5</v>
      </c>
      <c r="K31" s="163">
        <v>9313800</v>
      </c>
      <c r="L31" s="111">
        <v>5700</v>
      </c>
      <c r="M31" s="126">
        <f t="shared" si="10"/>
        <v>0.000612369871402327</v>
      </c>
      <c r="N31" s="111">
        <v>9312850</v>
      </c>
      <c r="O31" s="172">
        <f t="shared" si="0"/>
        <v>0.9998980008159934</v>
      </c>
      <c r="P31" s="107">
        <f>Volume!K31</f>
        <v>297.95</v>
      </c>
      <c r="Q31" s="69">
        <f>Volume!J31</f>
        <v>293.75</v>
      </c>
      <c r="R31" s="231">
        <f t="shared" si="1"/>
        <v>273.592875</v>
      </c>
      <c r="S31" s="102">
        <f t="shared" si="2"/>
        <v>273.56496875</v>
      </c>
      <c r="T31" s="108">
        <f t="shared" si="3"/>
        <v>9308100</v>
      </c>
      <c r="U31" s="102">
        <f t="shared" si="4"/>
        <v>0.0612369871402327</v>
      </c>
      <c r="V31" s="102">
        <f t="shared" si="5"/>
        <v>272.8115</v>
      </c>
      <c r="W31" s="102">
        <f t="shared" si="6"/>
        <v>0.53021875</v>
      </c>
      <c r="X31" s="102">
        <f t="shared" si="7"/>
        <v>0.25115625</v>
      </c>
      <c r="Y31" s="102">
        <f t="shared" si="8"/>
        <v>277.3348395</v>
      </c>
      <c r="Z31" s="231">
        <f t="shared" si="9"/>
        <v>-3.7419644999999946</v>
      </c>
      <c r="AA31" s="78"/>
      <c r="AB31" s="77"/>
    </row>
    <row r="32" spans="1:28" s="8" customFormat="1" ht="15">
      <c r="A32" s="192" t="s">
        <v>273</v>
      </c>
      <c r="B32" s="163">
        <v>23203200</v>
      </c>
      <c r="C32" s="161">
        <v>-369600</v>
      </c>
      <c r="D32" s="169">
        <v>-0.015679087762166564</v>
      </c>
      <c r="E32" s="163">
        <v>372000</v>
      </c>
      <c r="F32" s="111">
        <v>194400</v>
      </c>
      <c r="G32" s="169">
        <v>1.0945945945945945</v>
      </c>
      <c r="H32" s="163">
        <v>98400</v>
      </c>
      <c r="I32" s="111">
        <v>40800</v>
      </c>
      <c r="J32" s="169">
        <v>0.7083333333333334</v>
      </c>
      <c r="K32" s="163">
        <v>23673600</v>
      </c>
      <c r="L32" s="111">
        <v>-134400</v>
      </c>
      <c r="M32" s="126">
        <f t="shared" si="10"/>
        <v>-0.00564516129032258</v>
      </c>
      <c r="N32" s="111">
        <v>23673600</v>
      </c>
      <c r="O32" s="172">
        <f t="shared" si="0"/>
        <v>1</v>
      </c>
      <c r="P32" s="107">
        <f>Volume!K32</f>
        <v>116.75</v>
      </c>
      <c r="Q32" s="69">
        <f>Volume!J32</f>
        <v>116.15</v>
      </c>
      <c r="R32" s="231">
        <f t="shared" si="1"/>
        <v>274.968864</v>
      </c>
      <c r="S32" s="102">
        <f t="shared" si="2"/>
        <v>274.968864</v>
      </c>
      <c r="T32" s="108">
        <f t="shared" si="3"/>
        <v>23808000</v>
      </c>
      <c r="U32" s="102">
        <f t="shared" si="4"/>
        <v>-0.564516129032258</v>
      </c>
      <c r="V32" s="102">
        <f t="shared" si="5"/>
        <v>269.505168</v>
      </c>
      <c r="W32" s="102">
        <f t="shared" si="6"/>
        <v>4.32078</v>
      </c>
      <c r="X32" s="102">
        <f t="shared" si="7"/>
        <v>1.142916</v>
      </c>
      <c r="Y32" s="102">
        <f t="shared" si="8"/>
        <v>277.9584</v>
      </c>
      <c r="Z32" s="231">
        <f t="shared" si="9"/>
        <v>-2.989535999999987</v>
      </c>
      <c r="AA32"/>
      <c r="AB32" s="77"/>
    </row>
    <row r="33" spans="1:28" s="8" customFormat="1" ht="15">
      <c r="A33" s="192" t="s">
        <v>74</v>
      </c>
      <c r="B33" s="163">
        <v>4113900</v>
      </c>
      <c r="C33" s="161">
        <v>177100</v>
      </c>
      <c r="D33" s="169">
        <v>0.044985775248933144</v>
      </c>
      <c r="E33" s="163">
        <v>0</v>
      </c>
      <c r="F33" s="111">
        <v>0</v>
      </c>
      <c r="G33" s="169">
        <v>0</v>
      </c>
      <c r="H33" s="163">
        <v>0</v>
      </c>
      <c r="I33" s="111">
        <v>0</v>
      </c>
      <c r="J33" s="169">
        <v>0</v>
      </c>
      <c r="K33" s="163">
        <v>4113900</v>
      </c>
      <c r="L33" s="111">
        <v>177100</v>
      </c>
      <c r="M33" s="126">
        <f t="shared" si="10"/>
        <v>0.044985775248933144</v>
      </c>
      <c r="N33" s="111">
        <v>4113900</v>
      </c>
      <c r="O33" s="172">
        <f t="shared" si="0"/>
        <v>1</v>
      </c>
      <c r="P33" s="107">
        <f>Volume!K33</f>
        <v>432.6</v>
      </c>
      <c r="Q33" s="69">
        <f>Volume!J33</f>
        <v>455.85</v>
      </c>
      <c r="R33" s="231">
        <f t="shared" si="1"/>
        <v>187.5321315</v>
      </c>
      <c r="S33" s="102">
        <f t="shared" si="2"/>
        <v>187.5321315</v>
      </c>
      <c r="T33" s="108">
        <f t="shared" si="3"/>
        <v>3936800</v>
      </c>
      <c r="U33" s="102">
        <f t="shared" si="4"/>
        <v>4.498577524893315</v>
      </c>
      <c r="V33" s="102">
        <f t="shared" si="5"/>
        <v>187.5321315</v>
      </c>
      <c r="W33" s="102">
        <f t="shared" si="6"/>
        <v>0</v>
      </c>
      <c r="X33" s="102">
        <f t="shared" si="7"/>
        <v>0</v>
      </c>
      <c r="Y33" s="102">
        <f t="shared" si="8"/>
        <v>170.305968</v>
      </c>
      <c r="Z33" s="231">
        <f t="shared" si="9"/>
        <v>17.226163499999984</v>
      </c>
      <c r="AA33"/>
      <c r="AB33" s="77"/>
    </row>
    <row r="34" spans="1:28" s="58" customFormat="1" ht="15">
      <c r="A34" s="192" t="s">
        <v>75</v>
      </c>
      <c r="B34" s="163">
        <v>4522950</v>
      </c>
      <c r="C34" s="161">
        <v>76950</v>
      </c>
      <c r="D34" s="169">
        <v>0.01730769230769231</v>
      </c>
      <c r="E34" s="163">
        <v>28500</v>
      </c>
      <c r="F34" s="111">
        <v>3800</v>
      </c>
      <c r="G34" s="169">
        <v>0.15384615384615385</v>
      </c>
      <c r="H34" s="163">
        <v>0</v>
      </c>
      <c r="I34" s="111">
        <v>0</v>
      </c>
      <c r="J34" s="169">
        <v>0</v>
      </c>
      <c r="K34" s="163">
        <v>4551450</v>
      </c>
      <c r="L34" s="111">
        <v>80750</v>
      </c>
      <c r="M34" s="126">
        <f t="shared" si="10"/>
        <v>0.01806204844878878</v>
      </c>
      <c r="N34" s="111">
        <v>4549550</v>
      </c>
      <c r="O34" s="172">
        <f t="shared" si="0"/>
        <v>0.9995825506157379</v>
      </c>
      <c r="P34" s="107">
        <f>Volume!K34</f>
        <v>359.25</v>
      </c>
      <c r="Q34" s="69">
        <f>Volume!J34</f>
        <v>365.45</v>
      </c>
      <c r="R34" s="231">
        <f t="shared" si="1"/>
        <v>166.33274025</v>
      </c>
      <c r="S34" s="102">
        <f t="shared" si="2"/>
        <v>166.26330475</v>
      </c>
      <c r="T34" s="108">
        <f t="shared" si="3"/>
        <v>4470700</v>
      </c>
      <c r="U34" s="102">
        <f t="shared" si="4"/>
        <v>1.8062048448788781</v>
      </c>
      <c r="V34" s="102">
        <f t="shared" si="5"/>
        <v>165.29120775</v>
      </c>
      <c r="W34" s="102">
        <f t="shared" si="6"/>
        <v>1.0415325</v>
      </c>
      <c r="X34" s="102">
        <f t="shared" si="7"/>
        <v>0</v>
      </c>
      <c r="Y34" s="102">
        <f t="shared" si="8"/>
        <v>160.6098975</v>
      </c>
      <c r="Z34" s="231">
        <f t="shared" si="9"/>
        <v>5.722842750000012</v>
      </c>
      <c r="AA34"/>
      <c r="AB34" s="77"/>
    </row>
    <row r="35" spans="1:28" s="7" customFormat="1" ht="15">
      <c r="A35" s="192" t="s">
        <v>274</v>
      </c>
      <c r="B35" s="268">
        <v>1872150</v>
      </c>
      <c r="C35" s="162">
        <v>59850</v>
      </c>
      <c r="D35" s="170">
        <v>0.03302433371958285</v>
      </c>
      <c r="E35" s="171">
        <v>1050</v>
      </c>
      <c r="F35" s="166">
        <v>1050</v>
      </c>
      <c r="G35" s="170">
        <v>0</v>
      </c>
      <c r="H35" s="164">
        <v>0</v>
      </c>
      <c r="I35" s="167">
        <v>0</v>
      </c>
      <c r="J35" s="170">
        <v>0</v>
      </c>
      <c r="K35" s="163">
        <v>1873200</v>
      </c>
      <c r="L35" s="111">
        <v>60900</v>
      </c>
      <c r="M35" s="126">
        <f t="shared" si="10"/>
        <v>0.03360370799536501</v>
      </c>
      <c r="N35" s="111">
        <v>1871100</v>
      </c>
      <c r="O35" s="172">
        <f t="shared" si="0"/>
        <v>0.9988789237668162</v>
      </c>
      <c r="P35" s="107">
        <f>Volume!K35</f>
        <v>247.8</v>
      </c>
      <c r="Q35" s="69">
        <f>Volume!J35</f>
        <v>255.6</v>
      </c>
      <c r="R35" s="231">
        <f t="shared" si="1"/>
        <v>47.878992</v>
      </c>
      <c r="S35" s="102">
        <f t="shared" si="2"/>
        <v>47.825316</v>
      </c>
      <c r="T35" s="108">
        <f t="shared" si="3"/>
        <v>1812300</v>
      </c>
      <c r="U35" s="102">
        <f t="shared" si="4"/>
        <v>3.360370799536501</v>
      </c>
      <c r="V35" s="102">
        <f t="shared" si="5"/>
        <v>47.852154</v>
      </c>
      <c r="W35" s="102">
        <f t="shared" si="6"/>
        <v>0.026838</v>
      </c>
      <c r="X35" s="102">
        <f t="shared" si="7"/>
        <v>0</v>
      </c>
      <c r="Y35" s="102">
        <f t="shared" si="8"/>
        <v>44.908794</v>
      </c>
      <c r="Z35" s="231">
        <f t="shared" si="9"/>
        <v>2.9701979999999963</v>
      </c>
      <c r="AB35" s="77"/>
    </row>
    <row r="36" spans="1:28" s="7" customFormat="1" ht="15">
      <c r="A36" s="192" t="s">
        <v>33</v>
      </c>
      <c r="B36" s="268">
        <v>208450</v>
      </c>
      <c r="C36" s="162">
        <v>-1650</v>
      </c>
      <c r="D36" s="170">
        <v>-0.007853403141361256</v>
      </c>
      <c r="E36" s="171">
        <v>0</v>
      </c>
      <c r="F36" s="166">
        <v>0</v>
      </c>
      <c r="G36" s="170">
        <v>0</v>
      </c>
      <c r="H36" s="164">
        <v>0</v>
      </c>
      <c r="I36" s="167">
        <v>0</v>
      </c>
      <c r="J36" s="170">
        <v>0</v>
      </c>
      <c r="K36" s="163">
        <v>208450</v>
      </c>
      <c r="L36" s="111">
        <v>-1650</v>
      </c>
      <c r="M36" s="126">
        <f t="shared" si="10"/>
        <v>-0.007853403141361256</v>
      </c>
      <c r="N36" s="111">
        <v>208175</v>
      </c>
      <c r="O36" s="172">
        <f t="shared" si="0"/>
        <v>0.9986807387862797</v>
      </c>
      <c r="P36" s="107">
        <f>Volume!K36</f>
        <v>1975.05</v>
      </c>
      <c r="Q36" s="69">
        <f>Volume!J36</f>
        <v>2097.95</v>
      </c>
      <c r="R36" s="231">
        <f t="shared" si="1"/>
        <v>43.731767749999996</v>
      </c>
      <c r="S36" s="102">
        <f t="shared" si="2"/>
        <v>43.674074125</v>
      </c>
      <c r="T36" s="108">
        <f t="shared" si="3"/>
        <v>210100</v>
      </c>
      <c r="U36" s="102">
        <f t="shared" si="4"/>
        <v>-0.7853403141361256</v>
      </c>
      <c r="V36" s="102">
        <f t="shared" si="5"/>
        <v>43.731767749999996</v>
      </c>
      <c r="W36" s="102">
        <f t="shared" si="6"/>
        <v>0</v>
      </c>
      <c r="X36" s="102">
        <f t="shared" si="7"/>
        <v>0</v>
      </c>
      <c r="Y36" s="102">
        <f t="shared" si="8"/>
        <v>41.4958005</v>
      </c>
      <c r="Z36" s="231">
        <f t="shared" si="9"/>
        <v>2.2359672499999945</v>
      </c>
      <c r="AB36" s="77"/>
    </row>
    <row r="37" spans="1:28" s="58" customFormat="1" ht="15">
      <c r="A37" s="192" t="s">
        <v>275</v>
      </c>
      <c r="B37" s="163">
        <v>70375</v>
      </c>
      <c r="C37" s="161">
        <v>375</v>
      </c>
      <c r="D37" s="169">
        <v>0.005357142857142857</v>
      </c>
      <c r="E37" s="163">
        <v>0</v>
      </c>
      <c r="F37" s="111">
        <v>0</v>
      </c>
      <c r="G37" s="169">
        <v>0</v>
      </c>
      <c r="H37" s="163">
        <v>0</v>
      </c>
      <c r="I37" s="111">
        <v>0</v>
      </c>
      <c r="J37" s="169">
        <v>0</v>
      </c>
      <c r="K37" s="163">
        <v>70375</v>
      </c>
      <c r="L37" s="111">
        <v>375</v>
      </c>
      <c r="M37" s="126">
        <f t="shared" si="10"/>
        <v>0.005357142857142857</v>
      </c>
      <c r="N37" s="111">
        <v>70375</v>
      </c>
      <c r="O37" s="172">
        <f t="shared" si="0"/>
        <v>1</v>
      </c>
      <c r="P37" s="107">
        <f>Volume!K37</f>
        <v>1708.15</v>
      </c>
      <c r="Q37" s="69">
        <f>Volume!J37</f>
        <v>1715.8</v>
      </c>
      <c r="R37" s="231">
        <f t="shared" si="1"/>
        <v>12.0749425</v>
      </c>
      <c r="S37" s="102">
        <f t="shared" si="2"/>
        <v>12.0749425</v>
      </c>
      <c r="T37" s="108">
        <f t="shared" si="3"/>
        <v>70000</v>
      </c>
      <c r="U37" s="102">
        <f t="shared" si="4"/>
        <v>0.5357142857142857</v>
      </c>
      <c r="V37" s="102">
        <f t="shared" si="5"/>
        <v>12.0749425</v>
      </c>
      <c r="W37" s="102">
        <f t="shared" si="6"/>
        <v>0</v>
      </c>
      <c r="X37" s="102">
        <f t="shared" si="7"/>
        <v>0</v>
      </c>
      <c r="Y37" s="102">
        <f t="shared" si="8"/>
        <v>11.95705</v>
      </c>
      <c r="Z37" s="231">
        <f t="shared" si="9"/>
        <v>0.11789249999999996</v>
      </c>
      <c r="AA37" s="78"/>
      <c r="AB37" s="77"/>
    </row>
    <row r="38" spans="1:28" s="58" customFormat="1" ht="15">
      <c r="A38" s="192" t="s">
        <v>135</v>
      </c>
      <c r="B38" s="163">
        <v>7991000</v>
      </c>
      <c r="C38" s="161">
        <v>444000</v>
      </c>
      <c r="D38" s="169">
        <v>0.058831323704783355</v>
      </c>
      <c r="E38" s="163">
        <v>14000</v>
      </c>
      <c r="F38" s="111">
        <v>14000</v>
      </c>
      <c r="G38" s="169">
        <v>0</v>
      </c>
      <c r="H38" s="163">
        <v>0</v>
      </c>
      <c r="I38" s="111">
        <v>0</v>
      </c>
      <c r="J38" s="169">
        <v>0</v>
      </c>
      <c r="K38" s="163">
        <v>8005000</v>
      </c>
      <c r="L38" s="111">
        <v>458000</v>
      </c>
      <c r="M38" s="126">
        <f t="shared" si="10"/>
        <v>0.06068636544322247</v>
      </c>
      <c r="N38" s="111">
        <v>8003000</v>
      </c>
      <c r="O38" s="172">
        <f t="shared" si="0"/>
        <v>0.9997501561524047</v>
      </c>
      <c r="P38" s="107">
        <f>Volume!K38</f>
        <v>340.85</v>
      </c>
      <c r="Q38" s="69">
        <f>Volume!J38</f>
        <v>354.1</v>
      </c>
      <c r="R38" s="231">
        <f t="shared" si="1"/>
        <v>283.45705</v>
      </c>
      <c r="S38" s="102">
        <f t="shared" si="2"/>
        <v>283.38623</v>
      </c>
      <c r="T38" s="108">
        <f t="shared" si="3"/>
        <v>7547000</v>
      </c>
      <c r="U38" s="102">
        <f t="shared" si="4"/>
        <v>6.068636544322247</v>
      </c>
      <c r="V38" s="102">
        <f t="shared" si="5"/>
        <v>282.96131</v>
      </c>
      <c r="W38" s="102">
        <f t="shared" si="6"/>
        <v>0.49574</v>
      </c>
      <c r="X38" s="102">
        <f t="shared" si="7"/>
        <v>0</v>
      </c>
      <c r="Y38" s="102">
        <f t="shared" si="8"/>
        <v>257.239495</v>
      </c>
      <c r="Z38" s="231">
        <f t="shared" si="9"/>
        <v>26.217555000000004</v>
      </c>
      <c r="AA38" s="78"/>
      <c r="AB38" s="77"/>
    </row>
    <row r="39" spans="1:28" s="7" customFormat="1" ht="15">
      <c r="A39" s="192" t="s">
        <v>226</v>
      </c>
      <c r="B39" s="163">
        <v>5420250</v>
      </c>
      <c r="C39" s="161">
        <v>638750</v>
      </c>
      <c r="D39" s="169">
        <v>0.13358778625954199</v>
      </c>
      <c r="E39" s="163">
        <v>53000</v>
      </c>
      <c r="F39" s="111">
        <v>35500</v>
      </c>
      <c r="G39" s="169">
        <v>2.0285714285714285</v>
      </c>
      <c r="H39" s="163">
        <v>2000</v>
      </c>
      <c r="I39" s="111">
        <v>2000</v>
      </c>
      <c r="J39" s="169">
        <v>0</v>
      </c>
      <c r="K39" s="163">
        <v>5475250</v>
      </c>
      <c r="L39" s="111">
        <v>676250</v>
      </c>
      <c r="M39" s="126">
        <f t="shared" si="10"/>
        <v>0.1409147739112315</v>
      </c>
      <c r="N39" s="111">
        <v>5469750</v>
      </c>
      <c r="O39" s="172">
        <f t="shared" si="0"/>
        <v>0.9989954796584631</v>
      </c>
      <c r="P39" s="107">
        <f>Volume!K39</f>
        <v>965.4</v>
      </c>
      <c r="Q39" s="69">
        <f>Volume!J39</f>
        <v>941.4</v>
      </c>
      <c r="R39" s="231">
        <f t="shared" si="1"/>
        <v>515.440035</v>
      </c>
      <c r="S39" s="102">
        <f t="shared" si="2"/>
        <v>514.922265</v>
      </c>
      <c r="T39" s="108">
        <f t="shared" si="3"/>
        <v>4799000</v>
      </c>
      <c r="U39" s="102">
        <f t="shared" si="4"/>
        <v>14.09147739112315</v>
      </c>
      <c r="V39" s="102">
        <f t="shared" si="5"/>
        <v>510.262335</v>
      </c>
      <c r="W39" s="102">
        <f t="shared" si="6"/>
        <v>4.98942</v>
      </c>
      <c r="X39" s="102">
        <f t="shared" si="7"/>
        <v>0.18828</v>
      </c>
      <c r="Y39" s="102">
        <f t="shared" si="8"/>
        <v>463.29546</v>
      </c>
      <c r="Z39" s="231">
        <f t="shared" si="9"/>
        <v>52.144574999999975</v>
      </c>
      <c r="AB39" s="77"/>
    </row>
    <row r="40" spans="1:28" s="7" customFormat="1" ht="15">
      <c r="A40" s="192" t="s">
        <v>1</v>
      </c>
      <c r="B40" s="268">
        <v>2611875</v>
      </c>
      <c r="C40" s="162">
        <v>41475</v>
      </c>
      <c r="D40" s="170">
        <v>0.01613562091503268</v>
      </c>
      <c r="E40" s="171">
        <v>2625</v>
      </c>
      <c r="F40" s="166">
        <v>825</v>
      </c>
      <c r="G40" s="170">
        <v>0.4583333333333333</v>
      </c>
      <c r="H40" s="164">
        <v>0</v>
      </c>
      <c r="I40" s="167">
        <v>0</v>
      </c>
      <c r="J40" s="170">
        <v>0</v>
      </c>
      <c r="K40" s="163">
        <v>2614500</v>
      </c>
      <c r="L40" s="111">
        <v>42300</v>
      </c>
      <c r="M40" s="126">
        <f t="shared" si="10"/>
        <v>0.016445066480055982</v>
      </c>
      <c r="N40" s="111">
        <v>2607675</v>
      </c>
      <c r="O40" s="172">
        <f t="shared" si="0"/>
        <v>0.9973895582329317</v>
      </c>
      <c r="P40" s="107">
        <f>Volume!K40</f>
        <v>2558.15</v>
      </c>
      <c r="Q40" s="69">
        <f>Volume!J40</f>
        <v>2583.55</v>
      </c>
      <c r="R40" s="231">
        <f t="shared" si="1"/>
        <v>675.4691475</v>
      </c>
      <c r="S40" s="102">
        <f t="shared" si="2"/>
        <v>673.705874625</v>
      </c>
      <c r="T40" s="108">
        <f t="shared" si="3"/>
        <v>2572200</v>
      </c>
      <c r="U40" s="102">
        <f t="shared" si="4"/>
        <v>1.6445066480055983</v>
      </c>
      <c r="V40" s="102">
        <f t="shared" si="5"/>
        <v>674.790965625</v>
      </c>
      <c r="W40" s="102">
        <f t="shared" si="6"/>
        <v>0.678181875</v>
      </c>
      <c r="X40" s="102">
        <f t="shared" si="7"/>
        <v>0</v>
      </c>
      <c r="Y40" s="102">
        <f t="shared" si="8"/>
        <v>658.007343</v>
      </c>
      <c r="Z40" s="231">
        <f t="shared" si="9"/>
        <v>17.46180449999997</v>
      </c>
      <c r="AB40" s="77"/>
    </row>
    <row r="41" spans="1:28" s="7" customFormat="1" ht="15">
      <c r="A41" s="192" t="s">
        <v>464</v>
      </c>
      <c r="B41" s="268">
        <v>188000</v>
      </c>
      <c r="C41" s="162">
        <v>2250</v>
      </c>
      <c r="D41" s="170">
        <v>0.012113055181695828</v>
      </c>
      <c r="E41" s="171">
        <v>0</v>
      </c>
      <c r="F41" s="166">
        <v>0</v>
      </c>
      <c r="G41" s="170">
        <v>0</v>
      </c>
      <c r="H41" s="164">
        <v>0</v>
      </c>
      <c r="I41" s="167">
        <v>0</v>
      </c>
      <c r="J41" s="170">
        <v>0</v>
      </c>
      <c r="K41" s="163">
        <v>188000</v>
      </c>
      <c r="L41" s="111">
        <v>2250</v>
      </c>
      <c r="M41" s="126">
        <f t="shared" si="10"/>
        <v>0.012113055181695828</v>
      </c>
      <c r="N41" s="111">
        <v>188000</v>
      </c>
      <c r="O41" s="172">
        <f t="shared" si="0"/>
        <v>1</v>
      </c>
      <c r="P41" s="107">
        <f>Volume!K41</f>
        <v>1517.4</v>
      </c>
      <c r="Q41" s="69">
        <f>Volume!J41</f>
        <v>1563.85</v>
      </c>
      <c r="R41" s="231">
        <f t="shared" si="1"/>
        <v>29.40038</v>
      </c>
      <c r="S41" s="102">
        <f t="shared" si="2"/>
        <v>29.40038</v>
      </c>
      <c r="T41" s="108">
        <f t="shared" si="3"/>
        <v>185750</v>
      </c>
      <c r="U41" s="102">
        <f t="shared" si="4"/>
        <v>1.2113055181695829</v>
      </c>
      <c r="V41" s="102">
        <f t="shared" si="5"/>
        <v>29.40038</v>
      </c>
      <c r="W41" s="102">
        <f t="shared" si="6"/>
        <v>0</v>
      </c>
      <c r="X41" s="102">
        <f t="shared" si="7"/>
        <v>0</v>
      </c>
      <c r="Y41" s="102">
        <f t="shared" si="8"/>
        <v>28.185705</v>
      </c>
      <c r="Z41" s="231">
        <f t="shared" si="9"/>
        <v>1.2146749999999997</v>
      </c>
      <c r="AB41" s="77"/>
    </row>
    <row r="42" spans="1:28" s="7" customFormat="1" ht="15">
      <c r="A42" s="192" t="s">
        <v>155</v>
      </c>
      <c r="B42" s="268">
        <v>3222400</v>
      </c>
      <c r="C42" s="162">
        <v>210900</v>
      </c>
      <c r="D42" s="170">
        <v>0.07003154574132492</v>
      </c>
      <c r="E42" s="171">
        <v>17100</v>
      </c>
      <c r="F42" s="166">
        <v>11400</v>
      </c>
      <c r="G42" s="170">
        <v>2</v>
      </c>
      <c r="H42" s="164">
        <v>0</v>
      </c>
      <c r="I42" s="167">
        <v>0</v>
      </c>
      <c r="J42" s="170">
        <v>0</v>
      </c>
      <c r="K42" s="163">
        <v>3239500</v>
      </c>
      <c r="L42" s="111">
        <v>222300</v>
      </c>
      <c r="M42" s="126">
        <f t="shared" si="10"/>
        <v>0.07367758186397985</v>
      </c>
      <c r="N42" s="111">
        <v>3239500</v>
      </c>
      <c r="O42" s="172">
        <f t="shared" si="0"/>
        <v>1</v>
      </c>
      <c r="P42" s="107">
        <f>Volume!K42</f>
        <v>172.85</v>
      </c>
      <c r="Q42" s="69">
        <f>Volume!J42</f>
        <v>175.1</v>
      </c>
      <c r="R42" s="231">
        <f t="shared" si="1"/>
        <v>56.723645</v>
      </c>
      <c r="S42" s="102">
        <f t="shared" si="2"/>
        <v>56.723645</v>
      </c>
      <c r="T42" s="108">
        <f t="shared" si="3"/>
        <v>3017200</v>
      </c>
      <c r="U42" s="102">
        <f t="shared" si="4"/>
        <v>7.367758186397985</v>
      </c>
      <c r="V42" s="102">
        <f t="shared" si="5"/>
        <v>56.424224</v>
      </c>
      <c r="W42" s="102">
        <f t="shared" si="6"/>
        <v>0.299421</v>
      </c>
      <c r="X42" s="102">
        <f t="shared" si="7"/>
        <v>0</v>
      </c>
      <c r="Y42" s="102">
        <f t="shared" si="8"/>
        <v>52.152302</v>
      </c>
      <c r="Z42" s="231">
        <f t="shared" si="9"/>
        <v>4.571342999999999</v>
      </c>
      <c r="AB42" s="77"/>
    </row>
    <row r="43" spans="1:28" s="7" customFormat="1" ht="15">
      <c r="A43" s="192" t="s">
        <v>392</v>
      </c>
      <c r="B43" s="268">
        <v>20181150</v>
      </c>
      <c r="C43" s="162">
        <v>990000</v>
      </c>
      <c r="D43" s="170">
        <v>0.05158627805003869</v>
      </c>
      <c r="E43" s="171">
        <v>396000</v>
      </c>
      <c r="F43" s="166">
        <v>277200</v>
      </c>
      <c r="G43" s="170">
        <v>2.3333333333333335</v>
      </c>
      <c r="H43" s="164">
        <v>14850</v>
      </c>
      <c r="I43" s="167">
        <v>4950</v>
      </c>
      <c r="J43" s="170">
        <v>0.5</v>
      </c>
      <c r="K43" s="163">
        <v>20592000</v>
      </c>
      <c r="L43" s="111">
        <v>1272150</v>
      </c>
      <c r="M43" s="126">
        <f t="shared" si="10"/>
        <v>0.06584678452472457</v>
      </c>
      <c r="N43" s="111">
        <v>20577150</v>
      </c>
      <c r="O43" s="172">
        <f t="shared" si="0"/>
        <v>0.9992788461538461</v>
      </c>
      <c r="P43" s="107">
        <f>Volume!K43</f>
        <v>68.3</v>
      </c>
      <c r="Q43" s="69">
        <f>Volume!J43</f>
        <v>70.7</v>
      </c>
      <c r="R43" s="231">
        <f t="shared" si="1"/>
        <v>145.58544</v>
      </c>
      <c r="S43" s="102">
        <f t="shared" si="2"/>
        <v>145.4804505</v>
      </c>
      <c r="T43" s="108">
        <f t="shared" si="3"/>
        <v>19319850</v>
      </c>
      <c r="U43" s="102">
        <f t="shared" si="4"/>
        <v>6.584678452472457</v>
      </c>
      <c r="V43" s="102">
        <f t="shared" si="5"/>
        <v>142.6807305</v>
      </c>
      <c r="W43" s="102">
        <f t="shared" si="6"/>
        <v>2.79972</v>
      </c>
      <c r="X43" s="102">
        <f t="shared" si="7"/>
        <v>0.1049895</v>
      </c>
      <c r="Y43" s="102">
        <f t="shared" si="8"/>
        <v>131.9545755</v>
      </c>
      <c r="Z43" s="231">
        <f t="shared" si="9"/>
        <v>13.630864500000001</v>
      </c>
      <c r="AB43" s="77"/>
    </row>
    <row r="44" spans="1:28" s="7" customFormat="1" ht="15">
      <c r="A44" s="192" t="s">
        <v>465</v>
      </c>
      <c r="B44" s="268">
        <v>1533600</v>
      </c>
      <c r="C44" s="162">
        <v>18000</v>
      </c>
      <c r="D44" s="170">
        <v>0.011876484560570071</v>
      </c>
      <c r="E44" s="171">
        <v>1800</v>
      </c>
      <c r="F44" s="166">
        <v>0</v>
      </c>
      <c r="G44" s="170">
        <v>0</v>
      </c>
      <c r="H44" s="164">
        <v>0</v>
      </c>
      <c r="I44" s="167">
        <v>0</v>
      </c>
      <c r="J44" s="170">
        <v>0</v>
      </c>
      <c r="K44" s="163">
        <v>1535400</v>
      </c>
      <c r="L44" s="111">
        <v>18000</v>
      </c>
      <c r="M44" s="126">
        <f t="shared" si="10"/>
        <v>0.011862396204033215</v>
      </c>
      <c r="N44" s="111">
        <v>1535400</v>
      </c>
      <c r="O44" s="172">
        <f t="shared" si="0"/>
        <v>1</v>
      </c>
      <c r="P44" s="107">
        <f>Volume!K44</f>
        <v>567.35</v>
      </c>
      <c r="Q44" s="69">
        <f>Volume!J44</f>
        <v>576.35</v>
      </c>
      <c r="R44" s="231">
        <f t="shared" si="1"/>
        <v>88.492779</v>
      </c>
      <c r="S44" s="102">
        <f t="shared" si="2"/>
        <v>88.492779</v>
      </c>
      <c r="T44" s="108">
        <f t="shared" si="3"/>
        <v>1517400</v>
      </c>
      <c r="U44" s="102">
        <f t="shared" si="4"/>
        <v>1.1862396204033214</v>
      </c>
      <c r="V44" s="102">
        <f t="shared" si="5"/>
        <v>88.389036</v>
      </c>
      <c r="W44" s="102">
        <f t="shared" si="6"/>
        <v>0.103743</v>
      </c>
      <c r="X44" s="102">
        <f t="shared" si="7"/>
        <v>0</v>
      </c>
      <c r="Y44" s="102">
        <f t="shared" si="8"/>
        <v>86.089689</v>
      </c>
      <c r="Z44" s="231">
        <f t="shared" si="9"/>
        <v>2.4030899999999917</v>
      </c>
      <c r="AB44" s="77"/>
    </row>
    <row r="45" spans="1:28" s="7" customFormat="1" ht="15">
      <c r="A45" s="192" t="s">
        <v>393</v>
      </c>
      <c r="B45" s="268">
        <v>2224450</v>
      </c>
      <c r="C45" s="162">
        <v>5950</v>
      </c>
      <c r="D45" s="170">
        <v>0.0026819923371647508</v>
      </c>
      <c r="E45" s="171">
        <v>0</v>
      </c>
      <c r="F45" s="166">
        <v>0</v>
      </c>
      <c r="G45" s="170">
        <v>0</v>
      </c>
      <c r="H45" s="164">
        <v>0</v>
      </c>
      <c r="I45" s="167">
        <v>0</v>
      </c>
      <c r="J45" s="170">
        <v>0</v>
      </c>
      <c r="K45" s="163">
        <v>2224450</v>
      </c>
      <c r="L45" s="111">
        <v>5950</v>
      </c>
      <c r="M45" s="126">
        <f t="shared" si="10"/>
        <v>0.0026819923371647508</v>
      </c>
      <c r="N45" s="111">
        <v>2224450</v>
      </c>
      <c r="O45" s="172">
        <f t="shared" si="0"/>
        <v>1</v>
      </c>
      <c r="P45" s="107">
        <f>Volume!K45</f>
        <v>325.95</v>
      </c>
      <c r="Q45" s="69">
        <f>Volume!J45</f>
        <v>329.6</v>
      </c>
      <c r="R45" s="231">
        <f t="shared" si="1"/>
        <v>73.317872</v>
      </c>
      <c r="S45" s="102">
        <f t="shared" si="2"/>
        <v>73.317872</v>
      </c>
      <c r="T45" s="108">
        <f t="shared" si="3"/>
        <v>2218500</v>
      </c>
      <c r="U45" s="102">
        <f t="shared" si="4"/>
        <v>0.2681992337164751</v>
      </c>
      <c r="V45" s="102">
        <f t="shared" si="5"/>
        <v>73.317872</v>
      </c>
      <c r="W45" s="102">
        <f t="shared" si="6"/>
        <v>0</v>
      </c>
      <c r="X45" s="102">
        <f t="shared" si="7"/>
        <v>0</v>
      </c>
      <c r="Y45" s="102">
        <f t="shared" si="8"/>
        <v>72.3120075</v>
      </c>
      <c r="Z45" s="231">
        <f t="shared" si="9"/>
        <v>1.005864499999987</v>
      </c>
      <c r="AB45" s="77"/>
    </row>
    <row r="46" spans="1:28" s="58" customFormat="1" ht="15">
      <c r="A46" s="192" t="s">
        <v>276</v>
      </c>
      <c r="B46" s="163">
        <v>1414500</v>
      </c>
      <c r="C46" s="161">
        <v>52500</v>
      </c>
      <c r="D46" s="169">
        <v>0.03854625550660793</v>
      </c>
      <c r="E46" s="163">
        <v>300</v>
      </c>
      <c r="F46" s="111">
        <v>0</v>
      </c>
      <c r="G46" s="169">
        <v>0</v>
      </c>
      <c r="H46" s="163">
        <v>0</v>
      </c>
      <c r="I46" s="111">
        <v>0</v>
      </c>
      <c r="J46" s="169">
        <v>0</v>
      </c>
      <c r="K46" s="163">
        <v>1414800</v>
      </c>
      <c r="L46" s="111">
        <v>52500</v>
      </c>
      <c r="M46" s="126">
        <f t="shared" si="10"/>
        <v>0.038537767011671435</v>
      </c>
      <c r="N46" s="111">
        <v>1414500</v>
      </c>
      <c r="O46" s="172">
        <f t="shared" si="0"/>
        <v>0.9997879558948262</v>
      </c>
      <c r="P46" s="107">
        <f>Volume!K46</f>
        <v>730.9</v>
      </c>
      <c r="Q46" s="69">
        <f>Volume!J46</f>
        <v>747.55</v>
      </c>
      <c r="R46" s="231">
        <f t="shared" si="1"/>
        <v>105.76337399999998</v>
      </c>
      <c r="S46" s="102">
        <f t="shared" si="2"/>
        <v>105.74094749999999</v>
      </c>
      <c r="T46" s="108">
        <f t="shared" si="3"/>
        <v>1362300</v>
      </c>
      <c r="U46" s="102">
        <f t="shared" si="4"/>
        <v>3.8537767011671433</v>
      </c>
      <c r="V46" s="102">
        <f t="shared" si="5"/>
        <v>105.74094749999999</v>
      </c>
      <c r="W46" s="102">
        <f t="shared" si="6"/>
        <v>0.0224265</v>
      </c>
      <c r="X46" s="102">
        <f t="shared" si="7"/>
        <v>0</v>
      </c>
      <c r="Y46" s="102">
        <f t="shared" si="8"/>
        <v>99.570507</v>
      </c>
      <c r="Z46" s="231">
        <f t="shared" si="9"/>
        <v>6.192866999999978</v>
      </c>
      <c r="AA46" s="78"/>
      <c r="AB46" s="77"/>
    </row>
    <row r="47" spans="1:28" s="7" customFormat="1" ht="15">
      <c r="A47" s="192" t="s">
        <v>156</v>
      </c>
      <c r="B47" s="163">
        <v>8064000</v>
      </c>
      <c r="C47" s="161">
        <v>553500</v>
      </c>
      <c r="D47" s="169">
        <v>0.07369682444577591</v>
      </c>
      <c r="E47" s="163">
        <v>128250</v>
      </c>
      <c r="F47" s="111">
        <v>83250</v>
      </c>
      <c r="G47" s="169">
        <v>1.85</v>
      </c>
      <c r="H47" s="163">
        <v>0</v>
      </c>
      <c r="I47" s="111">
        <v>0</v>
      </c>
      <c r="J47" s="169">
        <v>0</v>
      </c>
      <c r="K47" s="163">
        <v>8192250</v>
      </c>
      <c r="L47" s="111">
        <v>636750</v>
      </c>
      <c r="M47" s="126">
        <f t="shared" si="10"/>
        <v>0.08427635497319834</v>
      </c>
      <c r="N47" s="111">
        <v>8183250</v>
      </c>
      <c r="O47" s="172">
        <f t="shared" si="0"/>
        <v>0.9989014007140895</v>
      </c>
      <c r="P47" s="107">
        <f>Volume!K47</f>
        <v>102.75</v>
      </c>
      <c r="Q47" s="69">
        <f>Volume!J47</f>
        <v>104.55</v>
      </c>
      <c r="R47" s="231">
        <f t="shared" si="1"/>
        <v>85.64997375</v>
      </c>
      <c r="S47" s="102">
        <f t="shared" si="2"/>
        <v>85.55587875</v>
      </c>
      <c r="T47" s="108">
        <f t="shared" si="3"/>
        <v>7555500</v>
      </c>
      <c r="U47" s="102">
        <f t="shared" si="4"/>
        <v>8.427635497319834</v>
      </c>
      <c r="V47" s="102">
        <f t="shared" si="5"/>
        <v>84.30912</v>
      </c>
      <c r="W47" s="102">
        <f t="shared" si="6"/>
        <v>1.34085375</v>
      </c>
      <c r="X47" s="102">
        <f t="shared" si="7"/>
        <v>0</v>
      </c>
      <c r="Y47" s="102">
        <f t="shared" si="8"/>
        <v>77.6327625</v>
      </c>
      <c r="Z47" s="231">
        <f t="shared" si="9"/>
        <v>8.017211250000003</v>
      </c>
      <c r="AB47" s="77"/>
    </row>
    <row r="48" spans="1:28" s="7" customFormat="1" ht="15">
      <c r="A48" s="192" t="s">
        <v>2</v>
      </c>
      <c r="B48" s="268">
        <v>2474450</v>
      </c>
      <c r="C48" s="162">
        <v>-58850</v>
      </c>
      <c r="D48" s="170">
        <v>-0.02323056882327399</v>
      </c>
      <c r="E48" s="171">
        <v>3300</v>
      </c>
      <c r="F48" s="166">
        <v>3300</v>
      </c>
      <c r="G48" s="170">
        <v>0</v>
      </c>
      <c r="H48" s="164">
        <v>0</v>
      </c>
      <c r="I48" s="167">
        <v>0</v>
      </c>
      <c r="J48" s="170">
        <v>0</v>
      </c>
      <c r="K48" s="163">
        <v>2477750</v>
      </c>
      <c r="L48" s="111">
        <v>-55550</v>
      </c>
      <c r="M48" s="126">
        <f t="shared" si="10"/>
        <v>-0.021927920104211896</v>
      </c>
      <c r="N48" s="111">
        <v>2477750</v>
      </c>
      <c r="O48" s="172">
        <f t="shared" si="0"/>
        <v>1</v>
      </c>
      <c r="P48" s="107">
        <f>Volume!K48</f>
        <v>474.95</v>
      </c>
      <c r="Q48" s="69">
        <f>Volume!J48</f>
        <v>474.25</v>
      </c>
      <c r="R48" s="231">
        <f t="shared" si="1"/>
        <v>117.50729375</v>
      </c>
      <c r="S48" s="102">
        <f t="shared" si="2"/>
        <v>117.50729375</v>
      </c>
      <c r="T48" s="108">
        <f t="shared" si="3"/>
        <v>2533300</v>
      </c>
      <c r="U48" s="102">
        <f t="shared" si="4"/>
        <v>-2.1927920104211895</v>
      </c>
      <c r="V48" s="102">
        <f t="shared" si="5"/>
        <v>117.35079125</v>
      </c>
      <c r="W48" s="102">
        <f t="shared" si="6"/>
        <v>0.1565025</v>
      </c>
      <c r="X48" s="102">
        <f t="shared" si="7"/>
        <v>0</v>
      </c>
      <c r="Y48" s="102">
        <f t="shared" si="8"/>
        <v>120.3190835</v>
      </c>
      <c r="Z48" s="231">
        <f t="shared" si="9"/>
        <v>-2.8117897500000026</v>
      </c>
      <c r="AB48" s="77"/>
    </row>
    <row r="49" spans="1:28" s="7" customFormat="1" ht="15">
      <c r="A49" s="192" t="s">
        <v>394</v>
      </c>
      <c r="B49" s="268">
        <v>2909500</v>
      </c>
      <c r="C49" s="162">
        <v>13800</v>
      </c>
      <c r="D49" s="170">
        <v>0.004765687053216839</v>
      </c>
      <c r="E49" s="171">
        <v>0</v>
      </c>
      <c r="F49" s="166">
        <v>0</v>
      </c>
      <c r="G49" s="170">
        <v>0</v>
      </c>
      <c r="H49" s="164">
        <v>0</v>
      </c>
      <c r="I49" s="167">
        <v>0</v>
      </c>
      <c r="J49" s="170">
        <v>0</v>
      </c>
      <c r="K49" s="163">
        <v>2909500</v>
      </c>
      <c r="L49" s="111">
        <v>13800</v>
      </c>
      <c r="M49" s="126">
        <f t="shared" si="10"/>
        <v>0.004765687053216839</v>
      </c>
      <c r="N49" s="111">
        <v>2909500</v>
      </c>
      <c r="O49" s="172">
        <f t="shared" si="0"/>
        <v>1</v>
      </c>
      <c r="P49" s="107">
        <f>Volume!K49</f>
        <v>337.4</v>
      </c>
      <c r="Q49" s="69">
        <f>Volume!J49</f>
        <v>346.9</v>
      </c>
      <c r="R49" s="231">
        <f t="shared" si="1"/>
        <v>100.93055499999998</v>
      </c>
      <c r="S49" s="102">
        <f t="shared" si="2"/>
        <v>100.93055499999998</v>
      </c>
      <c r="T49" s="108">
        <f t="shared" si="3"/>
        <v>2895700</v>
      </c>
      <c r="U49" s="102">
        <f t="shared" si="4"/>
        <v>0.47656870532168394</v>
      </c>
      <c r="V49" s="102">
        <f t="shared" si="5"/>
        <v>100.93055499999998</v>
      </c>
      <c r="W49" s="102">
        <f t="shared" si="6"/>
        <v>0</v>
      </c>
      <c r="X49" s="102">
        <f t="shared" si="7"/>
        <v>0</v>
      </c>
      <c r="Y49" s="102">
        <f t="shared" si="8"/>
        <v>97.70091799999999</v>
      </c>
      <c r="Z49" s="231">
        <f t="shared" si="9"/>
        <v>3.2296369999999968</v>
      </c>
      <c r="AB49" s="77"/>
    </row>
    <row r="50" spans="1:28" s="7" customFormat="1" ht="15">
      <c r="A50" s="192" t="s">
        <v>379</v>
      </c>
      <c r="B50" s="268">
        <v>21343750</v>
      </c>
      <c r="C50" s="162">
        <v>213750</v>
      </c>
      <c r="D50" s="170">
        <v>0.010115948887837197</v>
      </c>
      <c r="E50" s="171">
        <v>595000</v>
      </c>
      <c r="F50" s="166">
        <v>212500</v>
      </c>
      <c r="G50" s="170">
        <v>0.5555555555555556</v>
      </c>
      <c r="H50" s="164">
        <v>38750</v>
      </c>
      <c r="I50" s="167">
        <v>16250</v>
      </c>
      <c r="J50" s="170">
        <v>0.7222222222222222</v>
      </c>
      <c r="K50" s="163">
        <v>21977500</v>
      </c>
      <c r="L50" s="111">
        <v>442500</v>
      </c>
      <c r="M50" s="126">
        <f t="shared" si="10"/>
        <v>0.02054794520547945</v>
      </c>
      <c r="N50" s="111">
        <v>21940000</v>
      </c>
      <c r="O50" s="172">
        <f t="shared" si="0"/>
        <v>0.9982937094756</v>
      </c>
      <c r="P50" s="107">
        <f>Volume!K50</f>
        <v>243.8</v>
      </c>
      <c r="Q50" s="69">
        <f>Volume!J50</f>
        <v>247.35</v>
      </c>
      <c r="R50" s="231">
        <f t="shared" si="1"/>
        <v>543.6134625</v>
      </c>
      <c r="S50" s="102">
        <f t="shared" si="2"/>
        <v>542.6859</v>
      </c>
      <c r="T50" s="108">
        <f t="shared" si="3"/>
        <v>21535000</v>
      </c>
      <c r="U50" s="102">
        <f t="shared" si="4"/>
        <v>2.054794520547945</v>
      </c>
      <c r="V50" s="102">
        <f t="shared" si="5"/>
        <v>527.93765625</v>
      </c>
      <c r="W50" s="102">
        <f t="shared" si="6"/>
        <v>14.717325</v>
      </c>
      <c r="X50" s="102">
        <f t="shared" si="7"/>
        <v>0.95848125</v>
      </c>
      <c r="Y50" s="102">
        <f t="shared" si="8"/>
        <v>525.0233</v>
      </c>
      <c r="Z50" s="231">
        <f t="shared" si="9"/>
        <v>18.59016250000002</v>
      </c>
      <c r="AB50" s="77"/>
    </row>
    <row r="51" spans="1:28" s="7" customFormat="1" ht="15">
      <c r="A51" s="192" t="s">
        <v>76</v>
      </c>
      <c r="B51" s="163">
        <v>2284000</v>
      </c>
      <c r="C51" s="161">
        <v>12000</v>
      </c>
      <c r="D51" s="169">
        <v>0.00528169014084507</v>
      </c>
      <c r="E51" s="163">
        <v>0</v>
      </c>
      <c r="F51" s="111">
        <v>0</v>
      </c>
      <c r="G51" s="169">
        <v>0</v>
      </c>
      <c r="H51" s="163">
        <v>0</v>
      </c>
      <c r="I51" s="111">
        <v>0</v>
      </c>
      <c r="J51" s="169">
        <v>0</v>
      </c>
      <c r="K51" s="163">
        <v>2284000</v>
      </c>
      <c r="L51" s="111">
        <v>12000</v>
      </c>
      <c r="M51" s="126">
        <f t="shared" si="10"/>
        <v>0.00528169014084507</v>
      </c>
      <c r="N51" s="111">
        <v>2284000</v>
      </c>
      <c r="O51" s="172">
        <f t="shared" si="0"/>
        <v>1</v>
      </c>
      <c r="P51" s="107">
        <f>Volume!K51</f>
        <v>301.95</v>
      </c>
      <c r="Q51" s="69">
        <f>Volume!J51</f>
        <v>311.05</v>
      </c>
      <c r="R51" s="231">
        <f t="shared" si="1"/>
        <v>71.04382</v>
      </c>
      <c r="S51" s="102">
        <f t="shared" si="2"/>
        <v>71.04382</v>
      </c>
      <c r="T51" s="108">
        <f t="shared" si="3"/>
        <v>2272000</v>
      </c>
      <c r="U51" s="102">
        <f t="shared" si="4"/>
        <v>0.528169014084507</v>
      </c>
      <c r="V51" s="102">
        <f t="shared" si="5"/>
        <v>71.04382</v>
      </c>
      <c r="W51" s="102">
        <f t="shared" si="6"/>
        <v>0</v>
      </c>
      <c r="X51" s="102">
        <f t="shared" si="7"/>
        <v>0</v>
      </c>
      <c r="Y51" s="102">
        <f t="shared" si="8"/>
        <v>68.60304</v>
      </c>
      <c r="Z51" s="231">
        <f t="shared" si="9"/>
        <v>2.4407800000000037</v>
      </c>
      <c r="AB51" s="77"/>
    </row>
    <row r="52" spans="1:28" s="7" customFormat="1" ht="15">
      <c r="A52" s="192" t="s">
        <v>459</v>
      </c>
      <c r="B52" s="163">
        <v>9560000</v>
      </c>
      <c r="C52" s="161">
        <v>98000</v>
      </c>
      <c r="D52" s="169">
        <v>0.0103572183470725</v>
      </c>
      <c r="E52" s="163">
        <v>222000</v>
      </c>
      <c r="F52" s="111">
        <v>110000</v>
      </c>
      <c r="G52" s="169">
        <v>0.9821428571428571</v>
      </c>
      <c r="H52" s="163">
        <v>26000</v>
      </c>
      <c r="I52" s="111">
        <v>10000</v>
      </c>
      <c r="J52" s="169">
        <v>0.625</v>
      </c>
      <c r="K52" s="163">
        <v>9808000</v>
      </c>
      <c r="L52" s="111">
        <v>218000</v>
      </c>
      <c r="M52" s="126">
        <f t="shared" si="10"/>
        <v>0.02273201251303441</v>
      </c>
      <c r="N52" s="111">
        <v>9806000</v>
      </c>
      <c r="O52" s="172">
        <f t="shared" si="0"/>
        <v>0.9997960848287113</v>
      </c>
      <c r="P52" s="107">
        <f>Volume!K52</f>
        <v>131.65</v>
      </c>
      <c r="Q52" s="69">
        <f>Volume!J52</f>
        <v>134.75</v>
      </c>
      <c r="R52" s="231">
        <f t="shared" si="1"/>
        <v>132.1628</v>
      </c>
      <c r="S52" s="102">
        <f t="shared" si="2"/>
        <v>132.13585</v>
      </c>
      <c r="T52" s="108">
        <f t="shared" si="3"/>
        <v>9590000</v>
      </c>
      <c r="U52" s="102">
        <f t="shared" si="4"/>
        <v>2.273201251303441</v>
      </c>
      <c r="V52" s="102">
        <f t="shared" si="5"/>
        <v>128.821</v>
      </c>
      <c r="W52" s="102">
        <f t="shared" si="6"/>
        <v>2.99145</v>
      </c>
      <c r="X52" s="102">
        <f t="shared" si="7"/>
        <v>0.35035</v>
      </c>
      <c r="Y52" s="102">
        <f t="shared" si="8"/>
        <v>126.25235</v>
      </c>
      <c r="Z52" s="231">
        <f t="shared" si="9"/>
        <v>5.910449999999997</v>
      </c>
      <c r="AB52" s="77"/>
    </row>
    <row r="53" spans="1:28" s="7" customFormat="1" ht="15">
      <c r="A53" s="192" t="s">
        <v>136</v>
      </c>
      <c r="B53" s="163">
        <v>5833550</v>
      </c>
      <c r="C53" s="161">
        <v>34425</v>
      </c>
      <c r="D53" s="169">
        <v>0.005936240381091975</v>
      </c>
      <c r="E53" s="163">
        <v>1700</v>
      </c>
      <c r="F53" s="111">
        <v>1700</v>
      </c>
      <c r="G53" s="169">
        <v>0</v>
      </c>
      <c r="H53" s="163">
        <v>0</v>
      </c>
      <c r="I53" s="111">
        <v>0</v>
      </c>
      <c r="J53" s="169">
        <v>0</v>
      </c>
      <c r="K53" s="163">
        <v>5835250</v>
      </c>
      <c r="L53" s="111">
        <v>36125</v>
      </c>
      <c r="M53" s="126">
        <f t="shared" si="10"/>
        <v>0.00622938805423232</v>
      </c>
      <c r="N53" s="111">
        <v>5833975</v>
      </c>
      <c r="O53" s="172">
        <f t="shared" si="0"/>
        <v>0.999781500364166</v>
      </c>
      <c r="P53" s="107">
        <f>Volume!K53</f>
        <v>1093.85</v>
      </c>
      <c r="Q53" s="69">
        <f>Volume!J53</f>
        <v>1173.15</v>
      </c>
      <c r="R53" s="231">
        <f t="shared" si="1"/>
        <v>684.56235375</v>
      </c>
      <c r="S53" s="102">
        <f t="shared" si="2"/>
        <v>684.412777125</v>
      </c>
      <c r="T53" s="108">
        <f t="shared" si="3"/>
        <v>5799125</v>
      </c>
      <c r="U53" s="102">
        <f t="shared" si="4"/>
        <v>0.622938805423232</v>
      </c>
      <c r="V53" s="102">
        <f t="shared" si="5"/>
        <v>684.3629182500001</v>
      </c>
      <c r="W53" s="102">
        <f t="shared" si="6"/>
        <v>0.19943550000000002</v>
      </c>
      <c r="X53" s="102">
        <f t="shared" si="7"/>
        <v>0</v>
      </c>
      <c r="Y53" s="102">
        <f t="shared" si="8"/>
        <v>634.3372881249999</v>
      </c>
      <c r="Z53" s="231">
        <f t="shared" si="9"/>
        <v>50.225065625000184</v>
      </c>
      <c r="AB53" s="77"/>
    </row>
    <row r="54" spans="1:28" s="7" customFormat="1" ht="15">
      <c r="A54" s="192" t="s">
        <v>157</v>
      </c>
      <c r="B54" s="268">
        <v>1585650</v>
      </c>
      <c r="C54" s="162">
        <v>20350</v>
      </c>
      <c r="D54" s="170">
        <v>0.013000702740688685</v>
      </c>
      <c r="E54" s="171">
        <v>0</v>
      </c>
      <c r="F54" s="166">
        <v>0</v>
      </c>
      <c r="G54" s="170">
        <v>0</v>
      </c>
      <c r="H54" s="164">
        <v>0</v>
      </c>
      <c r="I54" s="167">
        <v>0</v>
      </c>
      <c r="J54" s="170">
        <v>0</v>
      </c>
      <c r="K54" s="163">
        <v>1585650</v>
      </c>
      <c r="L54" s="111">
        <v>20350</v>
      </c>
      <c r="M54" s="126">
        <f t="shared" si="10"/>
        <v>0.013000702740688685</v>
      </c>
      <c r="N54" s="111">
        <v>1585650</v>
      </c>
      <c r="O54" s="172">
        <f t="shared" si="0"/>
        <v>1</v>
      </c>
      <c r="P54" s="107">
        <f>Volume!K54</f>
        <v>598.95</v>
      </c>
      <c r="Q54" s="69">
        <f>Volume!J54</f>
        <v>609.8</v>
      </c>
      <c r="R54" s="231">
        <f t="shared" si="1"/>
        <v>96.69293699999999</v>
      </c>
      <c r="S54" s="102">
        <f t="shared" si="2"/>
        <v>96.69293699999999</v>
      </c>
      <c r="T54" s="108">
        <f t="shared" si="3"/>
        <v>1565300</v>
      </c>
      <c r="U54" s="102">
        <f t="shared" si="4"/>
        <v>1.3000702740688685</v>
      </c>
      <c r="V54" s="102">
        <f t="shared" si="5"/>
        <v>96.69293699999999</v>
      </c>
      <c r="W54" s="102">
        <f t="shared" si="6"/>
        <v>0</v>
      </c>
      <c r="X54" s="102">
        <f t="shared" si="7"/>
        <v>0</v>
      </c>
      <c r="Y54" s="102">
        <f t="shared" si="8"/>
        <v>93.75364350000001</v>
      </c>
      <c r="Z54" s="231">
        <f t="shared" si="9"/>
        <v>2.9392934999999767</v>
      </c>
      <c r="AB54" s="77"/>
    </row>
    <row r="55" spans="1:28" s="58" customFormat="1" ht="15">
      <c r="A55" s="192" t="s">
        <v>158</v>
      </c>
      <c r="B55" s="163">
        <v>18778350</v>
      </c>
      <c r="C55" s="161">
        <v>-355350</v>
      </c>
      <c r="D55" s="169">
        <v>-0.01857194374323837</v>
      </c>
      <c r="E55" s="163">
        <v>621000</v>
      </c>
      <c r="F55" s="111">
        <v>407100</v>
      </c>
      <c r="G55" s="169">
        <v>1.903225806451613</v>
      </c>
      <c r="H55" s="163">
        <v>51750</v>
      </c>
      <c r="I55" s="111">
        <v>24150</v>
      </c>
      <c r="J55" s="169">
        <v>0.875</v>
      </c>
      <c r="K55" s="163">
        <v>19451100</v>
      </c>
      <c r="L55" s="111">
        <v>75900</v>
      </c>
      <c r="M55" s="126">
        <f t="shared" si="10"/>
        <v>0.003917378917378918</v>
      </c>
      <c r="N55" s="111">
        <v>19451100</v>
      </c>
      <c r="O55" s="172">
        <f t="shared" si="0"/>
        <v>1</v>
      </c>
      <c r="P55" s="107">
        <f>Volume!K55</f>
        <v>83.65</v>
      </c>
      <c r="Q55" s="69">
        <f>Volume!J55</f>
        <v>86.6</v>
      </c>
      <c r="R55" s="231">
        <f t="shared" si="1"/>
        <v>168.446526</v>
      </c>
      <c r="S55" s="102">
        <f t="shared" si="2"/>
        <v>168.446526</v>
      </c>
      <c r="T55" s="108">
        <f t="shared" si="3"/>
        <v>19375200</v>
      </c>
      <c r="U55" s="102">
        <f t="shared" si="4"/>
        <v>0.39173789173789175</v>
      </c>
      <c r="V55" s="102">
        <f t="shared" si="5"/>
        <v>162.620511</v>
      </c>
      <c r="W55" s="102">
        <f t="shared" si="6"/>
        <v>5.37786</v>
      </c>
      <c r="X55" s="102">
        <f t="shared" si="7"/>
        <v>0.448155</v>
      </c>
      <c r="Y55" s="102">
        <f t="shared" si="8"/>
        <v>162.073548</v>
      </c>
      <c r="Z55" s="231">
        <f t="shared" si="9"/>
        <v>6.372978000000018</v>
      </c>
      <c r="AA55" s="78"/>
      <c r="AB55" s="77"/>
    </row>
    <row r="56" spans="1:28" s="58" customFormat="1" ht="15">
      <c r="A56" s="192" t="s">
        <v>380</v>
      </c>
      <c r="B56" s="163">
        <v>4714200</v>
      </c>
      <c r="C56" s="161">
        <v>-104400</v>
      </c>
      <c r="D56" s="169">
        <v>-0.021666044079193127</v>
      </c>
      <c r="E56" s="163">
        <v>2700</v>
      </c>
      <c r="F56" s="111">
        <v>2700</v>
      </c>
      <c r="G56" s="169">
        <v>0</v>
      </c>
      <c r="H56" s="163">
        <v>0</v>
      </c>
      <c r="I56" s="111">
        <v>0</v>
      </c>
      <c r="J56" s="169">
        <v>0</v>
      </c>
      <c r="K56" s="163">
        <v>4716900</v>
      </c>
      <c r="L56" s="111">
        <v>-101700</v>
      </c>
      <c r="M56" s="126">
        <f t="shared" si="10"/>
        <v>-0.021105715353007096</v>
      </c>
      <c r="N56" s="111">
        <v>4709700</v>
      </c>
      <c r="O56" s="172">
        <f t="shared" si="0"/>
        <v>0.9984735737454684</v>
      </c>
      <c r="P56" s="107">
        <f>Volume!K56</f>
        <v>407.3</v>
      </c>
      <c r="Q56" s="69">
        <f>Volume!J56</f>
        <v>423.95</v>
      </c>
      <c r="R56" s="231">
        <f t="shared" si="1"/>
        <v>199.9729755</v>
      </c>
      <c r="S56" s="102">
        <f t="shared" si="2"/>
        <v>199.6677315</v>
      </c>
      <c r="T56" s="108">
        <f t="shared" si="3"/>
        <v>4818600</v>
      </c>
      <c r="U56" s="102">
        <f t="shared" si="4"/>
        <v>-2.1105715353007097</v>
      </c>
      <c r="V56" s="102">
        <f t="shared" si="5"/>
        <v>199.858509</v>
      </c>
      <c r="W56" s="102">
        <f t="shared" si="6"/>
        <v>0.1144665</v>
      </c>
      <c r="X56" s="102">
        <f t="shared" si="7"/>
        <v>0</v>
      </c>
      <c r="Y56" s="102">
        <f t="shared" si="8"/>
        <v>196.261578</v>
      </c>
      <c r="Z56" s="231">
        <f t="shared" si="9"/>
        <v>3.711397500000004</v>
      </c>
      <c r="AA56" s="78"/>
      <c r="AB56" s="77"/>
    </row>
    <row r="57" spans="1:28" s="7" customFormat="1" ht="15">
      <c r="A57" s="192" t="s">
        <v>3</v>
      </c>
      <c r="B57" s="268">
        <v>6565000</v>
      </c>
      <c r="C57" s="162">
        <v>187500</v>
      </c>
      <c r="D57" s="170">
        <v>0.029400235201881616</v>
      </c>
      <c r="E57" s="171">
        <v>93750</v>
      </c>
      <c r="F57" s="166">
        <v>40000</v>
      </c>
      <c r="G57" s="170">
        <v>0.7441860465116279</v>
      </c>
      <c r="H57" s="164">
        <v>2500</v>
      </c>
      <c r="I57" s="167">
        <v>2500</v>
      </c>
      <c r="J57" s="170">
        <v>0</v>
      </c>
      <c r="K57" s="163">
        <v>6661250</v>
      </c>
      <c r="L57" s="111">
        <v>230000</v>
      </c>
      <c r="M57" s="126">
        <f t="shared" si="10"/>
        <v>0.03576287657920311</v>
      </c>
      <c r="N57" s="111">
        <v>6657500</v>
      </c>
      <c r="O57" s="172">
        <f t="shared" si="0"/>
        <v>0.9994370425971102</v>
      </c>
      <c r="P57" s="107">
        <f>Volume!K57</f>
        <v>214.85</v>
      </c>
      <c r="Q57" s="69">
        <f>Volume!J57</f>
        <v>214.6</v>
      </c>
      <c r="R57" s="231">
        <f t="shared" si="1"/>
        <v>142.950425</v>
      </c>
      <c r="S57" s="102">
        <f t="shared" si="2"/>
        <v>142.86995</v>
      </c>
      <c r="T57" s="108">
        <f t="shared" si="3"/>
        <v>6431250</v>
      </c>
      <c r="U57" s="102">
        <f t="shared" si="4"/>
        <v>3.576287657920311</v>
      </c>
      <c r="V57" s="102">
        <f t="shared" si="5"/>
        <v>140.8849</v>
      </c>
      <c r="W57" s="102">
        <f t="shared" si="6"/>
        <v>2.011875</v>
      </c>
      <c r="X57" s="102">
        <f t="shared" si="7"/>
        <v>0.05365</v>
      </c>
      <c r="Y57" s="102">
        <f t="shared" si="8"/>
        <v>138.17540625</v>
      </c>
      <c r="Z57" s="231">
        <f t="shared" si="9"/>
        <v>4.775018749999987</v>
      </c>
      <c r="AB57" s="77"/>
    </row>
    <row r="58" spans="1:28" s="7" customFormat="1" ht="15">
      <c r="A58" s="192" t="s">
        <v>466</v>
      </c>
      <c r="B58" s="268">
        <v>269000</v>
      </c>
      <c r="C58" s="162">
        <v>33200</v>
      </c>
      <c r="D58" s="170">
        <v>0.14079728583545378</v>
      </c>
      <c r="E58" s="171">
        <v>0</v>
      </c>
      <c r="F58" s="166">
        <v>0</v>
      </c>
      <c r="G58" s="170">
        <v>0</v>
      </c>
      <c r="H58" s="164">
        <v>0</v>
      </c>
      <c r="I58" s="167">
        <v>0</v>
      </c>
      <c r="J58" s="170">
        <v>0</v>
      </c>
      <c r="K58" s="163">
        <v>269000</v>
      </c>
      <c r="L58" s="111">
        <v>33200</v>
      </c>
      <c r="M58" s="126">
        <f t="shared" si="10"/>
        <v>0.14079728583545378</v>
      </c>
      <c r="N58" s="111">
        <v>268800</v>
      </c>
      <c r="O58" s="172">
        <f t="shared" si="0"/>
        <v>0.9992565055762082</v>
      </c>
      <c r="P58" s="107">
        <f>Volume!K58</f>
        <v>1371</v>
      </c>
      <c r="Q58" s="69">
        <f>Volume!J58</f>
        <v>1385.6</v>
      </c>
      <c r="R58" s="231">
        <f t="shared" si="1"/>
        <v>37.27264</v>
      </c>
      <c r="S58" s="102">
        <f t="shared" si="2"/>
        <v>37.244928</v>
      </c>
      <c r="T58" s="108">
        <f t="shared" si="3"/>
        <v>235800</v>
      </c>
      <c r="U58" s="102">
        <f t="shared" si="4"/>
        <v>14.079728583545378</v>
      </c>
      <c r="V58" s="102">
        <f t="shared" si="5"/>
        <v>37.27264</v>
      </c>
      <c r="W58" s="102">
        <f t="shared" si="6"/>
        <v>0</v>
      </c>
      <c r="X58" s="102">
        <f t="shared" si="7"/>
        <v>0</v>
      </c>
      <c r="Y58" s="102">
        <f t="shared" si="8"/>
        <v>32.32818</v>
      </c>
      <c r="Z58" s="231">
        <f t="shared" si="9"/>
        <v>4.944459999999999</v>
      </c>
      <c r="AB58" s="77"/>
    </row>
    <row r="59" spans="1:28" s="7" customFormat="1" ht="15">
      <c r="A59" s="192" t="s">
        <v>528</v>
      </c>
      <c r="B59" s="268">
        <v>126500</v>
      </c>
      <c r="C59" s="162">
        <v>3850</v>
      </c>
      <c r="D59" s="170">
        <v>0.03139013452914798</v>
      </c>
      <c r="E59" s="171">
        <v>550</v>
      </c>
      <c r="F59" s="166">
        <v>550</v>
      </c>
      <c r="G59" s="170">
        <v>0</v>
      </c>
      <c r="H59" s="164">
        <v>0</v>
      </c>
      <c r="I59" s="167">
        <v>0</v>
      </c>
      <c r="J59" s="170">
        <v>0</v>
      </c>
      <c r="K59" s="163">
        <v>127050</v>
      </c>
      <c r="L59" s="111">
        <v>4400</v>
      </c>
      <c r="M59" s="126">
        <f t="shared" si="10"/>
        <v>0.03587443946188341</v>
      </c>
      <c r="N59" s="111">
        <v>127050</v>
      </c>
      <c r="O59" s="172">
        <f t="shared" si="0"/>
        <v>1</v>
      </c>
      <c r="P59" s="107">
        <f>Volume!K59</f>
        <v>402.7</v>
      </c>
      <c r="Q59" s="69">
        <f>Volume!J59</f>
        <v>401.45</v>
      </c>
      <c r="R59" s="231">
        <f t="shared" si="1"/>
        <v>5.10042225</v>
      </c>
      <c r="S59" s="102">
        <f t="shared" si="2"/>
        <v>5.10042225</v>
      </c>
      <c r="T59" s="108">
        <f t="shared" si="3"/>
        <v>122650</v>
      </c>
      <c r="U59" s="102">
        <f t="shared" si="4"/>
        <v>3.587443946188341</v>
      </c>
      <c r="V59" s="102">
        <f t="shared" si="5"/>
        <v>5.0783425</v>
      </c>
      <c r="W59" s="102">
        <f t="shared" si="6"/>
        <v>0.02207975</v>
      </c>
      <c r="X59" s="102">
        <f t="shared" si="7"/>
        <v>0</v>
      </c>
      <c r="Y59" s="102">
        <f t="shared" si="8"/>
        <v>4.9391155</v>
      </c>
      <c r="Z59" s="231">
        <f t="shared" si="9"/>
        <v>0.1613067500000005</v>
      </c>
      <c r="AB59" s="77"/>
    </row>
    <row r="60" spans="1:28" s="7" customFormat="1" ht="15">
      <c r="A60" s="192" t="s">
        <v>159</v>
      </c>
      <c r="B60" s="268">
        <v>441000</v>
      </c>
      <c r="C60" s="162">
        <v>35400</v>
      </c>
      <c r="D60" s="170">
        <v>0.08727810650887574</v>
      </c>
      <c r="E60" s="171">
        <v>0</v>
      </c>
      <c r="F60" s="166">
        <v>0</v>
      </c>
      <c r="G60" s="170">
        <v>0</v>
      </c>
      <c r="H60" s="164">
        <v>0</v>
      </c>
      <c r="I60" s="167">
        <v>0</v>
      </c>
      <c r="J60" s="170">
        <v>0</v>
      </c>
      <c r="K60" s="163">
        <v>441000</v>
      </c>
      <c r="L60" s="111">
        <v>35400</v>
      </c>
      <c r="M60" s="126">
        <f t="shared" si="10"/>
        <v>0.08727810650887574</v>
      </c>
      <c r="N60" s="111">
        <v>441000</v>
      </c>
      <c r="O60" s="172">
        <f t="shared" si="0"/>
        <v>1</v>
      </c>
      <c r="P60" s="107">
        <f>Volume!K60</f>
        <v>423.7</v>
      </c>
      <c r="Q60" s="69">
        <f>Volume!J60</f>
        <v>428.7</v>
      </c>
      <c r="R60" s="231">
        <f t="shared" si="1"/>
        <v>18.90567</v>
      </c>
      <c r="S60" s="102">
        <f t="shared" si="2"/>
        <v>18.90567</v>
      </c>
      <c r="T60" s="108">
        <f t="shared" si="3"/>
        <v>405600</v>
      </c>
      <c r="U60" s="102">
        <f t="shared" si="4"/>
        <v>8.727810650887575</v>
      </c>
      <c r="V60" s="102">
        <f t="shared" si="5"/>
        <v>18.90567</v>
      </c>
      <c r="W60" s="102">
        <f t="shared" si="6"/>
        <v>0</v>
      </c>
      <c r="X60" s="102">
        <f t="shared" si="7"/>
        <v>0</v>
      </c>
      <c r="Y60" s="102">
        <f t="shared" si="8"/>
        <v>17.185272</v>
      </c>
      <c r="Z60" s="231">
        <f t="shared" si="9"/>
        <v>1.7203979999999994</v>
      </c>
      <c r="AB60" s="77"/>
    </row>
    <row r="61" spans="1:28" s="58" customFormat="1" ht="15">
      <c r="A61" s="192" t="s">
        <v>277</v>
      </c>
      <c r="B61" s="163">
        <v>2582500</v>
      </c>
      <c r="C61" s="161">
        <v>13500</v>
      </c>
      <c r="D61" s="169">
        <v>0.005254963020630596</v>
      </c>
      <c r="E61" s="163">
        <v>0</v>
      </c>
      <c r="F61" s="111">
        <v>0</v>
      </c>
      <c r="G61" s="169">
        <v>0</v>
      </c>
      <c r="H61" s="163">
        <v>0</v>
      </c>
      <c r="I61" s="111">
        <v>0</v>
      </c>
      <c r="J61" s="169">
        <v>0</v>
      </c>
      <c r="K61" s="163">
        <v>2582500</v>
      </c>
      <c r="L61" s="111">
        <v>13500</v>
      </c>
      <c r="M61" s="126">
        <f t="shared" si="10"/>
        <v>0.005254963020630596</v>
      </c>
      <c r="N61" s="111">
        <v>2582500</v>
      </c>
      <c r="O61" s="172">
        <f t="shared" si="0"/>
        <v>1</v>
      </c>
      <c r="P61" s="107">
        <f>Volume!K61</f>
        <v>389.3</v>
      </c>
      <c r="Q61" s="69">
        <f>Volume!J61</f>
        <v>393.05</v>
      </c>
      <c r="R61" s="231">
        <f t="shared" si="1"/>
        <v>101.5051625</v>
      </c>
      <c r="S61" s="102">
        <f t="shared" si="2"/>
        <v>101.5051625</v>
      </c>
      <c r="T61" s="108">
        <f t="shared" si="3"/>
        <v>2569000</v>
      </c>
      <c r="U61" s="102">
        <f t="shared" si="4"/>
        <v>0.5254963020630596</v>
      </c>
      <c r="V61" s="102">
        <f t="shared" si="5"/>
        <v>101.5051625</v>
      </c>
      <c r="W61" s="102">
        <f t="shared" si="6"/>
        <v>0</v>
      </c>
      <c r="X61" s="102">
        <f t="shared" si="7"/>
        <v>0</v>
      </c>
      <c r="Y61" s="102">
        <f t="shared" si="8"/>
        <v>100.01117</v>
      </c>
      <c r="Z61" s="231">
        <f t="shared" si="9"/>
        <v>1.4939924999999903</v>
      </c>
      <c r="AA61" s="78"/>
      <c r="AB61" s="77"/>
    </row>
    <row r="62" spans="1:28" s="58" customFormat="1" ht="15">
      <c r="A62" s="192" t="s">
        <v>180</v>
      </c>
      <c r="B62" s="163">
        <v>1274425</v>
      </c>
      <c r="C62" s="161">
        <v>1425</v>
      </c>
      <c r="D62" s="169">
        <v>0.001119402985074627</v>
      </c>
      <c r="E62" s="163">
        <v>0</v>
      </c>
      <c r="F62" s="111">
        <v>0</v>
      </c>
      <c r="G62" s="169">
        <v>0</v>
      </c>
      <c r="H62" s="163">
        <v>0</v>
      </c>
      <c r="I62" s="111">
        <v>0</v>
      </c>
      <c r="J62" s="169">
        <v>0</v>
      </c>
      <c r="K62" s="163">
        <v>1274425</v>
      </c>
      <c r="L62" s="111">
        <v>1425</v>
      </c>
      <c r="M62" s="126">
        <f t="shared" si="10"/>
        <v>0.001119402985074627</v>
      </c>
      <c r="N62" s="111">
        <v>1274425</v>
      </c>
      <c r="O62" s="172">
        <f t="shared" si="0"/>
        <v>1</v>
      </c>
      <c r="P62" s="107">
        <f>Volume!K62</f>
        <v>407.25</v>
      </c>
      <c r="Q62" s="69">
        <f>Volume!J62</f>
        <v>410.9</v>
      </c>
      <c r="R62" s="231">
        <f t="shared" si="1"/>
        <v>52.36612325</v>
      </c>
      <c r="S62" s="102">
        <f t="shared" si="2"/>
        <v>52.36612325</v>
      </c>
      <c r="T62" s="108">
        <f t="shared" si="3"/>
        <v>1273000</v>
      </c>
      <c r="U62" s="102">
        <f t="shared" si="4"/>
        <v>0.11194029850746269</v>
      </c>
      <c r="V62" s="102">
        <f t="shared" si="5"/>
        <v>52.36612325</v>
      </c>
      <c r="W62" s="102">
        <f t="shared" si="6"/>
        <v>0</v>
      </c>
      <c r="X62" s="102">
        <f t="shared" si="7"/>
        <v>0</v>
      </c>
      <c r="Y62" s="102">
        <f t="shared" si="8"/>
        <v>51.842925</v>
      </c>
      <c r="Z62" s="231">
        <f t="shared" si="9"/>
        <v>0.5231982500000001</v>
      </c>
      <c r="AA62" s="78"/>
      <c r="AB62" s="77"/>
    </row>
    <row r="63" spans="1:28" s="7" customFormat="1" ht="15">
      <c r="A63" s="192" t="s">
        <v>213</v>
      </c>
      <c r="B63" s="163">
        <v>5591700</v>
      </c>
      <c r="C63" s="161">
        <v>70200</v>
      </c>
      <c r="D63" s="169">
        <v>0.012713936430317848</v>
      </c>
      <c r="E63" s="163">
        <v>148500</v>
      </c>
      <c r="F63" s="111">
        <v>35100</v>
      </c>
      <c r="G63" s="169">
        <v>0.30952380952380953</v>
      </c>
      <c r="H63" s="163">
        <v>0</v>
      </c>
      <c r="I63" s="111">
        <v>0</v>
      </c>
      <c r="J63" s="169">
        <v>0</v>
      </c>
      <c r="K63" s="163">
        <v>5740200</v>
      </c>
      <c r="L63" s="111">
        <v>105300</v>
      </c>
      <c r="M63" s="126">
        <f t="shared" si="10"/>
        <v>0.018687110685194058</v>
      </c>
      <c r="N63" s="111">
        <v>5726700</v>
      </c>
      <c r="O63" s="172">
        <f t="shared" si="0"/>
        <v>0.9976481655691439</v>
      </c>
      <c r="P63" s="107">
        <f>Volume!K63</f>
        <v>112.05</v>
      </c>
      <c r="Q63" s="69">
        <f>Volume!J63</f>
        <v>113.4</v>
      </c>
      <c r="R63" s="231">
        <f t="shared" si="1"/>
        <v>65.093868</v>
      </c>
      <c r="S63" s="102">
        <f t="shared" si="2"/>
        <v>64.940778</v>
      </c>
      <c r="T63" s="108">
        <f t="shared" si="3"/>
        <v>5634900</v>
      </c>
      <c r="U63" s="102">
        <f t="shared" si="4"/>
        <v>1.8687110685194057</v>
      </c>
      <c r="V63" s="102">
        <f t="shared" si="5"/>
        <v>63.409878</v>
      </c>
      <c r="W63" s="102">
        <f t="shared" si="6"/>
        <v>1.68399</v>
      </c>
      <c r="X63" s="102">
        <f t="shared" si="7"/>
        <v>0</v>
      </c>
      <c r="Y63" s="102">
        <f t="shared" si="8"/>
        <v>63.1390545</v>
      </c>
      <c r="Z63" s="231">
        <f t="shared" si="9"/>
        <v>1.9548135000000002</v>
      </c>
      <c r="AB63" s="77"/>
    </row>
    <row r="64" spans="1:28" s="7" customFormat="1" ht="15">
      <c r="A64" s="192" t="s">
        <v>500</v>
      </c>
      <c r="B64" s="163">
        <v>5791800</v>
      </c>
      <c r="C64" s="161">
        <v>414400</v>
      </c>
      <c r="D64" s="169">
        <v>0.07706326477479823</v>
      </c>
      <c r="E64" s="163">
        <v>49000</v>
      </c>
      <c r="F64" s="111">
        <v>16800</v>
      </c>
      <c r="G64" s="169">
        <v>0.5217391304347826</v>
      </c>
      <c r="H64" s="163">
        <v>0</v>
      </c>
      <c r="I64" s="111">
        <v>0</v>
      </c>
      <c r="J64" s="169">
        <v>0</v>
      </c>
      <c r="K64" s="163">
        <v>5840800</v>
      </c>
      <c r="L64" s="111">
        <v>431200</v>
      </c>
      <c r="M64" s="126">
        <f t="shared" si="10"/>
        <v>0.07971014492753623</v>
      </c>
      <c r="N64" s="111">
        <v>5839400</v>
      </c>
      <c r="O64" s="172">
        <f t="shared" si="0"/>
        <v>0.9997603068072867</v>
      </c>
      <c r="P64" s="107">
        <f>Volume!K64</f>
        <v>143</v>
      </c>
      <c r="Q64" s="69">
        <f>Volume!J64</f>
        <v>143.4</v>
      </c>
      <c r="R64" s="231">
        <f t="shared" si="1"/>
        <v>83.757072</v>
      </c>
      <c r="S64" s="102">
        <f t="shared" si="2"/>
        <v>83.736996</v>
      </c>
      <c r="T64" s="108">
        <f t="shared" si="3"/>
        <v>5409600</v>
      </c>
      <c r="U64" s="102">
        <f t="shared" si="4"/>
        <v>7.971014492753622</v>
      </c>
      <c r="V64" s="102">
        <f t="shared" si="5"/>
        <v>83.054412</v>
      </c>
      <c r="W64" s="102">
        <f t="shared" si="6"/>
        <v>0.70266</v>
      </c>
      <c r="X64" s="102">
        <f t="shared" si="7"/>
        <v>0</v>
      </c>
      <c r="Y64" s="102">
        <f t="shared" si="8"/>
        <v>77.35728</v>
      </c>
      <c r="Z64" s="231">
        <f t="shared" si="9"/>
        <v>6.399791999999991</v>
      </c>
      <c r="AB64" s="77"/>
    </row>
    <row r="65" spans="1:28" s="7" customFormat="1" ht="15">
      <c r="A65" s="192" t="s">
        <v>395</v>
      </c>
      <c r="B65" s="163">
        <v>14576625</v>
      </c>
      <c r="C65" s="161">
        <v>333375</v>
      </c>
      <c r="D65" s="169">
        <v>0.023405823811279026</v>
      </c>
      <c r="E65" s="163">
        <v>325500</v>
      </c>
      <c r="F65" s="111">
        <v>162750</v>
      </c>
      <c r="G65" s="169">
        <v>1</v>
      </c>
      <c r="H65" s="163">
        <v>7875</v>
      </c>
      <c r="I65" s="111">
        <v>2625</v>
      </c>
      <c r="J65" s="169">
        <v>0.5</v>
      </c>
      <c r="K65" s="163">
        <v>14910000</v>
      </c>
      <c r="L65" s="111">
        <v>498750</v>
      </c>
      <c r="M65" s="126">
        <f t="shared" si="10"/>
        <v>0.03460837887067395</v>
      </c>
      <c r="N65" s="111">
        <v>14854875</v>
      </c>
      <c r="O65" s="172">
        <f t="shared" si="0"/>
        <v>0.9963028169014084</v>
      </c>
      <c r="P65" s="107">
        <f>Volume!K65</f>
        <v>81.4</v>
      </c>
      <c r="Q65" s="69">
        <f>Volume!J65</f>
        <v>83.4</v>
      </c>
      <c r="R65" s="231">
        <f t="shared" si="1"/>
        <v>124.3494</v>
      </c>
      <c r="S65" s="102">
        <f t="shared" si="2"/>
        <v>123.8896575</v>
      </c>
      <c r="T65" s="108">
        <f t="shared" si="3"/>
        <v>14411250</v>
      </c>
      <c r="U65" s="102">
        <f t="shared" si="4"/>
        <v>3.4608378870673953</v>
      </c>
      <c r="V65" s="102">
        <f t="shared" si="5"/>
        <v>121.5690525</v>
      </c>
      <c r="W65" s="102">
        <f t="shared" si="6"/>
        <v>2.71467</v>
      </c>
      <c r="X65" s="102">
        <f t="shared" si="7"/>
        <v>0.0656775</v>
      </c>
      <c r="Y65" s="102">
        <f t="shared" si="8"/>
        <v>117.307575</v>
      </c>
      <c r="Z65" s="231">
        <f t="shared" si="9"/>
        <v>7.041825000000003</v>
      </c>
      <c r="AB65" s="77"/>
    </row>
    <row r="66" spans="1:28" s="7" customFormat="1" ht="15">
      <c r="A66" s="192" t="s">
        <v>160</v>
      </c>
      <c r="B66" s="163">
        <v>2020115</v>
      </c>
      <c r="C66" s="161">
        <v>14105</v>
      </c>
      <c r="D66" s="169">
        <v>0.007031370730953485</v>
      </c>
      <c r="E66" s="163">
        <v>930</v>
      </c>
      <c r="F66" s="111">
        <v>0</v>
      </c>
      <c r="G66" s="169">
        <v>0</v>
      </c>
      <c r="H66" s="163">
        <v>0</v>
      </c>
      <c r="I66" s="111">
        <v>0</v>
      </c>
      <c r="J66" s="169">
        <v>0</v>
      </c>
      <c r="K66" s="163">
        <v>2021045</v>
      </c>
      <c r="L66" s="111">
        <v>14105</v>
      </c>
      <c r="M66" s="126">
        <f t="shared" si="10"/>
        <v>0.007028112449799197</v>
      </c>
      <c r="N66" s="111">
        <v>2021045</v>
      </c>
      <c r="O66" s="172">
        <f t="shared" si="0"/>
        <v>1</v>
      </c>
      <c r="P66" s="107">
        <f>Volume!K66</f>
        <v>1779.3</v>
      </c>
      <c r="Q66" s="69">
        <f>Volume!J66</f>
        <v>1870.5</v>
      </c>
      <c r="R66" s="231">
        <f t="shared" si="1"/>
        <v>378.03646725</v>
      </c>
      <c r="S66" s="102">
        <f t="shared" si="2"/>
        <v>378.03646725</v>
      </c>
      <c r="T66" s="108">
        <f t="shared" si="3"/>
        <v>2006940</v>
      </c>
      <c r="U66" s="102">
        <f t="shared" si="4"/>
        <v>0.7028112449799196</v>
      </c>
      <c r="V66" s="102">
        <f t="shared" si="5"/>
        <v>377.86251075</v>
      </c>
      <c r="W66" s="102">
        <f t="shared" si="6"/>
        <v>0.1739565</v>
      </c>
      <c r="X66" s="102">
        <f t="shared" si="7"/>
        <v>0</v>
      </c>
      <c r="Y66" s="102">
        <f t="shared" si="8"/>
        <v>357.0948342</v>
      </c>
      <c r="Z66" s="231">
        <f t="shared" si="9"/>
        <v>20.941633050000007</v>
      </c>
      <c r="AB66" s="77"/>
    </row>
    <row r="67" spans="1:28" s="7" customFormat="1" ht="15">
      <c r="A67" s="192" t="s">
        <v>451</v>
      </c>
      <c r="B67" s="163">
        <v>6024000</v>
      </c>
      <c r="C67" s="161">
        <v>208400</v>
      </c>
      <c r="D67" s="169">
        <v>0.03583465162665933</v>
      </c>
      <c r="E67" s="163">
        <v>281600</v>
      </c>
      <c r="F67" s="111">
        <v>246000</v>
      </c>
      <c r="G67" s="169">
        <v>6.910112359550562</v>
      </c>
      <c r="H67" s="163">
        <v>8000</v>
      </c>
      <c r="I67" s="111">
        <v>7600</v>
      </c>
      <c r="J67" s="169">
        <v>19</v>
      </c>
      <c r="K67" s="163">
        <v>6313600</v>
      </c>
      <c r="L67" s="111">
        <v>462000</v>
      </c>
      <c r="M67" s="126">
        <f t="shared" si="10"/>
        <v>0.07895276505571126</v>
      </c>
      <c r="N67" s="111">
        <v>6299200</v>
      </c>
      <c r="O67" s="172">
        <f t="shared" si="0"/>
        <v>0.9977192093258996</v>
      </c>
      <c r="P67" s="107">
        <f>Volume!K67</f>
        <v>1010.75</v>
      </c>
      <c r="Q67" s="69">
        <f>Volume!J67</f>
        <v>1065.8</v>
      </c>
      <c r="R67" s="231">
        <f t="shared" si="1"/>
        <v>672.903488</v>
      </c>
      <c r="S67" s="102">
        <f t="shared" si="2"/>
        <v>671.368736</v>
      </c>
      <c r="T67" s="108">
        <f t="shared" si="3"/>
        <v>5851600</v>
      </c>
      <c r="U67" s="102">
        <f t="shared" si="4"/>
        <v>7.895276505571126</v>
      </c>
      <c r="V67" s="102">
        <f t="shared" si="5"/>
        <v>642.03792</v>
      </c>
      <c r="W67" s="102">
        <f t="shared" si="6"/>
        <v>30.012928</v>
      </c>
      <c r="X67" s="102">
        <f t="shared" si="7"/>
        <v>0.85264</v>
      </c>
      <c r="Y67" s="102">
        <f t="shared" si="8"/>
        <v>591.45047</v>
      </c>
      <c r="Z67" s="231">
        <f t="shared" si="9"/>
        <v>81.45301800000004</v>
      </c>
      <c r="AB67" s="77"/>
    </row>
    <row r="68" spans="1:28" s="7" customFormat="1" ht="15">
      <c r="A68" s="192" t="s">
        <v>191</v>
      </c>
      <c r="B68" s="163">
        <v>1396000</v>
      </c>
      <c r="C68" s="161">
        <v>40000</v>
      </c>
      <c r="D68" s="169">
        <v>0.029498525073746312</v>
      </c>
      <c r="E68" s="163">
        <v>800</v>
      </c>
      <c r="F68" s="111">
        <v>400</v>
      </c>
      <c r="G68" s="169">
        <v>1</v>
      </c>
      <c r="H68" s="163">
        <v>0</v>
      </c>
      <c r="I68" s="111">
        <v>0</v>
      </c>
      <c r="J68" s="169">
        <v>0</v>
      </c>
      <c r="K68" s="163">
        <v>1396800</v>
      </c>
      <c r="L68" s="111">
        <v>40400</v>
      </c>
      <c r="M68" s="126">
        <f t="shared" si="10"/>
        <v>0.029784724270126805</v>
      </c>
      <c r="N68" s="111">
        <v>1396000</v>
      </c>
      <c r="O68" s="172">
        <f t="shared" si="0"/>
        <v>0.9994272623138603</v>
      </c>
      <c r="P68" s="107">
        <f>Volume!K68</f>
        <v>720.7</v>
      </c>
      <c r="Q68" s="69">
        <f>Volume!J68</f>
        <v>714.9</v>
      </c>
      <c r="R68" s="231">
        <f t="shared" si="1"/>
        <v>99.857232</v>
      </c>
      <c r="S68" s="102">
        <f t="shared" si="2"/>
        <v>99.80004</v>
      </c>
      <c r="T68" s="108">
        <f t="shared" si="3"/>
        <v>1356400</v>
      </c>
      <c r="U68" s="102">
        <f t="shared" si="4"/>
        <v>2.9784724270126803</v>
      </c>
      <c r="V68" s="102">
        <f t="shared" si="5"/>
        <v>99.80004</v>
      </c>
      <c r="W68" s="102">
        <f t="shared" si="6"/>
        <v>0.057192</v>
      </c>
      <c r="X68" s="102">
        <f t="shared" si="7"/>
        <v>0</v>
      </c>
      <c r="Y68" s="102">
        <f t="shared" si="8"/>
        <v>97.75574800000001</v>
      </c>
      <c r="Z68" s="231">
        <f t="shared" si="9"/>
        <v>2.101483999999985</v>
      </c>
      <c r="AB68" s="77"/>
    </row>
    <row r="69" spans="1:28" s="7" customFormat="1" ht="15">
      <c r="A69" s="200" t="s">
        <v>526</v>
      </c>
      <c r="B69" s="163">
        <v>1858250</v>
      </c>
      <c r="C69" s="161">
        <v>243250</v>
      </c>
      <c r="D69" s="169">
        <v>0.15061919504643964</v>
      </c>
      <c r="E69" s="163">
        <v>4750</v>
      </c>
      <c r="F69" s="111">
        <v>4250</v>
      </c>
      <c r="G69" s="169">
        <v>8.5</v>
      </c>
      <c r="H69" s="163">
        <v>750</v>
      </c>
      <c r="I69" s="111">
        <v>750</v>
      </c>
      <c r="J69" s="169">
        <v>0</v>
      </c>
      <c r="K69" s="163">
        <v>1863750</v>
      </c>
      <c r="L69" s="111">
        <v>248250</v>
      </c>
      <c r="M69" s="126">
        <f t="shared" si="10"/>
        <v>0.15366759517177345</v>
      </c>
      <c r="N69" s="111">
        <v>1861000</v>
      </c>
      <c r="O69" s="172">
        <f aca="true" t="shared" si="11" ref="O69:O132">N69/K69</f>
        <v>0.998524480214621</v>
      </c>
      <c r="P69" s="107">
        <f>Volume!K69</f>
        <v>1416.65</v>
      </c>
      <c r="Q69" s="69">
        <f>Volume!J69</f>
        <v>1523.55</v>
      </c>
      <c r="R69" s="231">
        <f aca="true" t="shared" si="12" ref="R69:R132">Q69*K69/10000000</f>
        <v>283.95163125</v>
      </c>
      <c r="S69" s="102">
        <f aca="true" t="shared" si="13" ref="S69:S132">Q69*N69/10000000</f>
        <v>283.532655</v>
      </c>
      <c r="T69" s="108">
        <f aca="true" t="shared" si="14" ref="T69:T132">K69-L69</f>
        <v>1615500</v>
      </c>
      <c r="U69" s="102">
        <f aca="true" t="shared" si="15" ref="U69:U132">L69/T69*100</f>
        <v>15.366759517177345</v>
      </c>
      <c r="V69" s="102">
        <f aca="true" t="shared" si="16" ref="V69:V132">Q69*B69/10000000</f>
        <v>283.11367875</v>
      </c>
      <c r="W69" s="102">
        <f aca="true" t="shared" si="17" ref="W69:W132">Q69*E69/10000000</f>
        <v>0.72368625</v>
      </c>
      <c r="X69" s="102">
        <f aca="true" t="shared" si="18" ref="X69:X132">Q69*H69/10000000</f>
        <v>0.11426625</v>
      </c>
      <c r="Y69" s="102">
        <f aca="true" t="shared" si="19" ref="Y69:Y132">(T69*P69)/10000000</f>
        <v>228.8598075</v>
      </c>
      <c r="Z69" s="231">
        <f aca="true" t="shared" si="20" ref="Z69:Z132">R69-Y69</f>
        <v>55.09182375</v>
      </c>
      <c r="AB69" s="77"/>
    </row>
    <row r="70" spans="1:28" s="7" customFormat="1" ht="15">
      <c r="A70" s="192" t="s">
        <v>396</v>
      </c>
      <c r="B70" s="163">
        <v>189825</v>
      </c>
      <c r="C70" s="161">
        <v>14025</v>
      </c>
      <c r="D70" s="169">
        <v>0.07977815699658702</v>
      </c>
      <c r="E70" s="163">
        <v>0</v>
      </c>
      <c r="F70" s="111">
        <v>0</v>
      </c>
      <c r="G70" s="169">
        <v>0</v>
      </c>
      <c r="H70" s="163">
        <v>0</v>
      </c>
      <c r="I70" s="111">
        <v>0</v>
      </c>
      <c r="J70" s="169">
        <v>0</v>
      </c>
      <c r="K70" s="163">
        <v>189825</v>
      </c>
      <c r="L70" s="111">
        <v>14025</v>
      </c>
      <c r="M70" s="126">
        <f t="shared" si="10"/>
        <v>0.07977815699658702</v>
      </c>
      <c r="N70" s="111">
        <v>189525</v>
      </c>
      <c r="O70" s="172">
        <f t="shared" si="11"/>
        <v>0.9984195969972343</v>
      </c>
      <c r="P70" s="107">
        <f>Volume!K70</f>
        <v>4474.5</v>
      </c>
      <c r="Q70" s="69">
        <f>Volume!J70</f>
        <v>4711.85</v>
      </c>
      <c r="R70" s="231">
        <f t="shared" si="12"/>
        <v>89.442692625</v>
      </c>
      <c r="S70" s="102">
        <f t="shared" si="13"/>
        <v>89.30133712500002</v>
      </c>
      <c r="T70" s="108">
        <f t="shared" si="14"/>
        <v>175800</v>
      </c>
      <c r="U70" s="102">
        <f t="shared" si="15"/>
        <v>7.977815699658702</v>
      </c>
      <c r="V70" s="102">
        <f t="shared" si="16"/>
        <v>89.442692625</v>
      </c>
      <c r="W70" s="102">
        <f t="shared" si="17"/>
        <v>0</v>
      </c>
      <c r="X70" s="102">
        <f t="shared" si="18"/>
        <v>0</v>
      </c>
      <c r="Y70" s="102">
        <f t="shared" si="19"/>
        <v>78.66171</v>
      </c>
      <c r="Z70" s="231">
        <f t="shared" si="20"/>
        <v>10.780982625000007</v>
      </c>
      <c r="AB70" s="77"/>
    </row>
    <row r="71" spans="1:28" s="7" customFormat="1" ht="15">
      <c r="A71" s="192" t="s">
        <v>397</v>
      </c>
      <c r="B71" s="163">
        <v>1216000</v>
      </c>
      <c r="C71" s="161">
        <v>79000</v>
      </c>
      <c r="D71" s="169">
        <v>0.06948109058927</v>
      </c>
      <c r="E71" s="163">
        <v>0</v>
      </c>
      <c r="F71" s="111">
        <v>0</v>
      </c>
      <c r="G71" s="169">
        <v>0</v>
      </c>
      <c r="H71" s="163">
        <v>0</v>
      </c>
      <c r="I71" s="111">
        <v>0</v>
      </c>
      <c r="J71" s="169">
        <v>0</v>
      </c>
      <c r="K71" s="163">
        <v>1216000</v>
      </c>
      <c r="L71" s="111">
        <v>79000</v>
      </c>
      <c r="M71" s="126">
        <f t="shared" si="10"/>
        <v>0.06948109058927</v>
      </c>
      <c r="N71" s="111">
        <v>1216000</v>
      </c>
      <c r="O71" s="172">
        <f t="shared" si="11"/>
        <v>1</v>
      </c>
      <c r="P71" s="107">
        <f>Volume!K71</f>
        <v>350.45</v>
      </c>
      <c r="Q71" s="69">
        <f>Volume!J71</f>
        <v>344.85</v>
      </c>
      <c r="R71" s="231">
        <f t="shared" si="12"/>
        <v>41.93376</v>
      </c>
      <c r="S71" s="102">
        <f t="shared" si="13"/>
        <v>41.93376</v>
      </c>
      <c r="T71" s="108">
        <f t="shared" si="14"/>
        <v>1137000</v>
      </c>
      <c r="U71" s="102">
        <f t="shared" si="15"/>
        <v>6.948109058927001</v>
      </c>
      <c r="V71" s="102">
        <f t="shared" si="16"/>
        <v>41.93376</v>
      </c>
      <c r="W71" s="102">
        <f t="shared" si="17"/>
        <v>0</v>
      </c>
      <c r="X71" s="102">
        <f t="shared" si="18"/>
        <v>0</v>
      </c>
      <c r="Y71" s="102">
        <f t="shared" si="19"/>
        <v>39.846165</v>
      </c>
      <c r="Z71" s="231">
        <f t="shared" si="20"/>
        <v>2.0875950000000003</v>
      </c>
      <c r="AB71" s="77"/>
    </row>
    <row r="72" spans="1:28" s="58" customFormat="1" ht="15">
      <c r="A72" s="192" t="s">
        <v>214</v>
      </c>
      <c r="B72" s="163">
        <v>8568000</v>
      </c>
      <c r="C72" s="161">
        <v>-64800</v>
      </c>
      <c r="D72" s="169">
        <v>-0.007506255212677231</v>
      </c>
      <c r="E72" s="163">
        <v>55200</v>
      </c>
      <c r="F72" s="111">
        <v>24000</v>
      </c>
      <c r="G72" s="169">
        <v>0.7692307692307693</v>
      </c>
      <c r="H72" s="163">
        <v>2400</v>
      </c>
      <c r="I72" s="111">
        <v>2400</v>
      </c>
      <c r="J72" s="169">
        <v>0</v>
      </c>
      <c r="K72" s="163">
        <v>8625600</v>
      </c>
      <c r="L72" s="111">
        <v>-38400</v>
      </c>
      <c r="M72" s="126">
        <f t="shared" si="10"/>
        <v>-0.00443213296398892</v>
      </c>
      <c r="N72" s="111">
        <v>8611200</v>
      </c>
      <c r="O72" s="172">
        <f t="shared" si="11"/>
        <v>0.998330550918197</v>
      </c>
      <c r="P72" s="107">
        <f>Volume!K72</f>
        <v>147.65</v>
      </c>
      <c r="Q72" s="69">
        <f>Volume!J72</f>
        <v>153</v>
      </c>
      <c r="R72" s="231">
        <f t="shared" si="12"/>
        <v>131.97168</v>
      </c>
      <c r="S72" s="102">
        <f t="shared" si="13"/>
        <v>131.75136</v>
      </c>
      <c r="T72" s="108">
        <f t="shared" si="14"/>
        <v>8664000</v>
      </c>
      <c r="U72" s="102">
        <f t="shared" si="15"/>
        <v>-0.443213296398892</v>
      </c>
      <c r="V72" s="102">
        <f t="shared" si="16"/>
        <v>131.0904</v>
      </c>
      <c r="W72" s="102">
        <f t="shared" si="17"/>
        <v>0.84456</v>
      </c>
      <c r="X72" s="102">
        <f t="shared" si="18"/>
        <v>0.03672</v>
      </c>
      <c r="Y72" s="102">
        <f t="shared" si="19"/>
        <v>127.92396</v>
      </c>
      <c r="Z72" s="231">
        <f t="shared" si="20"/>
        <v>4.047719999999998</v>
      </c>
      <c r="AA72" s="78"/>
      <c r="AB72" s="77"/>
    </row>
    <row r="73" spans="1:28" s="58" customFormat="1" ht="15">
      <c r="A73" s="192" t="s">
        <v>161</v>
      </c>
      <c r="B73" s="163">
        <v>24865650</v>
      </c>
      <c r="C73" s="161">
        <v>1791050</v>
      </c>
      <c r="D73" s="169">
        <v>0.07761998041136141</v>
      </c>
      <c r="E73" s="163">
        <v>22600</v>
      </c>
      <c r="F73" s="111">
        <v>22600</v>
      </c>
      <c r="G73" s="169">
        <v>0</v>
      </c>
      <c r="H73" s="163">
        <v>0</v>
      </c>
      <c r="I73" s="111">
        <v>0</v>
      </c>
      <c r="J73" s="169">
        <v>0</v>
      </c>
      <c r="K73" s="163">
        <v>24888250</v>
      </c>
      <c r="L73" s="111">
        <v>1813650</v>
      </c>
      <c r="M73" s="126">
        <f t="shared" si="10"/>
        <v>0.0785994123408423</v>
      </c>
      <c r="N73" s="111">
        <v>24826100</v>
      </c>
      <c r="O73" s="172">
        <f t="shared" si="11"/>
        <v>0.9975028376844495</v>
      </c>
      <c r="P73" s="107">
        <f>Volume!K73</f>
        <v>307.85</v>
      </c>
      <c r="Q73" s="69">
        <f>Volume!J73</f>
        <v>320.85</v>
      </c>
      <c r="R73" s="231">
        <f t="shared" si="12"/>
        <v>798.5395012500001</v>
      </c>
      <c r="S73" s="102">
        <f t="shared" si="13"/>
        <v>796.5454185000001</v>
      </c>
      <c r="T73" s="108">
        <f t="shared" si="14"/>
        <v>23074600</v>
      </c>
      <c r="U73" s="102">
        <f t="shared" si="15"/>
        <v>7.85994123408423</v>
      </c>
      <c r="V73" s="102">
        <f t="shared" si="16"/>
        <v>797.8143802500001</v>
      </c>
      <c r="W73" s="102">
        <f t="shared" si="17"/>
        <v>0.7251210000000001</v>
      </c>
      <c r="X73" s="102">
        <f t="shared" si="18"/>
        <v>0</v>
      </c>
      <c r="Y73" s="102">
        <f t="shared" si="19"/>
        <v>710.3515610000001</v>
      </c>
      <c r="Z73" s="231">
        <f t="shared" si="20"/>
        <v>88.18794025</v>
      </c>
      <c r="AA73" s="78"/>
      <c r="AB73" s="77"/>
    </row>
    <row r="74" spans="1:28" s="58" customFormat="1" ht="15">
      <c r="A74" s="192" t="s">
        <v>162</v>
      </c>
      <c r="B74" s="163">
        <v>1189698</v>
      </c>
      <c r="C74" s="161">
        <v>88504</v>
      </c>
      <c r="D74" s="169">
        <v>0.080370942812983</v>
      </c>
      <c r="E74" s="163">
        <v>0</v>
      </c>
      <c r="F74" s="111">
        <v>0</v>
      </c>
      <c r="G74" s="169">
        <v>0</v>
      </c>
      <c r="H74" s="163">
        <v>0</v>
      </c>
      <c r="I74" s="111">
        <v>0</v>
      </c>
      <c r="J74" s="169">
        <v>0</v>
      </c>
      <c r="K74" s="163">
        <v>1189698</v>
      </c>
      <c r="L74" s="111">
        <v>88504</v>
      </c>
      <c r="M74" s="126">
        <f t="shared" si="10"/>
        <v>0.080370942812983</v>
      </c>
      <c r="N74" s="111">
        <v>1186294</v>
      </c>
      <c r="O74" s="172">
        <f t="shared" si="11"/>
        <v>0.9971387696709585</v>
      </c>
      <c r="P74" s="107">
        <f>Volume!K74</f>
        <v>323.5</v>
      </c>
      <c r="Q74" s="69">
        <f>Volume!J74</f>
        <v>335</v>
      </c>
      <c r="R74" s="231">
        <f t="shared" si="12"/>
        <v>39.854883</v>
      </c>
      <c r="S74" s="102">
        <f t="shared" si="13"/>
        <v>39.740849</v>
      </c>
      <c r="T74" s="108">
        <f t="shared" si="14"/>
        <v>1101194</v>
      </c>
      <c r="U74" s="102">
        <f t="shared" si="15"/>
        <v>8.0370942812983</v>
      </c>
      <c r="V74" s="102">
        <f t="shared" si="16"/>
        <v>39.854883</v>
      </c>
      <c r="W74" s="102">
        <f t="shared" si="17"/>
        <v>0</v>
      </c>
      <c r="X74" s="102">
        <f t="shared" si="18"/>
        <v>0</v>
      </c>
      <c r="Y74" s="102">
        <f t="shared" si="19"/>
        <v>35.6236259</v>
      </c>
      <c r="Z74" s="231">
        <f t="shared" si="20"/>
        <v>4.2312571000000005</v>
      </c>
      <c r="AA74" s="78"/>
      <c r="AB74" s="77"/>
    </row>
    <row r="75" spans="1:28" s="58" customFormat="1" ht="15">
      <c r="A75" s="192" t="s">
        <v>398</v>
      </c>
      <c r="B75" s="163">
        <v>1538400</v>
      </c>
      <c r="C75" s="161">
        <v>9150</v>
      </c>
      <c r="D75" s="169">
        <v>0.0059833251593918585</v>
      </c>
      <c r="E75" s="163">
        <v>1350</v>
      </c>
      <c r="F75" s="111">
        <v>1050</v>
      </c>
      <c r="G75" s="169">
        <v>3.5</v>
      </c>
      <c r="H75" s="163">
        <v>0</v>
      </c>
      <c r="I75" s="111">
        <v>0</v>
      </c>
      <c r="J75" s="169">
        <v>0</v>
      </c>
      <c r="K75" s="163">
        <v>1539750</v>
      </c>
      <c r="L75" s="111">
        <v>10200</v>
      </c>
      <c r="M75" s="126">
        <f aca="true" t="shared" si="21" ref="M75:M138">L75/(K75-L75)</f>
        <v>0.006668628027851329</v>
      </c>
      <c r="N75" s="111">
        <v>1539300</v>
      </c>
      <c r="O75" s="172">
        <f t="shared" si="11"/>
        <v>0.9997077447637603</v>
      </c>
      <c r="P75" s="107">
        <f>Volume!K75</f>
        <v>2398.6</v>
      </c>
      <c r="Q75" s="69">
        <f>Volume!J75</f>
        <v>2578.5</v>
      </c>
      <c r="R75" s="231">
        <f t="shared" si="12"/>
        <v>397.0245375</v>
      </c>
      <c r="S75" s="102">
        <f t="shared" si="13"/>
        <v>396.908505</v>
      </c>
      <c r="T75" s="108">
        <f t="shared" si="14"/>
        <v>1529550</v>
      </c>
      <c r="U75" s="102">
        <f t="shared" si="15"/>
        <v>0.6668628027851329</v>
      </c>
      <c r="V75" s="102">
        <f t="shared" si="16"/>
        <v>396.67644</v>
      </c>
      <c r="W75" s="102">
        <f t="shared" si="17"/>
        <v>0.3480975</v>
      </c>
      <c r="X75" s="102">
        <f t="shared" si="18"/>
        <v>0</v>
      </c>
      <c r="Y75" s="102">
        <f t="shared" si="19"/>
        <v>366.877863</v>
      </c>
      <c r="Z75" s="231">
        <f t="shared" si="20"/>
        <v>30.146674500000017</v>
      </c>
      <c r="AA75" s="78"/>
      <c r="AB75" s="77"/>
    </row>
    <row r="76" spans="1:29" s="58" customFormat="1" ht="15">
      <c r="A76" s="192" t="s">
        <v>87</v>
      </c>
      <c r="B76" s="163">
        <v>6195000</v>
      </c>
      <c r="C76" s="161">
        <v>417750</v>
      </c>
      <c r="D76" s="169">
        <v>0.07230948980916527</v>
      </c>
      <c r="E76" s="163">
        <v>36000</v>
      </c>
      <c r="F76" s="111">
        <v>15750</v>
      </c>
      <c r="G76" s="169">
        <v>0.7777777777777778</v>
      </c>
      <c r="H76" s="163">
        <v>3750</v>
      </c>
      <c r="I76" s="111">
        <v>3000</v>
      </c>
      <c r="J76" s="169">
        <v>4</v>
      </c>
      <c r="K76" s="163">
        <v>6234750</v>
      </c>
      <c r="L76" s="111">
        <v>436500</v>
      </c>
      <c r="M76" s="126">
        <f t="shared" si="21"/>
        <v>0.07528133488552581</v>
      </c>
      <c r="N76" s="111">
        <v>6225750</v>
      </c>
      <c r="O76" s="172">
        <f t="shared" si="11"/>
        <v>0.9985564778058462</v>
      </c>
      <c r="P76" s="107">
        <f>Volume!K76</f>
        <v>535.9</v>
      </c>
      <c r="Q76" s="69">
        <f>Volume!J76</f>
        <v>530.3</v>
      </c>
      <c r="R76" s="231">
        <f t="shared" si="12"/>
        <v>330.6287925</v>
      </c>
      <c r="S76" s="102">
        <f t="shared" si="13"/>
        <v>330.15152249999994</v>
      </c>
      <c r="T76" s="108">
        <f t="shared" si="14"/>
        <v>5798250</v>
      </c>
      <c r="U76" s="102">
        <f t="shared" si="15"/>
        <v>7.528133488552581</v>
      </c>
      <c r="V76" s="102">
        <f t="shared" si="16"/>
        <v>328.52084999999994</v>
      </c>
      <c r="W76" s="102">
        <f t="shared" si="17"/>
        <v>1.90908</v>
      </c>
      <c r="X76" s="102">
        <f t="shared" si="18"/>
        <v>0.19886249999999997</v>
      </c>
      <c r="Y76" s="102">
        <f t="shared" si="19"/>
        <v>310.7282175</v>
      </c>
      <c r="Z76" s="231">
        <f t="shared" si="20"/>
        <v>19.900574999999947</v>
      </c>
      <c r="AA76" s="356"/>
      <c r="AB76" s="78"/>
      <c r="AC76"/>
    </row>
    <row r="77" spans="1:29" s="58" customFormat="1" ht="15">
      <c r="A77" s="192" t="s">
        <v>501</v>
      </c>
      <c r="B77" s="163">
        <v>154250</v>
      </c>
      <c r="C77" s="161">
        <v>3000</v>
      </c>
      <c r="D77" s="169">
        <v>0.019834710743801654</v>
      </c>
      <c r="E77" s="163">
        <v>0</v>
      </c>
      <c r="F77" s="111">
        <v>0</v>
      </c>
      <c r="G77" s="169">
        <v>0</v>
      </c>
      <c r="H77" s="163">
        <v>0</v>
      </c>
      <c r="I77" s="111">
        <v>0</v>
      </c>
      <c r="J77" s="169">
        <v>0</v>
      </c>
      <c r="K77" s="163">
        <v>154250</v>
      </c>
      <c r="L77" s="111">
        <v>3000</v>
      </c>
      <c r="M77" s="126">
        <f t="shared" si="21"/>
        <v>0.019834710743801654</v>
      </c>
      <c r="N77" s="111">
        <v>154250</v>
      </c>
      <c r="O77" s="172">
        <f t="shared" si="11"/>
        <v>1</v>
      </c>
      <c r="P77" s="107">
        <f>Volume!K77</f>
        <v>1003.75</v>
      </c>
      <c r="Q77" s="69">
        <f>Volume!J77</f>
        <v>1037.75</v>
      </c>
      <c r="R77" s="231">
        <f t="shared" si="12"/>
        <v>16.00729375</v>
      </c>
      <c r="S77" s="102">
        <f t="shared" si="13"/>
        <v>16.00729375</v>
      </c>
      <c r="T77" s="108">
        <f t="shared" si="14"/>
        <v>151250</v>
      </c>
      <c r="U77" s="102">
        <f t="shared" si="15"/>
        <v>1.9834710743801653</v>
      </c>
      <c r="V77" s="102">
        <f t="shared" si="16"/>
        <v>16.00729375</v>
      </c>
      <c r="W77" s="102">
        <f t="shared" si="17"/>
        <v>0</v>
      </c>
      <c r="X77" s="102">
        <f t="shared" si="18"/>
        <v>0</v>
      </c>
      <c r="Y77" s="102">
        <f t="shared" si="19"/>
        <v>15.18171875</v>
      </c>
      <c r="Z77" s="231">
        <f t="shared" si="20"/>
        <v>0.8255749999999988</v>
      </c>
      <c r="AA77" s="356"/>
      <c r="AB77" s="78"/>
      <c r="AC77"/>
    </row>
    <row r="78" spans="1:29" s="58" customFormat="1" ht="15">
      <c r="A78" s="192" t="s">
        <v>278</v>
      </c>
      <c r="B78" s="163">
        <v>9935000</v>
      </c>
      <c r="C78" s="161">
        <v>862500</v>
      </c>
      <c r="D78" s="169">
        <v>0.0950675117112152</v>
      </c>
      <c r="E78" s="163">
        <v>152500</v>
      </c>
      <c r="F78" s="111">
        <v>110000</v>
      </c>
      <c r="G78" s="169">
        <v>2.588235294117647</v>
      </c>
      <c r="H78" s="163">
        <v>25000</v>
      </c>
      <c r="I78" s="111">
        <v>20000</v>
      </c>
      <c r="J78" s="169">
        <v>4</v>
      </c>
      <c r="K78" s="163">
        <v>10112500</v>
      </c>
      <c r="L78" s="111">
        <v>992500</v>
      </c>
      <c r="M78" s="126">
        <f t="shared" si="21"/>
        <v>0.10882675438596491</v>
      </c>
      <c r="N78" s="111">
        <v>10082500</v>
      </c>
      <c r="O78" s="172">
        <f t="shared" si="11"/>
        <v>0.9970333745364648</v>
      </c>
      <c r="P78" s="107">
        <f>Volume!K78</f>
        <v>141.3</v>
      </c>
      <c r="Q78" s="69">
        <f>Volume!J78</f>
        <v>162.65</v>
      </c>
      <c r="R78" s="231">
        <f t="shared" si="12"/>
        <v>164.4798125</v>
      </c>
      <c r="S78" s="102">
        <f t="shared" si="13"/>
        <v>163.9918625</v>
      </c>
      <c r="T78" s="108">
        <f t="shared" si="14"/>
        <v>9120000</v>
      </c>
      <c r="U78" s="102">
        <f t="shared" si="15"/>
        <v>10.882675438596491</v>
      </c>
      <c r="V78" s="102">
        <f t="shared" si="16"/>
        <v>161.592775</v>
      </c>
      <c r="W78" s="102">
        <f t="shared" si="17"/>
        <v>2.4804125</v>
      </c>
      <c r="X78" s="102">
        <f t="shared" si="18"/>
        <v>0.406625</v>
      </c>
      <c r="Y78" s="102">
        <f t="shared" si="19"/>
        <v>128.8656</v>
      </c>
      <c r="Z78" s="231">
        <f t="shared" si="20"/>
        <v>35.61421250000001</v>
      </c>
      <c r="AA78" s="78"/>
      <c r="AB78" s="77"/>
      <c r="AC78"/>
    </row>
    <row r="79" spans="1:29" s="58" customFormat="1" ht="15">
      <c r="A79" s="192" t="s">
        <v>263</v>
      </c>
      <c r="B79" s="163">
        <v>4435800</v>
      </c>
      <c r="C79" s="161">
        <v>87000</v>
      </c>
      <c r="D79" s="169">
        <v>0.02000551876379691</v>
      </c>
      <c r="E79" s="163">
        <v>1200</v>
      </c>
      <c r="F79" s="111">
        <v>0</v>
      </c>
      <c r="G79" s="169">
        <v>0</v>
      </c>
      <c r="H79" s="163">
        <v>0</v>
      </c>
      <c r="I79" s="111">
        <v>0</v>
      </c>
      <c r="J79" s="169">
        <v>0</v>
      </c>
      <c r="K79" s="163">
        <v>4437000</v>
      </c>
      <c r="L79" s="111">
        <v>87000</v>
      </c>
      <c r="M79" s="126">
        <f t="shared" si="21"/>
        <v>0.02</v>
      </c>
      <c r="N79" s="111">
        <v>4437000</v>
      </c>
      <c r="O79" s="172">
        <f t="shared" si="11"/>
        <v>1</v>
      </c>
      <c r="P79" s="107">
        <f>Volume!K79</f>
        <v>556.45</v>
      </c>
      <c r="Q79" s="69">
        <f>Volume!J79</f>
        <v>561.95</v>
      </c>
      <c r="R79" s="231">
        <f t="shared" si="12"/>
        <v>249.337215</v>
      </c>
      <c r="S79" s="102">
        <f t="shared" si="13"/>
        <v>249.337215</v>
      </c>
      <c r="T79" s="108">
        <f t="shared" si="14"/>
        <v>4350000</v>
      </c>
      <c r="U79" s="102">
        <f t="shared" si="15"/>
        <v>2</v>
      </c>
      <c r="V79" s="102">
        <f t="shared" si="16"/>
        <v>249.269781</v>
      </c>
      <c r="W79" s="102">
        <f t="shared" si="17"/>
        <v>0.067434</v>
      </c>
      <c r="X79" s="102">
        <f t="shared" si="18"/>
        <v>0</v>
      </c>
      <c r="Y79" s="102">
        <f t="shared" si="19"/>
        <v>242.05575</v>
      </c>
      <c r="Z79" s="231">
        <f t="shared" si="20"/>
        <v>7.281464999999997</v>
      </c>
      <c r="AA79" s="78"/>
      <c r="AB79" s="77"/>
      <c r="AC79"/>
    </row>
    <row r="80" spans="1:29" s="58" customFormat="1" ht="15">
      <c r="A80" s="192" t="s">
        <v>503</v>
      </c>
      <c r="B80" s="163">
        <v>2166000</v>
      </c>
      <c r="C80" s="161">
        <v>135500</v>
      </c>
      <c r="D80" s="169">
        <v>0.06673233193794632</v>
      </c>
      <c r="E80" s="163">
        <v>500</v>
      </c>
      <c r="F80" s="111">
        <v>500</v>
      </c>
      <c r="G80" s="169">
        <v>0</v>
      </c>
      <c r="H80" s="163">
        <v>0</v>
      </c>
      <c r="I80" s="111">
        <v>0</v>
      </c>
      <c r="J80" s="169">
        <v>0</v>
      </c>
      <c r="K80" s="163">
        <v>2166500</v>
      </c>
      <c r="L80" s="111">
        <v>136000</v>
      </c>
      <c r="M80" s="126">
        <f t="shared" si="21"/>
        <v>0.06697857670524501</v>
      </c>
      <c r="N80" s="111">
        <v>2166500</v>
      </c>
      <c r="O80" s="172">
        <f t="shared" si="11"/>
        <v>1</v>
      </c>
      <c r="P80" s="107">
        <f>Volume!K80</f>
        <v>462.2</v>
      </c>
      <c r="Q80" s="69">
        <f>Volume!J80</f>
        <v>445.65</v>
      </c>
      <c r="R80" s="231">
        <f t="shared" si="12"/>
        <v>96.5500725</v>
      </c>
      <c r="S80" s="102">
        <f t="shared" si="13"/>
        <v>96.5500725</v>
      </c>
      <c r="T80" s="108">
        <f t="shared" si="14"/>
        <v>2030500</v>
      </c>
      <c r="U80" s="102">
        <f t="shared" si="15"/>
        <v>6.697857670524502</v>
      </c>
      <c r="V80" s="102">
        <f t="shared" si="16"/>
        <v>96.52779</v>
      </c>
      <c r="W80" s="102">
        <f t="shared" si="17"/>
        <v>0.0222825</v>
      </c>
      <c r="X80" s="102">
        <f t="shared" si="18"/>
        <v>0</v>
      </c>
      <c r="Y80" s="102">
        <f t="shared" si="19"/>
        <v>93.84971</v>
      </c>
      <c r="Z80" s="231">
        <f t="shared" si="20"/>
        <v>2.700362499999997</v>
      </c>
      <c r="AA80" s="78"/>
      <c r="AB80" s="77"/>
      <c r="AC80"/>
    </row>
    <row r="81" spans="1:29" s="58" customFormat="1" ht="15">
      <c r="A81" s="192" t="s">
        <v>215</v>
      </c>
      <c r="B81" s="163">
        <v>668700</v>
      </c>
      <c r="C81" s="161">
        <v>61800</v>
      </c>
      <c r="D81" s="169">
        <v>0.10182896688087</v>
      </c>
      <c r="E81" s="163">
        <v>0</v>
      </c>
      <c r="F81" s="111">
        <v>0</v>
      </c>
      <c r="G81" s="169">
        <v>0</v>
      </c>
      <c r="H81" s="163">
        <v>0</v>
      </c>
      <c r="I81" s="111">
        <v>0</v>
      </c>
      <c r="J81" s="169">
        <v>0</v>
      </c>
      <c r="K81" s="163">
        <v>668700</v>
      </c>
      <c r="L81" s="111">
        <v>61800</v>
      </c>
      <c r="M81" s="126">
        <f t="shared" si="21"/>
        <v>0.10182896688087</v>
      </c>
      <c r="N81" s="111">
        <v>668100</v>
      </c>
      <c r="O81" s="172">
        <f t="shared" si="11"/>
        <v>0.9991027366532077</v>
      </c>
      <c r="P81" s="107">
        <f>Volume!K81</f>
        <v>1038.9</v>
      </c>
      <c r="Q81" s="69">
        <f>Volume!J81</f>
        <v>1024.85</v>
      </c>
      <c r="R81" s="231">
        <f t="shared" si="12"/>
        <v>68.5317195</v>
      </c>
      <c r="S81" s="102">
        <f t="shared" si="13"/>
        <v>68.47022849999999</v>
      </c>
      <c r="T81" s="108">
        <f t="shared" si="14"/>
        <v>606900</v>
      </c>
      <c r="U81" s="102">
        <f t="shared" si="15"/>
        <v>10.182896688087</v>
      </c>
      <c r="V81" s="102">
        <f t="shared" si="16"/>
        <v>68.5317195</v>
      </c>
      <c r="W81" s="102">
        <f t="shared" si="17"/>
        <v>0</v>
      </c>
      <c r="X81" s="102">
        <f t="shared" si="18"/>
        <v>0</v>
      </c>
      <c r="Y81" s="102">
        <f t="shared" si="19"/>
        <v>63.050841</v>
      </c>
      <c r="Z81" s="231">
        <f t="shared" si="20"/>
        <v>5.480878499999996</v>
      </c>
      <c r="AA81" s="78"/>
      <c r="AB81" s="77"/>
      <c r="AC81"/>
    </row>
    <row r="82" spans="1:29" s="58" customFormat="1" ht="15">
      <c r="A82" s="192" t="s">
        <v>227</v>
      </c>
      <c r="B82" s="163">
        <v>52232500</v>
      </c>
      <c r="C82" s="161">
        <v>1867500</v>
      </c>
      <c r="D82" s="169">
        <v>0.0370793209570138</v>
      </c>
      <c r="E82" s="163">
        <v>1370000</v>
      </c>
      <c r="F82" s="111">
        <v>610000</v>
      </c>
      <c r="G82" s="169">
        <v>0.8026315789473685</v>
      </c>
      <c r="H82" s="163">
        <v>251250</v>
      </c>
      <c r="I82" s="111">
        <v>76250</v>
      </c>
      <c r="J82" s="169">
        <v>0.4357142857142857</v>
      </c>
      <c r="K82" s="163">
        <v>53853750</v>
      </c>
      <c r="L82" s="111">
        <v>2553750</v>
      </c>
      <c r="M82" s="126">
        <f t="shared" si="21"/>
        <v>0.04978070175438597</v>
      </c>
      <c r="N82" s="111">
        <v>53701250</v>
      </c>
      <c r="O82" s="172">
        <f t="shared" si="11"/>
        <v>0.997168256620941</v>
      </c>
      <c r="P82" s="107">
        <f>Volume!K82</f>
        <v>242.9</v>
      </c>
      <c r="Q82" s="69">
        <f>Volume!J82</f>
        <v>249.25</v>
      </c>
      <c r="R82" s="231">
        <f t="shared" si="12"/>
        <v>1342.30471875</v>
      </c>
      <c r="S82" s="102">
        <f t="shared" si="13"/>
        <v>1338.50365625</v>
      </c>
      <c r="T82" s="108">
        <f t="shared" si="14"/>
        <v>51300000</v>
      </c>
      <c r="U82" s="102">
        <f t="shared" si="15"/>
        <v>4.978070175438597</v>
      </c>
      <c r="V82" s="102">
        <f t="shared" si="16"/>
        <v>1301.8950625</v>
      </c>
      <c r="W82" s="102">
        <f t="shared" si="17"/>
        <v>34.14725</v>
      </c>
      <c r="X82" s="102">
        <f t="shared" si="18"/>
        <v>6.26240625</v>
      </c>
      <c r="Y82" s="102">
        <f t="shared" si="19"/>
        <v>1246.077</v>
      </c>
      <c r="Z82" s="231">
        <f t="shared" si="20"/>
        <v>96.2277187499999</v>
      </c>
      <c r="AA82" s="78"/>
      <c r="AB82" s="77"/>
      <c r="AC82"/>
    </row>
    <row r="83" spans="1:29" s="58" customFormat="1" ht="15">
      <c r="A83" s="192" t="s">
        <v>163</v>
      </c>
      <c r="B83" s="163">
        <v>1890950</v>
      </c>
      <c r="C83" s="161">
        <v>120950</v>
      </c>
      <c r="D83" s="169">
        <v>0.06833333333333333</v>
      </c>
      <c r="E83" s="163">
        <v>20650</v>
      </c>
      <c r="F83" s="111">
        <v>0</v>
      </c>
      <c r="G83" s="169">
        <v>0</v>
      </c>
      <c r="H83" s="163">
        <v>0</v>
      </c>
      <c r="I83" s="111">
        <v>0</v>
      </c>
      <c r="J83" s="169">
        <v>0</v>
      </c>
      <c r="K83" s="163">
        <v>1911600</v>
      </c>
      <c r="L83" s="111">
        <v>120950</v>
      </c>
      <c r="M83" s="126">
        <f t="shared" si="21"/>
        <v>0.06754530477759473</v>
      </c>
      <c r="N83" s="111">
        <v>1911600</v>
      </c>
      <c r="O83" s="172">
        <f t="shared" si="11"/>
        <v>1</v>
      </c>
      <c r="P83" s="107">
        <f>Volume!K83</f>
        <v>216.1</v>
      </c>
      <c r="Q83" s="69">
        <f>Volume!J83</f>
        <v>214.6</v>
      </c>
      <c r="R83" s="231">
        <f t="shared" si="12"/>
        <v>41.022936</v>
      </c>
      <c r="S83" s="102">
        <f t="shared" si="13"/>
        <v>41.022936</v>
      </c>
      <c r="T83" s="108">
        <f t="shared" si="14"/>
        <v>1790650</v>
      </c>
      <c r="U83" s="102">
        <f t="shared" si="15"/>
        <v>6.754530477759473</v>
      </c>
      <c r="V83" s="102">
        <f t="shared" si="16"/>
        <v>40.579787</v>
      </c>
      <c r="W83" s="102">
        <f t="shared" si="17"/>
        <v>0.443149</v>
      </c>
      <c r="X83" s="102">
        <f t="shared" si="18"/>
        <v>0</v>
      </c>
      <c r="Y83" s="102">
        <f t="shared" si="19"/>
        <v>38.6959465</v>
      </c>
      <c r="Z83" s="231">
        <f t="shared" si="20"/>
        <v>2.3269895000000034</v>
      </c>
      <c r="AA83" s="78"/>
      <c r="AB83" s="77"/>
      <c r="AC83"/>
    </row>
    <row r="84" spans="1:28" s="58" customFormat="1" ht="15">
      <c r="A84" s="192" t="s">
        <v>216</v>
      </c>
      <c r="B84" s="163">
        <v>703736</v>
      </c>
      <c r="C84" s="161">
        <v>7656</v>
      </c>
      <c r="D84" s="169">
        <v>0.01099873577749684</v>
      </c>
      <c r="E84" s="163">
        <v>0</v>
      </c>
      <c r="F84" s="111">
        <v>0</v>
      </c>
      <c r="G84" s="169">
        <v>0</v>
      </c>
      <c r="H84" s="163">
        <v>0</v>
      </c>
      <c r="I84" s="111">
        <v>0</v>
      </c>
      <c r="J84" s="169">
        <v>0</v>
      </c>
      <c r="K84" s="163">
        <v>703736</v>
      </c>
      <c r="L84" s="111">
        <v>7656</v>
      </c>
      <c r="M84" s="126">
        <f t="shared" si="21"/>
        <v>0.01099873577749684</v>
      </c>
      <c r="N84" s="111">
        <v>702768</v>
      </c>
      <c r="O84" s="172">
        <f t="shared" si="11"/>
        <v>0.9986244841815681</v>
      </c>
      <c r="P84" s="107">
        <f>Volume!K84</f>
        <v>3604.65</v>
      </c>
      <c r="Q84" s="69">
        <f>Volume!J84</f>
        <v>3631.8</v>
      </c>
      <c r="R84" s="231">
        <f t="shared" si="12"/>
        <v>255.58284048000002</v>
      </c>
      <c r="S84" s="102">
        <f t="shared" si="13"/>
        <v>255.23128224</v>
      </c>
      <c r="T84" s="108">
        <f t="shared" si="14"/>
        <v>696080</v>
      </c>
      <c r="U84" s="102">
        <f t="shared" si="15"/>
        <v>1.099873577749684</v>
      </c>
      <c r="V84" s="102">
        <f t="shared" si="16"/>
        <v>255.58284048000002</v>
      </c>
      <c r="W84" s="102">
        <f t="shared" si="17"/>
        <v>0</v>
      </c>
      <c r="X84" s="102">
        <f t="shared" si="18"/>
        <v>0</v>
      </c>
      <c r="Y84" s="102">
        <f t="shared" si="19"/>
        <v>250.9124772</v>
      </c>
      <c r="Z84" s="231">
        <f t="shared" si="20"/>
        <v>4.670363280000004</v>
      </c>
      <c r="AA84" s="78"/>
      <c r="AB84" s="77"/>
    </row>
    <row r="85" spans="1:28" s="58" customFormat="1" ht="15">
      <c r="A85" s="192" t="s">
        <v>279</v>
      </c>
      <c r="B85" s="163">
        <v>9693000</v>
      </c>
      <c r="C85" s="161">
        <v>-64500</v>
      </c>
      <c r="D85" s="169">
        <v>-0.0066102997694081475</v>
      </c>
      <c r="E85" s="163">
        <v>24750</v>
      </c>
      <c r="F85" s="111">
        <v>15750</v>
      </c>
      <c r="G85" s="169">
        <v>1.75</v>
      </c>
      <c r="H85" s="163">
        <v>0</v>
      </c>
      <c r="I85" s="111">
        <v>0</v>
      </c>
      <c r="J85" s="169">
        <v>0</v>
      </c>
      <c r="K85" s="163">
        <v>9717750</v>
      </c>
      <c r="L85" s="111">
        <v>-48750</v>
      </c>
      <c r="M85" s="126">
        <f t="shared" si="21"/>
        <v>-0.004991552756872984</v>
      </c>
      <c r="N85" s="111">
        <v>9717750</v>
      </c>
      <c r="O85" s="172">
        <f t="shared" si="11"/>
        <v>1</v>
      </c>
      <c r="P85" s="107">
        <f>Volume!K85</f>
        <v>249.6</v>
      </c>
      <c r="Q85" s="69">
        <f>Volume!J85</f>
        <v>257.55</v>
      </c>
      <c r="R85" s="231">
        <f t="shared" si="12"/>
        <v>250.28065125</v>
      </c>
      <c r="S85" s="102">
        <f t="shared" si="13"/>
        <v>250.28065125</v>
      </c>
      <c r="T85" s="108">
        <f t="shared" si="14"/>
        <v>9766500</v>
      </c>
      <c r="U85" s="102">
        <f t="shared" si="15"/>
        <v>-0.49915527568729845</v>
      </c>
      <c r="V85" s="102">
        <f t="shared" si="16"/>
        <v>249.643215</v>
      </c>
      <c r="W85" s="102">
        <f t="shared" si="17"/>
        <v>0.63743625</v>
      </c>
      <c r="X85" s="102">
        <f t="shared" si="18"/>
        <v>0</v>
      </c>
      <c r="Y85" s="102">
        <f t="shared" si="19"/>
        <v>243.77184</v>
      </c>
      <c r="Z85" s="231">
        <f t="shared" si="20"/>
        <v>6.508811250000008</v>
      </c>
      <c r="AA85" s="357"/>
      <c r="AB85"/>
    </row>
    <row r="86" spans="1:28" s="58" customFormat="1" ht="15">
      <c r="A86" s="192" t="s">
        <v>502</v>
      </c>
      <c r="B86" s="163">
        <v>814750</v>
      </c>
      <c r="C86" s="161">
        <v>250</v>
      </c>
      <c r="D86" s="169">
        <v>0.0003069367710251688</v>
      </c>
      <c r="E86" s="163">
        <v>0</v>
      </c>
      <c r="F86" s="111">
        <v>0</v>
      </c>
      <c r="G86" s="169">
        <v>0</v>
      </c>
      <c r="H86" s="163">
        <v>0</v>
      </c>
      <c r="I86" s="111">
        <v>0</v>
      </c>
      <c r="J86" s="169">
        <v>0</v>
      </c>
      <c r="K86" s="163">
        <v>814750</v>
      </c>
      <c r="L86" s="111">
        <v>250</v>
      </c>
      <c r="M86" s="126">
        <f t="shared" si="21"/>
        <v>0.0003069367710251688</v>
      </c>
      <c r="N86" s="111">
        <v>814750</v>
      </c>
      <c r="O86" s="172">
        <f t="shared" si="11"/>
        <v>1</v>
      </c>
      <c r="P86" s="107">
        <f>Volume!K86</f>
        <v>921.45</v>
      </c>
      <c r="Q86" s="69">
        <f>Volume!J86</f>
        <v>932.15</v>
      </c>
      <c r="R86" s="231">
        <f t="shared" si="12"/>
        <v>75.94692125</v>
      </c>
      <c r="S86" s="102">
        <f t="shared" si="13"/>
        <v>75.94692125</v>
      </c>
      <c r="T86" s="108">
        <f t="shared" si="14"/>
        <v>814500</v>
      </c>
      <c r="U86" s="102">
        <f t="shared" si="15"/>
        <v>0.03069367710251688</v>
      </c>
      <c r="V86" s="102">
        <f t="shared" si="16"/>
        <v>75.94692125</v>
      </c>
      <c r="W86" s="102">
        <f t="shared" si="17"/>
        <v>0</v>
      </c>
      <c r="X86" s="102">
        <f t="shared" si="18"/>
        <v>0</v>
      </c>
      <c r="Y86" s="102">
        <f t="shared" si="19"/>
        <v>75.0521025</v>
      </c>
      <c r="Z86" s="231">
        <f t="shared" si="20"/>
        <v>0.8948187499999989</v>
      </c>
      <c r="AA86" s="357"/>
      <c r="AB86"/>
    </row>
    <row r="87" spans="1:28" s="7" customFormat="1" ht="15">
      <c r="A87" s="192" t="s">
        <v>280</v>
      </c>
      <c r="B87" s="163">
        <v>3165400</v>
      </c>
      <c r="C87" s="161">
        <v>67200</v>
      </c>
      <c r="D87" s="169">
        <v>0.021690013556258474</v>
      </c>
      <c r="E87" s="163">
        <v>0</v>
      </c>
      <c r="F87" s="111">
        <v>0</v>
      </c>
      <c r="G87" s="169">
        <v>0</v>
      </c>
      <c r="H87" s="163">
        <v>0</v>
      </c>
      <c r="I87" s="111">
        <v>0</v>
      </c>
      <c r="J87" s="169">
        <v>0</v>
      </c>
      <c r="K87" s="163">
        <v>3165400</v>
      </c>
      <c r="L87" s="111">
        <v>67200</v>
      </c>
      <c r="M87" s="126">
        <f t="shared" si="21"/>
        <v>0.021690013556258474</v>
      </c>
      <c r="N87" s="111">
        <v>3161200</v>
      </c>
      <c r="O87" s="172">
        <f t="shared" si="11"/>
        <v>0.9986731534719151</v>
      </c>
      <c r="P87" s="107">
        <f>Volume!K87</f>
        <v>245.55</v>
      </c>
      <c r="Q87" s="69">
        <f>Volume!J87</f>
        <v>250.45</v>
      </c>
      <c r="R87" s="231">
        <f t="shared" si="12"/>
        <v>79.277443</v>
      </c>
      <c r="S87" s="102">
        <f t="shared" si="13"/>
        <v>79.172254</v>
      </c>
      <c r="T87" s="108">
        <f t="shared" si="14"/>
        <v>3098200</v>
      </c>
      <c r="U87" s="102">
        <f t="shared" si="15"/>
        <v>2.1690013556258476</v>
      </c>
      <c r="V87" s="102">
        <f t="shared" si="16"/>
        <v>79.277443</v>
      </c>
      <c r="W87" s="102">
        <f t="shared" si="17"/>
        <v>0</v>
      </c>
      <c r="X87" s="102">
        <f t="shared" si="18"/>
        <v>0</v>
      </c>
      <c r="Y87" s="102">
        <f t="shared" si="19"/>
        <v>76.076301</v>
      </c>
      <c r="Z87" s="231">
        <f t="shared" si="20"/>
        <v>3.2011420000000044</v>
      </c>
      <c r="AA87"/>
      <c r="AB87"/>
    </row>
    <row r="88" spans="1:28" s="7" customFormat="1" ht="15">
      <c r="A88" s="192" t="s">
        <v>467</v>
      </c>
      <c r="B88" s="163">
        <v>922800</v>
      </c>
      <c r="C88" s="161">
        <v>255600</v>
      </c>
      <c r="D88" s="169">
        <v>0.3830935251798561</v>
      </c>
      <c r="E88" s="163">
        <v>400</v>
      </c>
      <c r="F88" s="111">
        <v>400</v>
      </c>
      <c r="G88" s="169">
        <v>0</v>
      </c>
      <c r="H88" s="163">
        <v>0</v>
      </c>
      <c r="I88" s="111">
        <v>0</v>
      </c>
      <c r="J88" s="169">
        <v>0</v>
      </c>
      <c r="K88" s="163">
        <v>923200</v>
      </c>
      <c r="L88" s="111">
        <v>256000</v>
      </c>
      <c r="M88" s="126">
        <f t="shared" si="21"/>
        <v>0.38369304556354916</v>
      </c>
      <c r="N88" s="111">
        <v>920800</v>
      </c>
      <c r="O88" s="172">
        <f t="shared" si="11"/>
        <v>0.9974003466204506</v>
      </c>
      <c r="P88" s="107">
        <f>Volume!K88</f>
        <v>633.75</v>
      </c>
      <c r="Q88" s="69">
        <f>Volume!J88</f>
        <v>690.7</v>
      </c>
      <c r="R88" s="231">
        <f t="shared" si="12"/>
        <v>63.765424</v>
      </c>
      <c r="S88" s="102">
        <f t="shared" si="13"/>
        <v>63.599656</v>
      </c>
      <c r="T88" s="108">
        <f t="shared" si="14"/>
        <v>667200</v>
      </c>
      <c r="U88" s="102">
        <f t="shared" si="15"/>
        <v>38.36930455635492</v>
      </c>
      <c r="V88" s="102">
        <f t="shared" si="16"/>
        <v>63.737796</v>
      </c>
      <c r="W88" s="102">
        <f t="shared" si="17"/>
        <v>0.027628</v>
      </c>
      <c r="X88" s="102">
        <f t="shared" si="18"/>
        <v>0</v>
      </c>
      <c r="Y88" s="102">
        <f t="shared" si="19"/>
        <v>42.2838</v>
      </c>
      <c r="Z88" s="231">
        <f t="shared" si="20"/>
        <v>21.481624000000004</v>
      </c>
      <c r="AA88"/>
      <c r="AB88"/>
    </row>
    <row r="89" spans="1:28" s="7" customFormat="1" ht="15">
      <c r="A89" s="192" t="s">
        <v>281</v>
      </c>
      <c r="B89" s="163">
        <v>10530800</v>
      </c>
      <c r="C89" s="161">
        <v>728000</v>
      </c>
      <c r="D89" s="169">
        <v>0.07426449585832619</v>
      </c>
      <c r="E89" s="163">
        <v>19600</v>
      </c>
      <c r="F89" s="111">
        <v>-4200</v>
      </c>
      <c r="G89" s="169">
        <v>-0.17647058823529413</v>
      </c>
      <c r="H89" s="163">
        <v>0</v>
      </c>
      <c r="I89" s="111">
        <v>0</v>
      </c>
      <c r="J89" s="169">
        <v>0</v>
      </c>
      <c r="K89" s="163">
        <v>10550400</v>
      </c>
      <c r="L89" s="111">
        <v>723800</v>
      </c>
      <c r="M89" s="126">
        <f t="shared" si="21"/>
        <v>0.07365721612765351</v>
      </c>
      <c r="N89" s="111">
        <v>10537800</v>
      </c>
      <c r="O89" s="172">
        <f t="shared" si="11"/>
        <v>0.9988057324840764</v>
      </c>
      <c r="P89" s="107">
        <f>Volume!K89</f>
        <v>209.6</v>
      </c>
      <c r="Q89" s="69">
        <f>Volume!J89</f>
        <v>220.55</v>
      </c>
      <c r="R89" s="231">
        <f t="shared" si="12"/>
        <v>232.689072</v>
      </c>
      <c r="S89" s="102">
        <f t="shared" si="13"/>
        <v>232.411179</v>
      </c>
      <c r="T89" s="108">
        <f t="shared" si="14"/>
        <v>9826600</v>
      </c>
      <c r="U89" s="102">
        <f t="shared" si="15"/>
        <v>7.365721612765351</v>
      </c>
      <c r="V89" s="102">
        <f t="shared" si="16"/>
        <v>232.256794</v>
      </c>
      <c r="W89" s="102">
        <f t="shared" si="17"/>
        <v>0.432278</v>
      </c>
      <c r="X89" s="102">
        <f t="shared" si="18"/>
        <v>0</v>
      </c>
      <c r="Y89" s="102">
        <f t="shared" si="19"/>
        <v>205.965536</v>
      </c>
      <c r="Z89" s="231">
        <f t="shared" si="20"/>
        <v>26.723536000000024</v>
      </c>
      <c r="AA89"/>
      <c r="AB89" s="77"/>
    </row>
    <row r="90" spans="1:28" s="7" customFormat="1" ht="15">
      <c r="A90" s="192" t="s">
        <v>193</v>
      </c>
      <c r="B90" s="163">
        <v>3157700</v>
      </c>
      <c r="C90" s="161">
        <v>106600</v>
      </c>
      <c r="D90" s="169">
        <v>0.03493821900298253</v>
      </c>
      <c r="E90" s="163">
        <v>27300</v>
      </c>
      <c r="F90" s="111">
        <v>8450</v>
      </c>
      <c r="G90" s="169">
        <v>0.4482758620689655</v>
      </c>
      <c r="H90" s="163">
        <v>0</v>
      </c>
      <c r="I90" s="111">
        <v>0</v>
      </c>
      <c r="J90" s="169">
        <v>0</v>
      </c>
      <c r="K90" s="163">
        <v>3185000</v>
      </c>
      <c r="L90" s="111">
        <v>115050</v>
      </c>
      <c r="M90" s="126">
        <f t="shared" si="21"/>
        <v>0.03747618039381749</v>
      </c>
      <c r="N90" s="111">
        <v>3183050</v>
      </c>
      <c r="O90" s="172">
        <f t="shared" si="11"/>
        <v>0.9993877551020408</v>
      </c>
      <c r="P90" s="107">
        <f>Volume!K90</f>
        <v>317.65</v>
      </c>
      <c r="Q90" s="69">
        <f>Volume!J90</f>
        <v>328.7</v>
      </c>
      <c r="R90" s="231">
        <f t="shared" si="12"/>
        <v>104.69095</v>
      </c>
      <c r="S90" s="102">
        <f t="shared" si="13"/>
        <v>104.6268535</v>
      </c>
      <c r="T90" s="108">
        <f t="shared" si="14"/>
        <v>3069950</v>
      </c>
      <c r="U90" s="102">
        <f t="shared" si="15"/>
        <v>3.747618039381749</v>
      </c>
      <c r="V90" s="102">
        <f t="shared" si="16"/>
        <v>103.793599</v>
      </c>
      <c r="W90" s="102">
        <f t="shared" si="17"/>
        <v>0.897351</v>
      </c>
      <c r="X90" s="102">
        <f t="shared" si="18"/>
        <v>0</v>
      </c>
      <c r="Y90" s="102">
        <f t="shared" si="19"/>
        <v>97.51696175</v>
      </c>
      <c r="Z90" s="231">
        <f t="shared" si="20"/>
        <v>7.173988250000008</v>
      </c>
      <c r="AA90"/>
      <c r="AB90" s="77"/>
    </row>
    <row r="91" spans="1:28" s="7" customFormat="1" ht="15">
      <c r="A91" s="192" t="s">
        <v>4</v>
      </c>
      <c r="B91" s="163">
        <v>890100</v>
      </c>
      <c r="C91" s="161">
        <v>54150</v>
      </c>
      <c r="D91" s="169">
        <v>0.06477660147137987</v>
      </c>
      <c r="E91" s="163">
        <v>525</v>
      </c>
      <c r="F91" s="111">
        <v>225</v>
      </c>
      <c r="G91" s="169">
        <v>0.75</v>
      </c>
      <c r="H91" s="163">
        <v>0</v>
      </c>
      <c r="I91" s="111">
        <v>0</v>
      </c>
      <c r="J91" s="169">
        <v>0</v>
      </c>
      <c r="K91" s="163">
        <v>890625</v>
      </c>
      <c r="L91" s="111">
        <v>54375</v>
      </c>
      <c r="M91" s="126">
        <f t="shared" si="21"/>
        <v>0.06502242152466367</v>
      </c>
      <c r="N91" s="111">
        <v>890475</v>
      </c>
      <c r="O91" s="172">
        <f t="shared" si="11"/>
        <v>0.9998315789473684</v>
      </c>
      <c r="P91" s="107">
        <f>Volume!K91</f>
        <v>2910.2</v>
      </c>
      <c r="Q91" s="69">
        <f>Volume!J91</f>
        <v>2926.35</v>
      </c>
      <c r="R91" s="231">
        <f t="shared" si="12"/>
        <v>260.628046875</v>
      </c>
      <c r="S91" s="102">
        <f t="shared" si="13"/>
        <v>260.584151625</v>
      </c>
      <c r="T91" s="108">
        <f t="shared" si="14"/>
        <v>836250</v>
      </c>
      <c r="U91" s="102">
        <f t="shared" si="15"/>
        <v>6.502242152466367</v>
      </c>
      <c r="V91" s="102">
        <f t="shared" si="16"/>
        <v>260.4744135</v>
      </c>
      <c r="W91" s="102">
        <f t="shared" si="17"/>
        <v>0.153633375</v>
      </c>
      <c r="X91" s="102">
        <f t="shared" si="18"/>
        <v>0</v>
      </c>
      <c r="Y91" s="102">
        <f t="shared" si="19"/>
        <v>243.365475</v>
      </c>
      <c r="Z91" s="231">
        <f t="shared" si="20"/>
        <v>17.262571874999992</v>
      </c>
      <c r="AA91"/>
      <c r="AB91" s="77"/>
    </row>
    <row r="92" spans="1:28" s="7" customFormat="1" ht="15">
      <c r="A92" s="192" t="s">
        <v>77</v>
      </c>
      <c r="B92" s="163">
        <v>1949400</v>
      </c>
      <c r="C92" s="161">
        <v>125600</v>
      </c>
      <c r="D92" s="169">
        <v>0.06886720035091567</v>
      </c>
      <c r="E92" s="163">
        <v>0</v>
      </c>
      <c r="F92" s="111">
        <v>0</v>
      </c>
      <c r="G92" s="169">
        <v>0</v>
      </c>
      <c r="H92" s="163">
        <v>0</v>
      </c>
      <c r="I92" s="111">
        <v>0</v>
      </c>
      <c r="J92" s="169">
        <v>0</v>
      </c>
      <c r="K92" s="163">
        <v>1949400</v>
      </c>
      <c r="L92" s="111">
        <v>125600</v>
      </c>
      <c r="M92" s="126">
        <f t="shared" si="21"/>
        <v>0.06886720035091567</v>
      </c>
      <c r="N92" s="111">
        <v>1949000</v>
      </c>
      <c r="O92" s="172">
        <f t="shared" si="11"/>
        <v>0.9997948086590746</v>
      </c>
      <c r="P92" s="107">
        <f>Volume!K92</f>
        <v>1745.5</v>
      </c>
      <c r="Q92" s="69">
        <f>Volume!J92</f>
        <v>1730.3</v>
      </c>
      <c r="R92" s="231">
        <f t="shared" si="12"/>
        <v>337.304682</v>
      </c>
      <c r="S92" s="102">
        <f t="shared" si="13"/>
        <v>337.23547</v>
      </c>
      <c r="T92" s="108">
        <f t="shared" si="14"/>
        <v>1823800</v>
      </c>
      <c r="U92" s="102">
        <f t="shared" si="15"/>
        <v>6.886720035091567</v>
      </c>
      <c r="V92" s="102">
        <f t="shared" si="16"/>
        <v>337.304682</v>
      </c>
      <c r="W92" s="102">
        <f t="shared" si="17"/>
        <v>0</v>
      </c>
      <c r="X92" s="102">
        <f t="shared" si="18"/>
        <v>0</v>
      </c>
      <c r="Y92" s="102">
        <f t="shared" si="19"/>
        <v>318.34429</v>
      </c>
      <c r="Z92" s="231">
        <f t="shared" si="20"/>
        <v>18.960392000000013</v>
      </c>
      <c r="AA92"/>
      <c r="AB92" s="77"/>
    </row>
    <row r="93" spans="1:28" s="7" customFormat="1" ht="15">
      <c r="A93" s="200" t="s">
        <v>453</v>
      </c>
      <c r="B93" s="163">
        <v>3551200</v>
      </c>
      <c r="C93" s="161">
        <v>32400</v>
      </c>
      <c r="D93" s="169">
        <v>0.009207684437876548</v>
      </c>
      <c r="E93" s="163">
        <v>5600</v>
      </c>
      <c r="F93" s="111">
        <v>3600</v>
      </c>
      <c r="G93" s="169">
        <v>1.8</v>
      </c>
      <c r="H93" s="163">
        <v>0</v>
      </c>
      <c r="I93" s="111">
        <v>0</v>
      </c>
      <c r="J93" s="169">
        <v>0</v>
      </c>
      <c r="K93" s="163">
        <v>3556800</v>
      </c>
      <c r="L93" s="111">
        <v>36000</v>
      </c>
      <c r="M93" s="126">
        <f t="shared" si="21"/>
        <v>0.010224948875255624</v>
      </c>
      <c r="N93" s="111">
        <v>3554800</v>
      </c>
      <c r="O93" s="172">
        <f t="shared" si="11"/>
        <v>0.9994376968061178</v>
      </c>
      <c r="P93" s="107">
        <f>Volume!K93</f>
        <v>984.75</v>
      </c>
      <c r="Q93" s="69">
        <f>Volume!J93</f>
        <v>1049.45</v>
      </c>
      <c r="R93" s="231">
        <f t="shared" si="12"/>
        <v>373.268376</v>
      </c>
      <c r="S93" s="102">
        <f t="shared" si="13"/>
        <v>373.058486</v>
      </c>
      <c r="T93" s="108">
        <f t="shared" si="14"/>
        <v>3520800</v>
      </c>
      <c r="U93" s="102">
        <f t="shared" si="15"/>
        <v>1.0224948875255624</v>
      </c>
      <c r="V93" s="102">
        <f t="shared" si="16"/>
        <v>372.680684</v>
      </c>
      <c r="W93" s="102">
        <f t="shared" si="17"/>
        <v>0.587692</v>
      </c>
      <c r="X93" s="102">
        <f t="shared" si="18"/>
        <v>0</v>
      </c>
      <c r="Y93" s="102">
        <f t="shared" si="19"/>
        <v>346.71078</v>
      </c>
      <c r="Z93" s="231">
        <f t="shared" si="20"/>
        <v>26.55759599999999</v>
      </c>
      <c r="AA93"/>
      <c r="AB93" s="77"/>
    </row>
    <row r="94" spans="1:28" s="58" customFormat="1" ht="15">
      <c r="A94" s="192" t="s">
        <v>192</v>
      </c>
      <c r="B94" s="163">
        <v>744400</v>
      </c>
      <c r="C94" s="161">
        <v>27200</v>
      </c>
      <c r="D94" s="169">
        <v>0.03792526491912995</v>
      </c>
      <c r="E94" s="163">
        <v>400</v>
      </c>
      <c r="F94" s="111">
        <v>0</v>
      </c>
      <c r="G94" s="169">
        <v>0</v>
      </c>
      <c r="H94" s="163">
        <v>0</v>
      </c>
      <c r="I94" s="111">
        <v>0</v>
      </c>
      <c r="J94" s="169">
        <v>0</v>
      </c>
      <c r="K94" s="163">
        <v>744800</v>
      </c>
      <c r="L94" s="111">
        <v>27200</v>
      </c>
      <c r="M94" s="126">
        <f t="shared" si="21"/>
        <v>0.0379041248606466</v>
      </c>
      <c r="N94" s="111">
        <v>744800</v>
      </c>
      <c r="O94" s="172">
        <f t="shared" si="11"/>
        <v>1</v>
      </c>
      <c r="P94" s="107">
        <f>Volume!K94</f>
        <v>704.25</v>
      </c>
      <c r="Q94" s="69">
        <f>Volume!J94</f>
        <v>699.4</v>
      </c>
      <c r="R94" s="231">
        <f t="shared" si="12"/>
        <v>52.091312</v>
      </c>
      <c r="S94" s="102">
        <f t="shared" si="13"/>
        <v>52.091312</v>
      </c>
      <c r="T94" s="108">
        <f t="shared" si="14"/>
        <v>717600</v>
      </c>
      <c r="U94" s="102">
        <f t="shared" si="15"/>
        <v>3.79041248606466</v>
      </c>
      <c r="V94" s="102">
        <f t="shared" si="16"/>
        <v>52.063336</v>
      </c>
      <c r="W94" s="102">
        <f t="shared" si="17"/>
        <v>0.027976</v>
      </c>
      <c r="X94" s="102">
        <f t="shared" si="18"/>
        <v>0</v>
      </c>
      <c r="Y94" s="102">
        <f t="shared" si="19"/>
        <v>50.53698</v>
      </c>
      <c r="Z94" s="231">
        <f t="shared" si="20"/>
        <v>1.5543320000000023</v>
      </c>
      <c r="AA94"/>
      <c r="AB94" s="77"/>
    </row>
    <row r="95" spans="1:28" s="7" customFormat="1" ht="15">
      <c r="A95" s="192" t="s">
        <v>461</v>
      </c>
      <c r="B95" s="163">
        <v>33241395</v>
      </c>
      <c r="C95" s="161">
        <v>248820</v>
      </c>
      <c r="D95" s="169">
        <v>0.007541696881798405</v>
      </c>
      <c r="E95" s="163">
        <v>819830</v>
      </c>
      <c r="F95" s="111">
        <v>373230</v>
      </c>
      <c r="G95" s="169">
        <v>0.8357142857142857</v>
      </c>
      <c r="H95" s="163">
        <v>62205</v>
      </c>
      <c r="I95" s="111">
        <v>33495</v>
      </c>
      <c r="J95" s="169">
        <v>1.1666666666666667</v>
      </c>
      <c r="K95" s="163">
        <v>34123430</v>
      </c>
      <c r="L95" s="111">
        <v>655545</v>
      </c>
      <c r="M95" s="126">
        <f t="shared" si="21"/>
        <v>0.01958728494495544</v>
      </c>
      <c r="N95" s="111">
        <v>34105885</v>
      </c>
      <c r="O95" s="172">
        <f t="shared" si="11"/>
        <v>0.999485837150603</v>
      </c>
      <c r="P95" s="107">
        <f>Volume!K95</f>
        <v>210.95</v>
      </c>
      <c r="Q95" s="69">
        <f>Volume!J95</f>
        <v>212.6</v>
      </c>
      <c r="R95" s="231">
        <f t="shared" si="12"/>
        <v>725.4641218</v>
      </c>
      <c r="S95" s="102">
        <f t="shared" si="13"/>
        <v>725.0911151</v>
      </c>
      <c r="T95" s="108">
        <f t="shared" si="14"/>
        <v>33467885</v>
      </c>
      <c r="U95" s="102">
        <f t="shared" si="15"/>
        <v>1.958728494495544</v>
      </c>
      <c r="V95" s="102">
        <f t="shared" si="16"/>
        <v>706.7120577</v>
      </c>
      <c r="W95" s="102">
        <f t="shared" si="17"/>
        <v>17.4295858</v>
      </c>
      <c r="X95" s="102">
        <f t="shared" si="18"/>
        <v>1.3224783</v>
      </c>
      <c r="Y95" s="102">
        <f t="shared" si="19"/>
        <v>706.005034075</v>
      </c>
      <c r="Z95" s="231">
        <f t="shared" si="20"/>
        <v>19.459087725000018</v>
      </c>
      <c r="AB95" s="77"/>
    </row>
    <row r="96" spans="1:28" s="7" customFormat="1" ht="15">
      <c r="A96" s="192" t="s">
        <v>504</v>
      </c>
      <c r="B96" s="163">
        <v>8531200</v>
      </c>
      <c r="C96" s="161">
        <v>1350400</v>
      </c>
      <c r="D96" s="169">
        <v>0.18805704099821746</v>
      </c>
      <c r="E96" s="163">
        <v>156800</v>
      </c>
      <c r="F96" s="111">
        <v>41600</v>
      </c>
      <c r="G96" s="169">
        <v>0.3611111111111111</v>
      </c>
      <c r="H96" s="163">
        <v>8000</v>
      </c>
      <c r="I96" s="111">
        <v>6400</v>
      </c>
      <c r="J96" s="169">
        <v>4</v>
      </c>
      <c r="K96" s="163">
        <v>8696000</v>
      </c>
      <c r="L96" s="111">
        <v>1398400</v>
      </c>
      <c r="M96" s="126">
        <f t="shared" si="21"/>
        <v>0.19162464371848278</v>
      </c>
      <c r="N96" s="111">
        <v>8694400</v>
      </c>
      <c r="O96" s="172">
        <f t="shared" si="11"/>
        <v>0.9998160073597057</v>
      </c>
      <c r="P96" s="107">
        <f>Volume!K96</f>
        <v>164.45</v>
      </c>
      <c r="Q96" s="69">
        <f>Volume!J96</f>
        <v>161.95</v>
      </c>
      <c r="R96" s="231">
        <f t="shared" si="12"/>
        <v>140.83172</v>
      </c>
      <c r="S96" s="102">
        <f t="shared" si="13"/>
        <v>140.805808</v>
      </c>
      <c r="T96" s="108">
        <f t="shared" si="14"/>
        <v>7297600</v>
      </c>
      <c r="U96" s="102">
        <f t="shared" si="15"/>
        <v>19.16246437184828</v>
      </c>
      <c r="V96" s="102">
        <f t="shared" si="16"/>
        <v>138.162784</v>
      </c>
      <c r="W96" s="102">
        <f t="shared" si="17"/>
        <v>2.539376</v>
      </c>
      <c r="X96" s="102">
        <f t="shared" si="18"/>
        <v>0.12956</v>
      </c>
      <c r="Y96" s="102">
        <f t="shared" si="19"/>
        <v>120.009032</v>
      </c>
      <c r="Z96" s="231">
        <f t="shared" si="20"/>
        <v>20.822687999999985</v>
      </c>
      <c r="AB96" s="77"/>
    </row>
    <row r="97" spans="1:28" s="58" customFormat="1" ht="15">
      <c r="A97" s="192" t="s">
        <v>194</v>
      </c>
      <c r="B97" s="163">
        <v>9513400</v>
      </c>
      <c r="C97" s="161">
        <v>349700</v>
      </c>
      <c r="D97" s="169">
        <v>0.03816144133919705</v>
      </c>
      <c r="E97" s="163">
        <v>180700</v>
      </c>
      <c r="F97" s="111">
        <v>78000</v>
      </c>
      <c r="G97" s="169">
        <v>0.759493670886076</v>
      </c>
      <c r="H97" s="163">
        <v>18200</v>
      </c>
      <c r="I97" s="111">
        <v>13000</v>
      </c>
      <c r="J97" s="169">
        <v>2.5</v>
      </c>
      <c r="K97" s="163">
        <v>9712300</v>
      </c>
      <c r="L97" s="111">
        <v>440700</v>
      </c>
      <c r="M97" s="126">
        <f t="shared" si="21"/>
        <v>0.04753224901850813</v>
      </c>
      <c r="N97" s="111">
        <v>9700600</v>
      </c>
      <c r="O97" s="172">
        <f t="shared" si="11"/>
        <v>0.9987953419890242</v>
      </c>
      <c r="P97" s="107">
        <f>Volume!K97</f>
        <v>335.9</v>
      </c>
      <c r="Q97" s="69">
        <f>Volume!J97</f>
        <v>343.5</v>
      </c>
      <c r="R97" s="231">
        <f t="shared" si="12"/>
        <v>333.617505</v>
      </c>
      <c r="S97" s="102">
        <f t="shared" si="13"/>
        <v>333.21561</v>
      </c>
      <c r="T97" s="108">
        <f t="shared" si="14"/>
        <v>9271600</v>
      </c>
      <c r="U97" s="102">
        <f t="shared" si="15"/>
        <v>4.753224901850813</v>
      </c>
      <c r="V97" s="102">
        <f t="shared" si="16"/>
        <v>326.78529</v>
      </c>
      <c r="W97" s="102">
        <f t="shared" si="17"/>
        <v>6.207045</v>
      </c>
      <c r="X97" s="102">
        <f t="shared" si="18"/>
        <v>0.62517</v>
      </c>
      <c r="Y97" s="102">
        <f t="shared" si="19"/>
        <v>311.433044</v>
      </c>
      <c r="Z97" s="231">
        <f t="shared" si="20"/>
        <v>22.184461</v>
      </c>
      <c r="AA97" s="78"/>
      <c r="AB97" s="77"/>
    </row>
    <row r="98" spans="1:28" s="58" customFormat="1" ht="15">
      <c r="A98" s="192" t="s">
        <v>523</v>
      </c>
      <c r="B98" s="163">
        <v>732500</v>
      </c>
      <c r="C98" s="161">
        <v>10250</v>
      </c>
      <c r="D98" s="169">
        <v>0.014191761855313257</v>
      </c>
      <c r="E98" s="163">
        <v>0</v>
      </c>
      <c r="F98" s="111">
        <v>0</v>
      </c>
      <c r="G98" s="169">
        <v>0</v>
      </c>
      <c r="H98" s="163">
        <v>0</v>
      </c>
      <c r="I98" s="111">
        <v>0</v>
      </c>
      <c r="J98" s="169">
        <v>0</v>
      </c>
      <c r="K98" s="163">
        <v>732500</v>
      </c>
      <c r="L98" s="111">
        <v>10250</v>
      </c>
      <c r="M98" s="126">
        <f t="shared" si="21"/>
        <v>0.014191761855313257</v>
      </c>
      <c r="N98" s="111">
        <v>732500</v>
      </c>
      <c r="O98" s="172">
        <f t="shared" si="11"/>
        <v>1</v>
      </c>
      <c r="P98" s="107">
        <f>Volume!K98</f>
        <v>688.25</v>
      </c>
      <c r="Q98" s="69">
        <f>Volume!J98</f>
        <v>702.3</v>
      </c>
      <c r="R98" s="231">
        <f t="shared" si="12"/>
        <v>51.44347499999999</v>
      </c>
      <c r="S98" s="102">
        <f t="shared" si="13"/>
        <v>51.44347499999999</v>
      </c>
      <c r="T98" s="108">
        <f t="shared" si="14"/>
        <v>722250</v>
      </c>
      <c r="U98" s="102">
        <f t="shared" si="15"/>
        <v>1.4191761855313256</v>
      </c>
      <c r="V98" s="102">
        <f t="shared" si="16"/>
        <v>51.44347499999999</v>
      </c>
      <c r="W98" s="102">
        <f t="shared" si="17"/>
        <v>0</v>
      </c>
      <c r="X98" s="102">
        <f t="shared" si="18"/>
        <v>0</v>
      </c>
      <c r="Y98" s="102">
        <f t="shared" si="19"/>
        <v>49.70885625</v>
      </c>
      <c r="Z98" s="231">
        <f t="shared" si="20"/>
        <v>1.7346187499999957</v>
      </c>
      <c r="AA98" s="78"/>
      <c r="AB98" s="77"/>
    </row>
    <row r="99" spans="1:28" s="58" customFormat="1" ht="15">
      <c r="A99" s="200" t="s">
        <v>452</v>
      </c>
      <c r="B99" s="163">
        <v>9720000</v>
      </c>
      <c r="C99" s="161">
        <v>58000</v>
      </c>
      <c r="D99" s="169">
        <v>0.006002897950734837</v>
      </c>
      <c r="E99" s="163">
        <v>193000</v>
      </c>
      <c r="F99" s="111">
        <v>36000</v>
      </c>
      <c r="G99" s="169">
        <v>0.22929936305732485</v>
      </c>
      <c r="H99" s="163">
        <v>37000</v>
      </c>
      <c r="I99" s="111">
        <v>7000</v>
      </c>
      <c r="J99" s="169">
        <v>0.23333333333333334</v>
      </c>
      <c r="K99" s="163">
        <v>9950000</v>
      </c>
      <c r="L99" s="111">
        <v>101000</v>
      </c>
      <c r="M99" s="126">
        <f t="shared" si="21"/>
        <v>0.010254848207939893</v>
      </c>
      <c r="N99" s="111">
        <v>9938000</v>
      </c>
      <c r="O99" s="172">
        <f t="shared" si="11"/>
        <v>0.9987939698492462</v>
      </c>
      <c r="P99" s="107">
        <f>Volume!K99</f>
        <v>216.9</v>
      </c>
      <c r="Q99" s="69">
        <f>Volume!J99</f>
        <v>216.35</v>
      </c>
      <c r="R99" s="231">
        <f t="shared" si="12"/>
        <v>215.26825</v>
      </c>
      <c r="S99" s="102">
        <f t="shared" si="13"/>
        <v>215.00863</v>
      </c>
      <c r="T99" s="108">
        <f t="shared" si="14"/>
        <v>9849000</v>
      </c>
      <c r="U99" s="102">
        <f t="shared" si="15"/>
        <v>1.0254848207939893</v>
      </c>
      <c r="V99" s="102">
        <f t="shared" si="16"/>
        <v>210.2922</v>
      </c>
      <c r="W99" s="102">
        <f t="shared" si="17"/>
        <v>4.175555</v>
      </c>
      <c r="X99" s="102">
        <f t="shared" si="18"/>
        <v>0.800495</v>
      </c>
      <c r="Y99" s="102">
        <f t="shared" si="19"/>
        <v>213.62481</v>
      </c>
      <c r="Z99" s="231">
        <f t="shared" si="20"/>
        <v>1.6434399999999982</v>
      </c>
      <c r="AA99" s="78"/>
      <c r="AB99" s="77"/>
    </row>
    <row r="100" spans="1:28" s="58" customFormat="1" ht="15">
      <c r="A100" s="200" t="s">
        <v>505</v>
      </c>
      <c r="B100" s="163">
        <v>806500</v>
      </c>
      <c r="C100" s="161">
        <v>-32500</v>
      </c>
      <c r="D100" s="169">
        <v>-0.03873659117997616</v>
      </c>
      <c r="E100" s="163">
        <v>750</v>
      </c>
      <c r="F100" s="111">
        <v>250</v>
      </c>
      <c r="G100" s="169">
        <v>0.5</v>
      </c>
      <c r="H100" s="163">
        <v>0</v>
      </c>
      <c r="I100" s="111">
        <v>0</v>
      </c>
      <c r="J100" s="169">
        <v>0</v>
      </c>
      <c r="K100" s="163">
        <v>807250</v>
      </c>
      <c r="L100" s="111">
        <v>-32250</v>
      </c>
      <c r="M100" s="126">
        <f t="shared" si="21"/>
        <v>-0.0384157236450268</v>
      </c>
      <c r="N100" s="111">
        <v>806750</v>
      </c>
      <c r="O100" s="172">
        <f t="shared" si="11"/>
        <v>0.999380613192939</v>
      </c>
      <c r="P100" s="107">
        <f>Volume!K100</f>
        <v>774.25</v>
      </c>
      <c r="Q100" s="69">
        <f>Volume!J100</f>
        <v>816.15</v>
      </c>
      <c r="R100" s="231">
        <f t="shared" si="12"/>
        <v>65.88370875</v>
      </c>
      <c r="S100" s="102">
        <f t="shared" si="13"/>
        <v>65.84290125</v>
      </c>
      <c r="T100" s="108">
        <f t="shared" si="14"/>
        <v>839500</v>
      </c>
      <c r="U100" s="102">
        <f t="shared" si="15"/>
        <v>-3.8415723645026802</v>
      </c>
      <c r="V100" s="102">
        <f t="shared" si="16"/>
        <v>65.8224975</v>
      </c>
      <c r="W100" s="102">
        <f t="shared" si="17"/>
        <v>0.06121125</v>
      </c>
      <c r="X100" s="102">
        <f t="shared" si="18"/>
        <v>0</v>
      </c>
      <c r="Y100" s="102">
        <f t="shared" si="19"/>
        <v>64.9982875</v>
      </c>
      <c r="Z100" s="231">
        <f t="shared" si="20"/>
        <v>0.8854212499999932</v>
      </c>
      <c r="AA100" s="78"/>
      <c r="AB100" s="77"/>
    </row>
    <row r="101" spans="1:28" s="58" customFormat="1" ht="15">
      <c r="A101" s="192" t="s">
        <v>399</v>
      </c>
      <c r="B101" s="163">
        <v>31016250</v>
      </c>
      <c r="C101" s="161">
        <v>4065000</v>
      </c>
      <c r="D101" s="169">
        <v>0.15082788367886463</v>
      </c>
      <c r="E101" s="163">
        <v>1533750</v>
      </c>
      <c r="F101" s="111">
        <v>1038750</v>
      </c>
      <c r="G101" s="169">
        <v>2.0984848484848486</v>
      </c>
      <c r="H101" s="163">
        <v>315000</v>
      </c>
      <c r="I101" s="111">
        <v>240000</v>
      </c>
      <c r="J101" s="169">
        <v>3.2</v>
      </c>
      <c r="K101" s="163">
        <v>32865000</v>
      </c>
      <c r="L101" s="111">
        <v>5343750</v>
      </c>
      <c r="M101" s="126">
        <f t="shared" si="21"/>
        <v>0.19416814279874642</v>
      </c>
      <c r="N101" s="111">
        <v>32775000</v>
      </c>
      <c r="O101" s="172">
        <f t="shared" si="11"/>
        <v>0.9972615244180739</v>
      </c>
      <c r="P101" s="107">
        <f>Volume!K101</f>
        <v>66.75</v>
      </c>
      <c r="Q101" s="69">
        <f>Volume!J101</f>
        <v>71.55</v>
      </c>
      <c r="R101" s="231">
        <f t="shared" si="12"/>
        <v>235.149075</v>
      </c>
      <c r="S101" s="102">
        <f t="shared" si="13"/>
        <v>234.505125</v>
      </c>
      <c r="T101" s="108">
        <f t="shared" si="14"/>
        <v>27521250</v>
      </c>
      <c r="U101" s="102">
        <f t="shared" si="15"/>
        <v>19.416814279874643</v>
      </c>
      <c r="V101" s="102">
        <f t="shared" si="16"/>
        <v>221.92126875</v>
      </c>
      <c r="W101" s="102">
        <f t="shared" si="17"/>
        <v>10.97398125</v>
      </c>
      <c r="X101" s="102">
        <f t="shared" si="18"/>
        <v>2.253825</v>
      </c>
      <c r="Y101" s="102">
        <f t="shared" si="19"/>
        <v>183.70434375</v>
      </c>
      <c r="Z101" s="231">
        <f t="shared" si="20"/>
        <v>51.44473125000002</v>
      </c>
      <c r="AA101" s="78"/>
      <c r="AB101" s="77"/>
    </row>
    <row r="102" spans="1:28" s="58" customFormat="1" ht="15">
      <c r="A102" s="200" t="s">
        <v>449</v>
      </c>
      <c r="B102" s="163">
        <v>461750</v>
      </c>
      <c r="C102" s="161">
        <v>1250</v>
      </c>
      <c r="D102" s="169">
        <v>0.0027144408251900108</v>
      </c>
      <c r="E102" s="163">
        <v>250</v>
      </c>
      <c r="F102" s="111">
        <v>0</v>
      </c>
      <c r="G102" s="169">
        <v>0</v>
      </c>
      <c r="H102" s="163">
        <v>0</v>
      </c>
      <c r="I102" s="111">
        <v>0</v>
      </c>
      <c r="J102" s="169">
        <v>0</v>
      </c>
      <c r="K102" s="163">
        <v>462000</v>
      </c>
      <c r="L102" s="111">
        <v>1250</v>
      </c>
      <c r="M102" s="126">
        <f t="shared" si="21"/>
        <v>0.0027129679869777536</v>
      </c>
      <c r="N102" s="111">
        <v>461750</v>
      </c>
      <c r="O102" s="172">
        <f t="shared" si="11"/>
        <v>0.9994588744588745</v>
      </c>
      <c r="P102" s="107">
        <f>Volume!K102</f>
        <v>537.95</v>
      </c>
      <c r="Q102" s="69">
        <f>Volume!J102</f>
        <v>556</v>
      </c>
      <c r="R102" s="231">
        <f t="shared" si="12"/>
        <v>25.6872</v>
      </c>
      <c r="S102" s="102">
        <f t="shared" si="13"/>
        <v>25.6733</v>
      </c>
      <c r="T102" s="108">
        <f t="shared" si="14"/>
        <v>460750</v>
      </c>
      <c r="U102" s="102">
        <f t="shared" si="15"/>
        <v>0.27129679869777534</v>
      </c>
      <c r="V102" s="102">
        <f t="shared" si="16"/>
        <v>25.6733</v>
      </c>
      <c r="W102" s="102">
        <f t="shared" si="17"/>
        <v>0.0139</v>
      </c>
      <c r="X102" s="102">
        <f t="shared" si="18"/>
        <v>0</v>
      </c>
      <c r="Y102" s="102">
        <f t="shared" si="19"/>
        <v>24.786046250000002</v>
      </c>
      <c r="Z102" s="231">
        <f t="shared" si="20"/>
        <v>0.9011537499999989</v>
      </c>
      <c r="AA102" s="78"/>
      <c r="AB102" s="77"/>
    </row>
    <row r="103" spans="1:28" s="7" customFormat="1" ht="15">
      <c r="A103" s="192" t="s">
        <v>41</v>
      </c>
      <c r="B103" s="163">
        <v>6872075</v>
      </c>
      <c r="C103" s="161">
        <v>272125</v>
      </c>
      <c r="D103" s="169">
        <v>0.0412313729649467</v>
      </c>
      <c r="E103" s="163">
        <v>96425</v>
      </c>
      <c r="F103" s="111">
        <v>35175</v>
      </c>
      <c r="G103" s="169">
        <v>0.5742857142857143</v>
      </c>
      <c r="H103" s="163">
        <v>6125</v>
      </c>
      <c r="I103" s="111">
        <v>3675</v>
      </c>
      <c r="J103" s="169">
        <v>1.5</v>
      </c>
      <c r="K103" s="163">
        <v>744900</v>
      </c>
      <c r="L103" s="111">
        <v>310975</v>
      </c>
      <c r="M103" s="126">
        <f t="shared" si="21"/>
        <v>0.7166561041654664</v>
      </c>
      <c r="N103" s="111">
        <v>744900</v>
      </c>
      <c r="O103" s="172">
        <f t="shared" si="11"/>
        <v>1</v>
      </c>
      <c r="P103" s="107">
        <f>Volume!K103</f>
        <v>1502.4</v>
      </c>
      <c r="Q103" s="69">
        <f>Volume!J103</f>
        <v>1521.55</v>
      </c>
      <c r="R103" s="231">
        <f t="shared" si="12"/>
        <v>113.3402595</v>
      </c>
      <c r="S103" s="102">
        <f t="shared" si="13"/>
        <v>113.3402595</v>
      </c>
      <c r="T103" s="108">
        <f t="shared" si="14"/>
        <v>433925</v>
      </c>
      <c r="U103" s="102">
        <f t="shared" si="15"/>
        <v>71.66561041654664</v>
      </c>
      <c r="V103" s="102">
        <f t="shared" si="16"/>
        <v>1045.620571625</v>
      </c>
      <c r="W103" s="102">
        <f t="shared" si="17"/>
        <v>14.671545875</v>
      </c>
      <c r="X103" s="102">
        <f t="shared" si="18"/>
        <v>0.931949375</v>
      </c>
      <c r="Y103" s="102">
        <f t="shared" si="19"/>
        <v>65.192892</v>
      </c>
      <c r="Z103" s="231">
        <f t="shared" si="20"/>
        <v>48.1473675</v>
      </c>
      <c r="AB103" s="77"/>
    </row>
    <row r="104" spans="1:28" s="7" customFormat="1" ht="15">
      <c r="A104" s="192" t="s">
        <v>195</v>
      </c>
      <c r="B104" s="163">
        <v>49957200</v>
      </c>
      <c r="C104" s="161">
        <v>10800</v>
      </c>
      <c r="D104" s="169">
        <v>0.0002162318004901254</v>
      </c>
      <c r="E104" s="163">
        <v>1507200</v>
      </c>
      <c r="F104" s="111">
        <v>444000</v>
      </c>
      <c r="G104" s="169">
        <v>0.417607223476298</v>
      </c>
      <c r="H104" s="163">
        <v>255600</v>
      </c>
      <c r="I104" s="111">
        <v>34800</v>
      </c>
      <c r="J104" s="169">
        <v>0.15760869565217392</v>
      </c>
      <c r="K104" s="163">
        <v>6974625</v>
      </c>
      <c r="L104" s="111">
        <v>489600</v>
      </c>
      <c r="M104" s="126">
        <f t="shared" si="21"/>
        <v>0.0754970104201603</v>
      </c>
      <c r="N104" s="111">
        <v>6965350</v>
      </c>
      <c r="O104" s="172">
        <f t="shared" si="11"/>
        <v>0.9986701794003262</v>
      </c>
      <c r="P104" s="107">
        <f>Volume!K104</f>
        <v>1247.25</v>
      </c>
      <c r="Q104" s="69">
        <f>Volume!J104</f>
        <v>1226.7</v>
      </c>
      <c r="R104" s="231">
        <f t="shared" si="12"/>
        <v>855.57724875</v>
      </c>
      <c r="S104" s="102">
        <f t="shared" si="13"/>
        <v>854.4394845</v>
      </c>
      <c r="T104" s="108">
        <f t="shared" si="14"/>
        <v>6485025</v>
      </c>
      <c r="U104" s="102">
        <f t="shared" si="15"/>
        <v>7.5497010420160295</v>
      </c>
      <c r="V104" s="102">
        <f t="shared" si="16"/>
        <v>6128.249724</v>
      </c>
      <c r="W104" s="102">
        <f t="shared" si="17"/>
        <v>184.888224</v>
      </c>
      <c r="X104" s="102">
        <f t="shared" si="18"/>
        <v>31.354452</v>
      </c>
      <c r="Y104" s="102">
        <f t="shared" si="19"/>
        <v>808.844743125</v>
      </c>
      <c r="Z104" s="231">
        <f t="shared" si="20"/>
        <v>46.73250562499993</v>
      </c>
      <c r="AB104" s="77"/>
    </row>
    <row r="105" spans="1:28" s="58" customFormat="1" ht="15">
      <c r="A105" s="192" t="s">
        <v>139</v>
      </c>
      <c r="B105" s="163">
        <v>27564300</v>
      </c>
      <c r="C105" s="161">
        <v>448200</v>
      </c>
      <c r="D105" s="169">
        <v>0.01652892561983471</v>
      </c>
      <c r="E105" s="163">
        <v>1363500</v>
      </c>
      <c r="F105" s="111">
        <v>380700</v>
      </c>
      <c r="G105" s="169">
        <v>0.3873626373626374</v>
      </c>
      <c r="H105" s="163">
        <v>135000</v>
      </c>
      <c r="I105" s="111">
        <v>45900</v>
      </c>
      <c r="J105" s="169">
        <v>0.5151515151515151</v>
      </c>
      <c r="K105" s="163">
        <v>51720000</v>
      </c>
      <c r="L105" s="111">
        <v>874800</v>
      </c>
      <c r="M105" s="126">
        <f t="shared" si="21"/>
        <v>0.017205163909277572</v>
      </c>
      <c r="N105" s="111">
        <v>51673200</v>
      </c>
      <c r="O105" s="172">
        <f t="shared" si="11"/>
        <v>0.9990951276102088</v>
      </c>
      <c r="P105" s="107">
        <f>Volume!K105</f>
        <v>159.95</v>
      </c>
      <c r="Q105" s="69">
        <f>Volume!J105</f>
        <v>163.65</v>
      </c>
      <c r="R105" s="231">
        <f t="shared" si="12"/>
        <v>846.3978</v>
      </c>
      <c r="S105" s="102">
        <f t="shared" si="13"/>
        <v>845.631918</v>
      </c>
      <c r="T105" s="108">
        <f t="shared" si="14"/>
        <v>50845200</v>
      </c>
      <c r="U105" s="102">
        <f t="shared" si="15"/>
        <v>1.7205163909277572</v>
      </c>
      <c r="V105" s="102">
        <f t="shared" si="16"/>
        <v>451.0897695</v>
      </c>
      <c r="W105" s="102">
        <f t="shared" si="17"/>
        <v>22.3136775</v>
      </c>
      <c r="X105" s="102">
        <f t="shared" si="18"/>
        <v>2.209275</v>
      </c>
      <c r="Y105" s="102">
        <f t="shared" si="19"/>
        <v>813.268974</v>
      </c>
      <c r="Z105" s="231">
        <f t="shared" si="20"/>
        <v>33.128826000000004</v>
      </c>
      <c r="AA105" s="78"/>
      <c r="AB105" s="77"/>
    </row>
    <row r="106" spans="1:28" s="58" customFormat="1" ht="15">
      <c r="A106" s="192" t="s">
        <v>385</v>
      </c>
      <c r="B106" s="163">
        <v>42752875</v>
      </c>
      <c r="C106" s="161">
        <v>-228625</v>
      </c>
      <c r="D106" s="169">
        <v>-0.005319148936170213</v>
      </c>
      <c r="E106" s="163">
        <v>824525</v>
      </c>
      <c r="F106" s="111">
        <v>367275</v>
      </c>
      <c r="G106" s="169">
        <v>0.8032258064516129</v>
      </c>
      <c r="H106" s="163">
        <v>54575</v>
      </c>
      <c r="I106" s="111">
        <v>22125</v>
      </c>
      <c r="J106" s="169">
        <v>0.6818181818181818</v>
      </c>
      <c r="K106" s="163">
        <v>29062800</v>
      </c>
      <c r="L106" s="111">
        <v>160775</v>
      </c>
      <c r="M106" s="126">
        <f t="shared" si="21"/>
        <v>0.005562759010830556</v>
      </c>
      <c r="N106" s="111">
        <v>29011500</v>
      </c>
      <c r="O106" s="172">
        <f t="shared" si="11"/>
        <v>0.9982348569305091</v>
      </c>
      <c r="P106" s="107">
        <f>Volume!K106</f>
        <v>135.35</v>
      </c>
      <c r="Q106" s="69">
        <f>Volume!J106</f>
        <v>131.75</v>
      </c>
      <c r="R106" s="231">
        <f t="shared" si="12"/>
        <v>382.90239</v>
      </c>
      <c r="S106" s="102">
        <f t="shared" si="13"/>
        <v>382.2265125</v>
      </c>
      <c r="T106" s="108">
        <f t="shared" si="14"/>
        <v>28902025</v>
      </c>
      <c r="U106" s="102">
        <f t="shared" si="15"/>
        <v>0.5562759010830556</v>
      </c>
      <c r="V106" s="102">
        <f t="shared" si="16"/>
        <v>563.269128125</v>
      </c>
      <c r="W106" s="102">
        <f t="shared" si="17"/>
        <v>10.863116875</v>
      </c>
      <c r="X106" s="102">
        <f t="shared" si="18"/>
        <v>0.719025625</v>
      </c>
      <c r="Y106" s="102">
        <f t="shared" si="19"/>
        <v>391.188908375</v>
      </c>
      <c r="Z106" s="231">
        <f t="shared" si="20"/>
        <v>-8.286518374999957</v>
      </c>
      <c r="AA106" s="78"/>
      <c r="AB106" s="77"/>
    </row>
    <row r="107" spans="1:28" s="7" customFormat="1" ht="15">
      <c r="A107" s="192" t="s">
        <v>181</v>
      </c>
      <c r="B107" s="163">
        <v>85028365</v>
      </c>
      <c r="C107" s="161">
        <v>4175740</v>
      </c>
      <c r="D107" s="169">
        <v>0.05164631327677982</v>
      </c>
      <c r="E107" s="163">
        <v>8032500</v>
      </c>
      <c r="F107" s="111">
        <v>2252250</v>
      </c>
      <c r="G107" s="169">
        <v>0.3896457765667575</v>
      </c>
      <c r="H107" s="163">
        <v>1953000</v>
      </c>
      <c r="I107" s="111">
        <v>685125</v>
      </c>
      <c r="J107" s="169">
        <v>0.5403726708074534</v>
      </c>
      <c r="K107" s="163">
        <v>43631975</v>
      </c>
      <c r="L107" s="111">
        <v>7113115</v>
      </c>
      <c r="M107" s="126">
        <f t="shared" si="21"/>
        <v>0.1947792181902721</v>
      </c>
      <c r="N107" s="111">
        <v>43581825</v>
      </c>
      <c r="O107" s="172">
        <f t="shared" si="11"/>
        <v>0.998850613569521</v>
      </c>
      <c r="P107" s="107">
        <f>Volume!K107</f>
        <v>218.65</v>
      </c>
      <c r="Q107" s="69">
        <f>Volume!J107</f>
        <v>223.15</v>
      </c>
      <c r="R107" s="231">
        <f t="shared" si="12"/>
        <v>973.647522125</v>
      </c>
      <c r="S107" s="102">
        <f t="shared" si="13"/>
        <v>972.528424875</v>
      </c>
      <c r="T107" s="108">
        <f t="shared" si="14"/>
        <v>36518860</v>
      </c>
      <c r="U107" s="102">
        <f t="shared" si="15"/>
        <v>19.47792181902721</v>
      </c>
      <c r="V107" s="102">
        <f t="shared" si="16"/>
        <v>1897.407964975</v>
      </c>
      <c r="W107" s="102">
        <f t="shared" si="17"/>
        <v>179.2452375</v>
      </c>
      <c r="X107" s="102">
        <f t="shared" si="18"/>
        <v>43.581195</v>
      </c>
      <c r="Y107" s="102">
        <f t="shared" si="19"/>
        <v>798.4848739</v>
      </c>
      <c r="Z107" s="231">
        <f t="shared" si="20"/>
        <v>175.162648225</v>
      </c>
      <c r="AB107" s="77"/>
    </row>
    <row r="108" spans="1:28" s="58" customFormat="1" ht="15">
      <c r="A108" s="192" t="s">
        <v>172</v>
      </c>
      <c r="B108" s="163">
        <v>744900</v>
      </c>
      <c r="C108" s="161">
        <v>1950</v>
      </c>
      <c r="D108" s="169">
        <v>0.0026246719160104987</v>
      </c>
      <c r="E108" s="163">
        <v>0</v>
      </c>
      <c r="F108" s="111">
        <v>0</v>
      </c>
      <c r="G108" s="169">
        <v>0</v>
      </c>
      <c r="H108" s="163">
        <v>0</v>
      </c>
      <c r="I108" s="111">
        <v>0</v>
      </c>
      <c r="J108" s="169">
        <v>0</v>
      </c>
      <c r="K108" s="163">
        <v>95114250</v>
      </c>
      <c r="L108" s="111">
        <v>1950</v>
      </c>
      <c r="M108" s="126">
        <f t="shared" si="21"/>
        <v>2.0502080172595973E-05</v>
      </c>
      <c r="N108" s="111">
        <v>94594500</v>
      </c>
      <c r="O108" s="172">
        <f t="shared" si="11"/>
        <v>0.994535519125683</v>
      </c>
      <c r="P108" s="107">
        <f>Volume!K108</f>
        <v>78.25</v>
      </c>
      <c r="Q108" s="69">
        <f>Volume!J108</f>
        <v>81.8</v>
      </c>
      <c r="R108" s="231">
        <f t="shared" si="12"/>
        <v>778.034565</v>
      </c>
      <c r="S108" s="102">
        <f t="shared" si="13"/>
        <v>773.78301</v>
      </c>
      <c r="T108" s="108">
        <f t="shared" si="14"/>
        <v>95112300</v>
      </c>
      <c r="U108" s="102">
        <f t="shared" si="15"/>
        <v>0.0020502080172595974</v>
      </c>
      <c r="V108" s="102">
        <f t="shared" si="16"/>
        <v>6.093282</v>
      </c>
      <c r="W108" s="102">
        <f t="shared" si="17"/>
        <v>0</v>
      </c>
      <c r="X108" s="102">
        <f t="shared" si="18"/>
        <v>0</v>
      </c>
      <c r="Y108" s="102">
        <f t="shared" si="19"/>
        <v>744.2537475</v>
      </c>
      <c r="Z108" s="231">
        <f t="shared" si="20"/>
        <v>33.78081750000001</v>
      </c>
      <c r="AA108" s="78"/>
      <c r="AB108" s="77"/>
    </row>
    <row r="109" spans="1:28" s="7" customFormat="1" ht="15">
      <c r="A109" s="192" t="s">
        <v>140</v>
      </c>
      <c r="B109" s="163">
        <v>15149750</v>
      </c>
      <c r="C109" s="161">
        <v>1890000</v>
      </c>
      <c r="D109" s="169">
        <v>0.14253662399366504</v>
      </c>
      <c r="E109" s="163">
        <v>432250</v>
      </c>
      <c r="F109" s="111">
        <v>168000</v>
      </c>
      <c r="G109" s="169">
        <v>0.6357615894039735</v>
      </c>
      <c r="H109" s="163">
        <v>43750</v>
      </c>
      <c r="I109" s="111">
        <v>21000</v>
      </c>
      <c r="J109" s="169">
        <v>0.9230769230769231</v>
      </c>
      <c r="K109" s="163">
        <v>15625750</v>
      </c>
      <c r="L109" s="111">
        <v>2079000</v>
      </c>
      <c r="M109" s="126">
        <f t="shared" si="21"/>
        <v>0.1534685441157473</v>
      </c>
      <c r="N109" s="111">
        <v>15564500</v>
      </c>
      <c r="O109" s="172">
        <f t="shared" si="11"/>
        <v>0.9960801881509688</v>
      </c>
      <c r="P109" s="107">
        <f>Volume!K109</f>
        <v>153.2</v>
      </c>
      <c r="Q109" s="69">
        <f>Volume!J109</f>
        <v>158.15</v>
      </c>
      <c r="R109" s="231">
        <f t="shared" si="12"/>
        <v>247.12123625</v>
      </c>
      <c r="S109" s="102">
        <f t="shared" si="13"/>
        <v>246.1525675</v>
      </c>
      <c r="T109" s="108">
        <f t="shared" si="14"/>
        <v>13546750</v>
      </c>
      <c r="U109" s="102">
        <f t="shared" si="15"/>
        <v>15.346854411574732</v>
      </c>
      <c r="V109" s="102">
        <f t="shared" si="16"/>
        <v>239.59329625</v>
      </c>
      <c r="W109" s="102">
        <f t="shared" si="17"/>
        <v>6.83603375</v>
      </c>
      <c r="X109" s="102">
        <f t="shared" si="18"/>
        <v>0.69190625</v>
      </c>
      <c r="Y109" s="102">
        <f t="shared" si="19"/>
        <v>207.53620999999998</v>
      </c>
      <c r="Z109" s="231">
        <f t="shared" si="20"/>
        <v>39.58502625000003</v>
      </c>
      <c r="AB109" s="77"/>
    </row>
    <row r="110" spans="1:28" s="7" customFormat="1" ht="15">
      <c r="A110" s="192" t="s">
        <v>173</v>
      </c>
      <c r="B110" s="163">
        <v>7845950</v>
      </c>
      <c r="C110" s="161">
        <v>73950</v>
      </c>
      <c r="D110" s="169">
        <v>0.009514925373134328</v>
      </c>
      <c r="E110" s="163">
        <v>15225</v>
      </c>
      <c r="F110" s="111">
        <v>12325</v>
      </c>
      <c r="G110" s="169">
        <v>4.25</v>
      </c>
      <c r="H110" s="163">
        <v>2175</v>
      </c>
      <c r="I110" s="111">
        <v>2175</v>
      </c>
      <c r="J110" s="169">
        <v>0</v>
      </c>
      <c r="K110" s="163">
        <v>7863350</v>
      </c>
      <c r="L110" s="111">
        <v>88450</v>
      </c>
      <c r="M110" s="126">
        <f t="shared" si="21"/>
        <v>0.011376352107422603</v>
      </c>
      <c r="N110" s="111">
        <v>7857550</v>
      </c>
      <c r="O110" s="172">
        <f t="shared" si="11"/>
        <v>0.999262400885119</v>
      </c>
      <c r="P110" s="107">
        <f>Volume!K110</f>
        <v>307.25</v>
      </c>
      <c r="Q110" s="69">
        <f>Volume!J110</f>
        <v>304.1</v>
      </c>
      <c r="R110" s="231">
        <f t="shared" si="12"/>
        <v>239.1244735</v>
      </c>
      <c r="S110" s="102">
        <f t="shared" si="13"/>
        <v>238.9480955</v>
      </c>
      <c r="T110" s="108">
        <f t="shared" si="14"/>
        <v>7774900</v>
      </c>
      <c r="U110" s="102">
        <f t="shared" si="15"/>
        <v>1.1376352107422603</v>
      </c>
      <c r="V110" s="102">
        <f t="shared" si="16"/>
        <v>238.5953395</v>
      </c>
      <c r="W110" s="102">
        <f t="shared" si="17"/>
        <v>0.46299225</v>
      </c>
      <c r="X110" s="102">
        <f t="shared" si="18"/>
        <v>0.06614175</v>
      </c>
      <c r="Y110" s="102">
        <f t="shared" si="19"/>
        <v>238.8838025</v>
      </c>
      <c r="Z110" s="231">
        <f t="shared" si="20"/>
        <v>0.24067099999999186</v>
      </c>
      <c r="AB110" s="77"/>
    </row>
    <row r="111" spans="1:28" s="7" customFormat="1" ht="15">
      <c r="A111" s="192" t="s">
        <v>400</v>
      </c>
      <c r="B111" s="163">
        <v>952000</v>
      </c>
      <c r="C111" s="161">
        <v>-4500</v>
      </c>
      <c r="D111" s="169">
        <v>-0.004704652378463147</v>
      </c>
      <c r="E111" s="163">
        <v>0</v>
      </c>
      <c r="F111" s="111">
        <v>0</v>
      </c>
      <c r="G111" s="169">
        <v>0</v>
      </c>
      <c r="H111" s="163">
        <v>0</v>
      </c>
      <c r="I111" s="111">
        <v>0</v>
      </c>
      <c r="J111" s="169">
        <v>0</v>
      </c>
      <c r="K111" s="163">
        <v>952000</v>
      </c>
      <c r="L111" s="111">
        <v>-4500</v>
      </c>
      <c r="M111" s="126">
        <f t="shared" si="21"/>
        <v>-0.004704652378463147</v>
      </c>
      <c r="N111" s="111">
        <v>951250</v>
      </c>
      <c r="O111" s="172">
        <f t="shared" si="11"/>
        <v>0.9992121848739496</v>
      </c>
      <c r="P111" s="107">
        <f>Volume!K111</f>
        <v>1687.45</v>
      </c>
      <c r="Q111" s="69">
        <f>Volume!J111</f>
        <v>1770.75</v>
      </c>
      <c r="R111" s="231">
        <f t="shared" si="12"/>
        <v>168.5754</v>
      </c>
      <c r="S111" s="102">
        <f t="shared" si="13"/>
        <v>168.44259375</v>
      </c>
      <c r="T111" s="108">
        <f t="shared" si="14"/>
        <v>956500</v>
      </c>
      <c r="U111" s="102">
        <f t="shared" si="15"/>
        <v>-0.4704652378463147</v>
      </c>
      <c r="V111" s="102">
        <f t="shared" si="16"/>
        <v>168.5754</v>
      </c>
      <c r="W111" s="102">
        <f t="shared" si="17"/>
        <v>0</v>
      </c>
      <c r="X111" s="102">
        <f t="shared" si="18"/>
        <v>0</v>
      </c>
      <c r="Y111" s="102">
        <f t="shared" si="19"/>
        <v>161.4045925</v>
      </c>
      <c r="Z111" s="231">
        <f t="shared" si="20"/>
        <v>7.170807499999995</v>
      </c>
      <c r="AB111" s="77"/>
    </row>
    <row r="112" spans="1:28" s="7" customFormat="1" ht="15">
      <c r="A112" s="192" t="s">
        <v>384</v>
      </c>
      <c r="B112" s="163">
        <v>2041600</v>
      </c>
      <c r="C112" s="161">
        <v>169400</v>
      </c>
      <c r="D112" s="169">
        <v>0.09048178613396005</v>
      </c>
      <c r="E112" s="163">
        <v>2200</v>
      </c>
      <c r="F112" s="111">
        <v>0</v>
      </c>
      <c r="G112" s="169">
        <v>0</v>
      </c>
      <c r="H112" s="163">
        <v>0</v>
      </c>
      <c r="I112" s="111">
        <v>0</v>
      </c>
      <c r="J112" s="169">
        <v>0</v>
      </c>
      <c r="K112" s="163">
        <v>2043800</v>
      </c>
      <c r="L112" s="111">
        <v>169400</v>
      </c>
      <c r="M112" s="126">
        <f t="shared" si="21"/>
        <v>0.0903755868544601</v>
      </c>
      <c r="N112" s="111">
        <v>2041600</v>
      </c>
      <c r="O112" s="172">
        <f t="shared" si="11"/>
        <v>0.9989235737351991</v>
      </c>
      <c r="P112" s="107">
        <f>Volume!K112</f>
        <v>196.8</v>
      </c>
      <c r="Q112" s="69">
        <f>Volume!J112</f>
        <v>194.4</v>
      </c>
      <c r="R112" s="231">
        <f t="shared" si="12"/>
        <v>39.731472</v>
      </c>
      <c r="S112" s="102">
        <f t="shared" si="13"/>
        <v>39.688704</v>
      </c>
      <c r="T112" s="108">
        <f t="shared" si="14"/>
        <v>1874400</v>
      </c>
      <c r="U112" s="102">
        <f t="shared" si="15"/>
        <v>9.03755868544601</v>
      </c>
      <c r="V112" s="102">
        <f t="shared" si="16"/>
        <v>39.688704</v>
      </c>
      <c r="W112" s="102">
        <f t="shared" si="17"/>
        <v>0.042768</v>
      </c>
      <c r="X112" s="102">
        <f t="shared" si="18"/>
        <v>0</v>
      </c>
      <c r="Y112" s="102">
        <f t="shared" si="19"/>
        <v>36.888192</v>
      </c>
      <c r="Z112" s="231">
        <f t="shared" si="20"/>
        <v>2.84328</v>
      </c>
      <c r="AB112" s="77"/>
    </row>
    <row r="113" spans="1:28" s="7" customFormat="1" ht="15">
      <c r="A113" s="192" t="s">
        <v>164</v>
      </c>
      <c r="B113" s="163">
        <v>8862700</v>
      </c>
      <c r="C113" s="161">
        <v>515900</v>
      </c>
      <c r="D113" s="169">
        <v>0.061808118081180814</v>
      </c>
      <c r="E113" s="163">
        <v>59675</v>
      </c>
      <c r="F113" s="111">
        <v>13475</v>
      </c>
      <c r="G113" s="169">
        <v>0.2916666666666667</v>
      </c>
      <c r="H113" s="163">
        <v>0</v>
      </c>
      <c r="I113" s="111">
        <v>0</v>
      </c>
      <c r="J113" s="169">
        <v>0</v>
      </c>
      <c r="K113" s="163">
        <v>8922375</v>
      </c>
      <c r="L113" s="111">
        <v>529375</v>
      </c>
      <c r="M113" s="126">
        <f t="shared" si="21"/>
        <v>0.06307339449541284</v>
      </c>
      <c r="N113" s="111">
        <v>8922375</v>
      </c>
      <c r="O113" s="172">
        <f t="shared" si="11"/>
        <v>1</v>
      </c>
      <c r="P113" s="107">
        <f>Volume!K113</f>
        <v>131.7</v>
      </c>
      <c r="Q113" s="69">
        <f>Volume!J113</f>
        <v>129.8</v>
      </c>
      <c r="R113" s="231">
        <f t="shared" si="12"/>
        <v>115.8124275</v>
      </c>
      <c r="S113" s="102">
        <f t="shared" si="13"/>
        <v>115.8124275</v>
      </c>
      <c r="T113" s="108">
        <f t="shared" si="14"/>
        <v>8393000</v>
      </c>
      <c r="U113" s="102">
        <f t="shared" si="15"/>
        <v>6.307339449541284</v>
      </c>
      <c r="V113" s="102">
        <f t="shared" si="16"/>
        <v>115.037846</v>
      </c>
      <c r="W113" s="102">
        <f t="shared" si="17"/>
        <v>0.7745815000000001</v>
      </c>
      <c r="X113" s="102">
        <f t="shared" si="18"/>
        <v>0</v>
      </c>
      <c r="Y113" s="102">
        <f t="shared" si="19"/>
        <v>110.53581</v>
      </c>
      <c r="Z113" s="231">
        <f t="shared" si="20"/>
        <v>5.2766175</v>
      </c>
      <c r="AB113" s="77"/>
    </row>
    <row r="114" spans="1:28" s="7" customFormat="1" ht="15">
      <c r="A114" s="192" t="s">
        <v>196</v>
      </c>
      <c r="B114" s="163">
        <v>4420200</v>
      </c>
      <c r="C114" s="161">
        <v>177200</v>
      </c>
      <c r="D114" s="169">
        <v>0.04176290360593919</v>
      </c>
      <c r="E114" s="163">
        <v>217000</v>
      </c>
      <c r="F114" s="111">
        <v>33200</v>
      </c>
      <c r="G114" s="169">
        <v>0.18063112078346028</v>
      </c>
      <c r="H114" s="163">
        <v>24400</v>
      </c>
      <c r="I114" s="111">
        <v>6600</v>
      </c>
      <c r="J114" s="169">
        <v>0.3707865168539326</v>
      </c>
      <c r="K114" s="163">
        <v>4661600</v>
      </c>
      <c r="L114" s="111">
        <v>217000</v>
      </c>
      <c r="M114" s="126">
        <f t="shared" si="21"/>
        <v>0.048823291184808534</v>
      </c>
      <c r="N114" s="111">
        <v>4640700</v>
      </c>
      <c r="O114" s="172">
        <f t="shared" si="11"/>
        <v>0.9955165608374807</v>
      </c>
      <c r="P114" s="107">
        <f>Volume!K114</f>
        <v>1802.4</v>
      </c>
      <c r="Q114" s="69">
        <f>Volume!J114</f>
        <v>1796.25</v>
      </c>
      <c r="R114" s="231">
        <f t="shared" si="12"/>
        <v>837.3399</v>
      </c>
      <c r="S114" s="102">
        <f t="shared" si="13"/>
        <v>833.5857375</v>
      </c>
      <c r="T114" s="108">
        <f t="shared" si="14"/>
        <v>4444600</v>
      </c>
      <c r="U114" s="102">
        <f t="shared" si="15"/>
        <v>4.882329118480853</v>
      </c>
      <c r="V114" s="102">
        <f t="shared" si="16"/>
        <v>793.978425</v>
      </c>
      <c r="W114" s="102">
        <f t="shared" si="17"/>
        <v>38.978625</v>
      </c>
      <c r="X114" s="102">
        <f t="shared" si="18"/>
        <v>4.38285</v>
      </c>
      <c r="Y114" s="102">
        <f t="shared" si="19"/>
        <v>801.094704</v>
      </c>
      <c r="Z114" s="231">
        <f t="shared" si="20"/>
        <v>36.245195999999964</v>
      </c>
      <c r="AB114" s="77"/>
    </row>
    <row r="115" spans="1:28" s="7" customFormat="1" ht="15">
      <c r="A115" s="192" t="s">
        <v>141</v>
      </c>
      <c r="B115" s="163">
        <v>1744925</v>
      </c>
      <c r="C115" s="161">
        <v>110625</v>
      </c>
      <c r="D115" s="169">
        <v>0.06768953068592058</v>
      </c>
      <c r="E115" s="163">
        <v>0</v>
      </c>
      <c r="F115" s="111">
        <v>0</v>
      </c>
      <c r="G115" s="169">
        <v>0</v>
      </c>
      <c r="H115" s="163">
        <v>0</v>
      </c>
      <c r="I115" s="111">
        <v>0</v>
      </c>
      <c r="J115" s="169">
        <v>0</v>
      </c>
      <c r="K115" s="163">
        <v>1744925</v>
      </c>
      <c r="L115" s="111">
        <v>110625</v>
      </c>
      <c r="M115" s="126">
        <f t="shared" si="21"/>
        <v>0.06768953068592058</v>
      </c>
      <c r="N115" s="111">
        <v>1741975</v>
      </c>
      <c r="O115" s="172">
        <f t="shared" si="11"/>
        <v>0.9983093829247676</v>
      </c>
      <c r="P115" s="107">
        <f>Volume!K115</f>
        <v>175.8</v>
      </c>
      <c r="Q115" s="69">
        <f>Volume!J115</f>
        <v>178.1</v>
      </c>
      <c r="R115" s="231">
        <f t="shared" si="12"/>
        <v>31.07711425</v>
      </c>
      <c r="S115" s="102">
        <f t="shared" si="13"/>
        <v>31.02457475</v>
      </c>
      <c r="T115" s="108">
        <f t="shared" si="14"/>
        <v>1634300</v>
      </c>
      <c r="U115" s="102">
        <f t="shared" si="15"/>
        <v>6.768953068592058</v>
      </c>
      <c r="V115" s="102">
        <f t="shared" si="16"/>
        <v>31.07711425</v>
      </c>
      <c r="W115" s="102">
        <f t="shared" si="17"/>
        <v>0</v>
      </c>
      <c r="X115" s="102">
        <f t="shared" si="18"/>
        <v>0</v>
      </c>
      <c r="Y115" s="102">
        <f t="shared" si="19"/>
        <v>28.730994</v>
      </c>
      <c r="Z115" s="231">
        <f t="shared" si="20"/>
        <v>2.346120250000002</v>
      </c>
      <c r="AB115" s="77"/>
    </row>
    <row r="116" spans="1:28" s="58" customFormat="1" ht="15">
      <c r="A116" s="192" t="s">
        <v>88</v>
      </c>
      <c r="B116" s="163">
        <v>5091000</v>
      </c>
      <c r="C116" s="161">
        <v>109200</v>
      </c>
      <c r="D116" s="169">
        <v>0.02191978802842346</v>
      </c>
      <c r="E116" s="163">
        <v>2400</v>
      </c>
      <c r="F116" s="111">
        <v>600</v>
      </c>
      <c r="G116" s="169">
        <v>0.3333333333333333</v>
      </c>
      <c r="H116" s="163">
        <v>1200</v>
      </c>
      <c r="I116" s="111">
        <v>1200</v>
      </c>
      <c r="J116" s="169">
        <v>0</v>
      </c>
      <c r="K116" s="163">
        <v>5094600</v>
      </c>
      <c r="L116" s="111">
        <v>111000</v>
      </c>
      <c r="M116" s="126">
        <f t="shared" si="21"/>
        <v>0.02227305562244161</v>
      </c>
      <c r="N116" s="111">
        <v>5092200</v>
      </c>
      <c r="O116" s="172">
        <f t="shared" si="11"/>
        <v>0.9995289129666706</v>
      </c>
      <c r="P116" s="107">
        <f>Volume!K116</f>
        <v>713.6</v>
      </c>
      <c r="Q116" s="69">
        <f>Volume!J116</f>
        <v>738.6</v>
      </c>
      <c r="R116" s="231">
        <f t="shared" si="12"/>
        <v>376.287156</v>
      </c>
      <c r="S116" s="102">
        <f t="shared" si="13"/>
        <v>376.109892</v>
      </c>
      <c r="T116" s="108">
        <f t="shared" si="14"/>
        <v>4983600</v>
      </c>
      <c r="U116" s="102">
        <f t="shared" si="15"/>
        <v>2.227305562244161</v>
      </c>
      <c r="V116" s="102">
        <f t="shared" si="16"/>
        <v>376.02126</v>
      </c>
      <c r="W116" s="102">
        <f t="shared" si="17"/>
        <v>0.177264</v>
      </c>
      <c r="X116" s="102">
        <f t="shared" si="18"/>
        <v>0.088632</v>
      </c>
      <c r="Y116" s="102">
        <f t="shared" si="19"/>
        <v>355.629696</v>
      </c>
      <c r="Z116" s="231">
        <f t="shared" si="20"/>
        <v>20.657459999999958</v>
      </c>
      <c r="AA116" s="78"/>
      <c r="AB116" s="77"/>
    </row>
    <row r="117" spans="1:28" s="58" customFormat="1" ht="15">
      <c r="A117" s="192" t="s">
        <v>506</v>
      </c>
      <c r="B117" s="163">
        <v>80663550</v>
      </c>
      <c r="C117" s="161">
        <v>9901900</v>
      </c>
      <c r="D117" s="169">
        <v>0.13993314175121693</v>
      </c>
      <c r="E117" s="163">
        <v>5029800</v>
      </c>
      <c r="F117" s="111">
        <v>1174450</v>
      </c>
      <c r="G117" s="169">
        <v>0.30462863293864373</v>
      </c>
      <c r="H117" s="163">
        <v>722100</v>
      </c>
      <c r="I117" s="111">
        <v>273900</v>
      </c>
      <c r="J117" s="169">
        <v>0.6111111111111112</v>
      </c>
      <c r="K117" s="163">
        <v>86415450</v>
      </c>
      <c r="L117" s="111">
        <v>11350250</v>
      </c>
      <c r="M117" s="126">
        <f t="shared" si="21"/>
        <v>0.15120521892967714</v>
      </c>
      <c r="N117" s="111">
        <v>85867650</v>
      </c>
      <c r="O117" s="172">
        <f t="shared" si="11"/>
        <v>0.993660855784469</v>
      </c>
      <c r="P117" s="107">
        <f>Volume!K117</f>
        <v>80.7</v>
      </c>
      <c r="Q117" s="69">
        <f>Volume!J117</f>
        <v>80.75</v>
      </c>
      <c r="R117" s="231">
        <f t="shared" si="12"/>
        <v>697.80475875</v>
      </c>
      <c r="S117" s="102">
        <f t="shared" si="13"/>
        <v>693.38127375</v>
      </c>
      <c r="T117" s="108">
        <f t="shared" si="14"/>
        <v>75065200</v>
      </c>
      <c r="U117" s="102">
        <f t="shared" si="15"/>
        <v>15.120521892967714</v>
      </c>
      <c r="V117" s="102">
        <f t="shared" si="16"/>
        <v>651.35816625</v>
      </c>
      <c r="W117" s="102">
        <f t="shared" si="17"/>
        <v>40.615635</v>
      </c>
      <c r="X117" s="102">
        <f t="shared" si="18"/>
        <v>5.8309575</v>
      </c>
      <c r="Y117" s="102">
        <f t="shared" si="19"/>
        <v>605.776164</v>
      </c>
      <c r="Z117" s="231">
        <f t="shared" si="20"/>
        <v>92.02859475000002</v>
      </c>
      <c r="AA117" s="78"/>
      <c r="AB117" s="77"/>
    </row>
    <row r="118" spans="1:28" s="7" customFormat="1" ht="15">
      <c r="A118" s="192" t="s">
        <v>5</v>
      </c>
      <c r="B118" s="163">
        <v>24031125</v>
      </c>
      <c r="C118" s="161">
        <v>-385875</v>
      </c>
      <c r="D118" s="169">
        <v>-0.015803538518245484</v>
      </c>
      <c r="E118" s="163">
        <v>1026000</v>
      </c>
      <c r="F118" s="111">
        <v>569250</v>
      </c>
      <c r="G118" s="169">
        <v>1.2463054187192117</v>
      </c>
      <c r="H118" s="163">
        <v>72000</v>
      </c>
      <c r="I118" s="111">
        <v>51750</v>
      </c>
      <c r="J118" s="169">
        <v>2.5555555555555554</v>
      </c>
      <c r="K118" s="163">
        <v>25129125</v>
      </c>
      <c r="L118" s="111">
        <v>235125</v>
      </c>
      <c r="M118" s="126">
        <f t="shared" si="21"/>
        <v>0.009445046999276934</v>
      </c>
      <c r="N118" s="111">
        <v>25074000</v>
      </c>
      <c r="O118" s="172">
        <f t="shared" si="11"/>
        <v>0.9978063303039799</v>
      </c>
      <c r="P118" s="107">
        <f>Volume!K118</f>
        <v>203.55</v>
      </c>
      <c r="Q118" s="69">
        <f>Volume!J118</f>
        <v>206.55</v>
      </c>
      <c r="R118" s="231">
        <f t="shared" si="12"/>
        <v>519.042076875</v>
      </c>
      <c r="S118" s="102">
        <f t="shared" si="13"/>
        <v>517.90347</v>
      </c>
      <c r="T118" s="108">
        <f t="shared" si="14"/>
        <v>24894000</v>
      </c>
      <c r="U118" s="102">
        <f t="shared" si="15"/>
        <v>0.9445046999276934</v>
      </c>
      <c r="V118" s="102">
        <f t="shared" si="16"/>
        <v>496.362886875</v>
      </c>
      <c r="W118" s="102">
        <f t="shared" si="17"/>
        <v>21.19203</v>
      </c>
      <c r="X118" s="102">
        <f t="shared" si="18"/>
        <v>1.48716</v>
      </c>
      <c r="Y118" s="102">
        <f t="shared" si="19"/>
        <v>506.71737</v>
      </c>
      <c r="Z118" s="231">
        <f t="shared" si="20"/>
        <v>12.324706875000004</v>
      </c>
      <c r="AB118" s="77"/>
    </row>
    <row r="119" spans="1:28" s="58" customFormat="1" ht="15">
      <c r="A119" s="192" t="s">
        <v>174</v>
      </c>
      <c r="B119" s="163">
        <v>1917000</v>
      </c>
      <c r="C119" s="161">
        <v>14500</v>
      </c>
      <c r="D119" s="169">
        <v>0.007621550591327201</v>
      </c>
      <c r="E119" s="163">
        <v>5000</v>
      </c>
      <c r="F119" s="111">
        <v>4500</v>
      </c>
      <c r="G119" s="169">
        <v>9</v>
      </c>
      <c r="H119" s="163">
        <v>0</v>
      </c>
      <c r="I119" s="111">
        <v>0</v>
      </c>
      <c r="J119" s="169">
        <v>0</v>
      </c>
      <c r="K119" s="163">
        <v>1922000</v>
      </c>
      <c r="L119" s="111">
        <v>19000</v>
      </c>
      <c r="M119" s="126">
        <f t="shared" si="21"/>
        <v>0.009984235417761429</v>
      </c>
      <c r="N119" s="111">
        <v>1922000</v>
      </c>
      <c r="O119" s="172">
        <f t="shared" si="11"/>
        <v>1</v>
      </c>
      <c r="P119" s="107">
        <f>Volume!K119</f>
        <v>517.2</v>
      </c>
      <c r="Q119" s="69">
        <f>Volume!J119</f>
        <v>525.1</v>
      </c>
      <c r="R119" s="231">
        <f t="shared" si="12"/>
        <v>100.92422</v>
      </c>
      <c r="S119" s="102">
        <f t="shared" si="13"/>
        <v>100.92422</v>
      </c>
      <c r="T119" s="108">
        <f t="shared" si="14"/>
        <v>1903000</v>
      </c>
      <c r="U119" s="102">
        <f t="shared" si="15"/>
        <v>0.9984235417761429</v>
      </c>
      <c r="V119" s="102">
        <f t="shared" si="16"/>
        <v>100.66167</v>
      </c>
      <c r="W119" s="102">
        <f t="shared" si="17"/>
        <v>0.26255</v>
      </c>
      <c r="X119" s="102">
        <f t="shared" si="18"/>
        <v>0</v>
      </c>
      <c r="Y119" s="102">
        <f t="shared" si="19"/>
        <v>98.42316000000001</v>
      </c>
      <c r="Z119" s="231">
        <f t="shared" si="20"/>
        <v>2.5010599999999954</v>
      </c>
      <c r="AA119" s="78"/>
      <c r="AB119" s="77"/>
    </row>
    <row r="120" spans="1:28" s="58" customFormat="1" ht="15">
      <c r="A120" s="192" t="s">
        <v>457</v>
      </c>
      <c r="B120" s="163">
        <v>1956000</v>
      </c>
      <c r="C120" s="161">
        <v>103600</v>
      </c>
      <c r="D120" s="169">
        <v>0.055927445476139065</v>
      </c>
      <c r="E120" s="163">
        <v>0</v>
      </c>
      <c r="F120" s="111">
        <v>0</v>
      </c>
      <c r="G120" s="169">
        <v>0</v>
      </c>
      <c r="H120" s="163">
        <v>0</v>
      </c>
      <c r="I120" s="111">
        <v>0</v>
      </c>
      <c r="J120" s="169">
        <v>0</v>
      </c>
      <c r="K120" s="163">
        <v>1956000</v>
      </c>
      <c r="L120" s="111">
        <v>103600</v>
      </c>
      <c r="M120" s="126">
        <f t="shared" si="21"/>
        <v>0.055927445476139065</v>
      </c>
      <c r="N120" s="111">
        <v>1955200</v>
      </c>
      <c r="O120" s="172">
        <f t="shared" si="11"/>
        <v>0.9995910020449897</v>
      </c>
      <c r="P120" s="107">
        <f>Volume!K120</f>
        <v>428.5</v>
      </c>
      <c r="Q120" s="69">
        <f>Volume!J120</f>
        <v>451.95</v>
      </c>
      <c r="R120" s="231">
        <f t="shared" si="12"/>
        <v>88.40142</v>
      </c>
      <c r="S120" s="102">
        <f t="shared" si="13"/>
        <v>88.365264</v>
      </c>
      <c r="T120" s="108">
        <f t="shared" si="14"/>
        <v>1852400</v>
      </c>
      <c r="U120" s="102">
        <f t="shared" si="15"/>
        <v>5.592744547613907</v>
      </c>
      <c r="V120" s="102">
        <f t="shared" si="16"/>
        <v>88.40142</v>
      </c>
      <c r="W120" s="102">
        <f t="shared" si="17"/>
        <v>0</v>
      </c>
      <c r="X120" s="102">
        <f t="shared" si="18"/>
        <v>0</v>
      </c>
      <c r="Y120" s="102">
        <f t="shared" si="19"/>
        <v>79.37534</v>
      </c>
      <c r="Z120" s="231">
        <f t="shared" si="20"/>
        <v>9.026080000000007</v>
      </c>
      <c r="AA120" s="78"/>
      <c r="AB120" s="77"/>
    </row>
    <row r="121" spans="1:28" s="7" customFormat="1" ht="15">
      <c r="A121" s="192" t="s">
        <v>165</v>
      </c>
      <c r="B121" s="163">
        <v>51900</v>
      </c>
      <c r="C121" s="161">
        <v>1800</v>
      </c>
      <c r="D121" s="169">
        <v>0.03592814371257485</v>
      </c>
      <c r="E121" s="163">
        <v>0</v>
      </c>
      <c r="F121" s="111">
        <v>0</v>
      </c>
      <c r="G121" s="169">
        <v>0</v>
      </c>
      <c r="H121" s="163">
        <v>0</v>
      </c>
      <c r="I121" s="111">
        <v>0</v>
      </c>
      <c r="J121" s="169">
        <v>0</v>
      </c>
      <c r="K121" s="163">
        <v>51900</v>
      </c>
      <c r="L121" s="111">
        <v>1800</v>
      </c>
      <c r="M121" s="126">
        <f t="shared" si="21"/>
        <v>0.03592814371257485</v>
      </c>
      <c r="N121" s="111">
        <v>51900</v>
      </c>
      <c r="O121" s="172">
        <f t="shared" si="11"/>
        <v>1</v>
      </c>
      <c r="P121" s="107">
        <f>Volume!K121</f>
        <v>831.3</v>
      </c>
      <c r="Q121" s="69">
        <f>Volume!J121</f>
        <v>834.4</v>
      </c>
      <c r="R121" s="231">
        <f t="shared" si="12"/>
        <v>4.330536</v>
      </c>
      <c r="S121" s="102">
        <f t="shared" si="13"/>
        <v>4.330536</v>
      </c>
      <c r="T121" s="108">
        <f t="shared" si="14"/>
        <v>50100</v>
      </c>
      <c r="U121" s="102">
        <f t="shared" si="15"/>
        <v>3.592814371257485</v>
      </c>
      <c r="V121" s="102">
        <f t="shared" si="16"/>
        <v>4.330536</v>
      </c>
      <c r="W121" s="102">
        <f t="shared" si="17"/>
        <v>0</v>
      </c>
      <c r="X121" s="102">
        <f t="shared" si="18"/>
        <v>0</v>
      </c>
      <c r="Y121" s="102">
        <f t="shared" si="19"/>
        <v>4.164813</v>
      </c>
      <c r="Z121" s="231">
        <f t="shared" si="20"/>
        <v>0.16572300000000073</v>
      </c>
      <c r="AB121" s="77"/>
    </row>
    <row r="122" spans="1:28" s="7" customFormat="1" ht="15">
      <c r="A122" s="192" t="s">
        <v>130</v>
      </c>
      <c r="B122" s="163">
        <v>705600</v>
      </c>
      <c r="C122" s="161">
        <v>12400</v>
      </c>
      <c r="D122" s="169">
        <v>0.01788805539526832</v>
      </c>
      <c r="E122" s="163">
        <v>0</v>
      </c>
      <c r="F122" s="111">
        <v>0</v>
      </c>
      <c r="G122" s="169">
        <v>0</v>
      </c>
      <c r="H122" s="163">
        <v>0</v>
      </c>
      <c r="I122" s="111">
        <v>0</v>
      </c>
      <c r="J122" s="169">
        <v>0</v>
      </c>
      <c r="K122" s="163">
        <v>705600</v>
      </c>
      <c r="L122" s="111">
        <v>12400</v>
      </c>
      <c r="M122" s="126">
        <f t="shared" si="21"/>
        <v>0.01788805539526832</v>
      </c>
      <c r="N122" s="111">
        <v>705200</v>
      </c>
      <c r="O122" s="172">
        <f t="shared" si="11"/>
        <v>0.9994331065759637</v>
      </c>
      <c r="P122" s="107">
        <f>Volume!K122</f>
        <v>969.85</v>
      </c>
      <c r="Q122" s="69">
        <f>Volume!J122</f>
        <v>987.45</v>
      </c>
      <c r="R122" s="231">
        <f t="shared" si="12"/>
        <v>69.674472</v>
      </c>
      <c r="S122" s="102">
        <f t="shared" si="13"/>
        <v>69.634974</v>
      </c>
      <c r="T122" s="108">
        <f t="shared" si="14"/>
        <v>693200</v>
      </c>
      <c r="U122" s="102">
        <f t="shared" si="15"/>
        <v>1.788805539526832</v>
      </c>
      <c r="V122" s="102">
        <f t="shared" si="16"/>
        <v>69.674472</v>
      </c>
      <c r="W122" s="102">
        <f t="shared" si="17"/>
        <v>0</v>
      </c>
      <c r="X122" s="102">
        <f t="shared" si="18"/>
        <v>0</v>
      </c>
      <c r="Y122" s="102">
        <f t="shared" si="19"/>
        <v>67.230002</v>
      </c>
      <c r="Z122" s="231">
        <f t="shared" si="20"/>
        <v>2.4444699999999955</v>
      </c>
      <c r="AB122" s="77"/>
    </row>
    <row r="123" spans="1:28" s="7" customFormat="1" ht="15">
      <c r="A123" s="192" t="s">
        <v>507</v>
      </c>
      <c r="B123" s="163">
        <v>1145000</v>
      </c>
      <c r="C123" s="161">
        <v>-5000</v>
      </c>
      <c r="D123" s="169">
        <v>-0.004347826086956522</v>
      </c>
      <c r="E123" s="163">
        <v>0</v>
      </c>
      <c r="F123" s="111">
        <v>0</v>
      </c>
      <c r="G123" s="169">
        <v>0</v>
      </c>
      <c r="H123" s="163">
        <v>0</v>
      </c>
      <c r="I123" s="111">
        <v>0</v>
      </c>
      <c r="J123" s="169">
        <v>0</v>
      </c>
      <c r="K123" s="163">
        <v>1145000</v>
      </c>
      <c r="L123" s="111">
        <v>-5000</v>
      </c>
      <c r="M123" s="126">
        <f t="shared" si="21"/>
        <v>-0.004347826086956522</v>
      </c>
      <c r="N123" s="111">
        <v>1145000</v>
      </c>
      <c r="O123" s="172">
        <f t="shared" si="11"/>
        <v>1</v>
      </c>
      <c r="P123" s="107">
        <f>Volume!K123</f>
        <v>1016.3</v>
      </c>
      <c r="Q123" s="69">
        <f>Volume!J123</f>
        <v>1059.05</v>
      </c>
      <c r="R123" s="231">
        <f t="shared" si="12"/>
        <v>121.261225</v>
      </c>
      <c r="S123" s="102">
        <f t="shared" si="13"/>
        <v>121.261225</v>
      </c>
      <c r="T123" s="108">
        <f t="shared" si="14"/>
        <v>1150000</v>
      </c>
      <c r="U123" s="102">
        <f t="shared" si="15"/>
        <v>-0.43478260869565216</v>
      </c>
      <c r="V123" s="102">
        <f t="shared" si="16"/>
        <v>121.261225</v>
      </c>
      <c r="W123" s="102">
        <f t="shared" si="17"/>
        <v>0</v>
      </c>
      <c r="X123" s="102">
        <f t="shared" si="18"/>
        <v>0</v>
      </c>
      <c r="Y123" s="102">
        <f t="shared" si="19"/>
        <v>116.8745</v>
      </c>
      <c r="Z123" s="231">
        <f t="shared" si="20"/>
        <v>4.386724999999998</v>
      </c>
      <c r="AB123" s="77"/>
    </row>
    <row r="124" spans="1:28" s="58" customFormat="1" ht="15">
      <c r="A124" s="192" t="s">
        <v>142</v>
      </c>
      <c r="B124" s="163">
        <v>791375</v>
      </c>
      <c r="C124" s="161">
        <v>43000</v>
      </c>
      <c r="D124" s="169">
        <v>0.05745782528812427</v>
      </c>
      <c r="E124" s="163">
        <v>750</v>
      </c>
      <c r="F124" s="111">
        <v>625</v>
      </c>
      <c r="G124" s="169">
        <v>5</v>
      </c>
      <c r="H124" s="163">
        <v>0</v>
      </c>
      <c r="I124" s="111">
        <v>0</v>
      </c>
      <c r="J124" s="169">
        <v>0</v>
      </c>
      <c r="K124" s="163">
        <v>792125</v>
      </c>
      <c r="L124" s="111">
        <v>43625</v>
      </c>
      <c r="M124" s="126">
        <f t="shared" si="21"/>
        <v>0.05828323313293253</v>
      </c>
      <c r="N124" s="111">
        <v>791375</v>
      </c>
      <c r="O124" s="172">
        <f t="shared" si="11"/>
        <v>0.9990531797380464</v>
      </c>
      <c r="P124" s="107">
        <f>Volume!K124</f>
        <v>14371.75</v>
      </c>
      <c r="Q124" s="69">
        <f>Volume!J124</f>
        <v>15212.55</v>
      </c>
      <c r="R124" s="231">
        <f t="shared" si="12"/>
        <v>1205.024116875</v>
      </c>
      <c r="S124" s="102">
        <f t="shared" si="13"/>
        <v>1203.883175625</v>
      </c>
      <c r="T124" s="108">
        <f t="shared" si="14"/>
        <v>748500</v>
      </c>
      <c r="U124" s="102">
        <f t="shared" si="15"/>
        <v>5.828323313293253</v>
      </c>
      <c r="V124" s="102">
        <f t="shared" si="16"/>
        <v>1203.883175625</v>
      </c>
      <c r="W124" s="102">
        <f t="shared" si="17"/>
        <v>1.14094125</v>
      </c>
      <c r="X124" s="102">
        <f t="shared" si="18"/>
        <v>0</v>
      </c>
      <c r="Y124" s="102">
        <f t="shared" si="19"/>
        <v>1075.7254875</v>
      </c>
      <c r="Z124" s="231">
        <f t="shared" si="20"/>
        <v>129.2986293749998</v>
      </c>
      <c r="AA124" s="78"/>
      <c r="AB124" s="77"/>
    </row>
    <row r="125" spans="1:28" s="7" customFormat="1" ht="15">
      <c r="A125" s="192" t="s">
        <v>282</v>
      </c>
      <c r="B125" s="163">
        <v>25425000</v>
      </c>
      <c r="C125" s="161">
        <v>564000</v>
      </c>
      <c r="D125" s="169">
        <v>0.02268613491010016</v>
      </c>
      <c r="E125" s="163">
        <v>15750</v>
      </c>
      <c r="F125" s="111">
        <v>9750</v>
      </c>
      <c r="G125" s="169">
        <v>1.625</v>
      </c>
      <c r="H125" s="163">
        <v>0</v>
      </c>
      <c r="I125" s="111">
        <v>0</v>
      </c>
      <c r="J125" s="169">
        <v>0</v>
      </c>
      <c r="K125" s="163">
        <v>25440750</v>
      </c>
      <c r="L125" s="111">
        <v>573750</v>
      </c>
      <c r="M125" s="126">
        <f t="shared" si="21"/>
        <v>0.023072747014115092</v>
      </c>
      <c r="N125" s="111">
        <v>25423500</v>
      </c>
      <c r="O125" s="172">
        <f t="shared" si="11"/>
        <v>0.9993219539518292</v>
      </c>
      <c r="P125" s="107">
        <f>Volume!K125</f>
        <v>425.4</v>
      </c>
      <c r="Q125" s="69">
        <f>Volume!J125</f>
        <v>423.7</v>
      </c>
      <c r="R125" s="231">
        <f t="shared" si="12"/>
        <v>1077.9245775</v>
      </c>
      <c r="S125" s="102">
        <f t="shared" si="13"/>
        <v>1077.193695</v>
      </c>
      <c r="T125" s="108">
        <f t="shared" si="14"/>
        <v>24867000</v>
      </c>
      <c r="U125" s="102">
        <f t="shared" si="15"/>
        <v>2.3072747014115094</v>
      </c>
      <c r="V125" s="102">
        <f t="shared" si="16"/>
        <v>1077.25725</v>
      </c>
      <c r="W125" s="102">
        <f t="shared" si="17"/>
        <v>0.6673275</v>
      </c>
      <c r="X125" s="102">
        <f t="shared" si="18"/>
        <v>0</v>
      </c>
      <c r="Y125" s="102">
        <f t="shared" si="19"/>
        <v>1057.84218</v>
      </c>
      <c r="Z125" s="231">
        <f t="shared" si="20"/>
        <v>20.082397499999843</v>
      </c>
      <c r="AB125" s="77"/>
    </row>
    <row r="126" spans="1:28" s="58" customFormat="1" ht="15">
      <c r="A126" s="192" t="s">
        <v>131</v>
      </c>
      <c r="B126" s="163">
        <v>30562500</v>
      </c>
      <c r="C126" s="161">
        <v>7037500</v>
      </c>
      <c r="D126" s="169">
        <v>0.29914984059511157</v>
      </c>
      <c r="E126" s="163">
        <v>1256250</v>
      </c>
      <c r="F126" s="111">
        <v>1056250</v>
      </c>
      <c r="G126" s="169">
        <v>5.28125</v>
      </c>
      <c r="H126" s="163">
        <v>309375</v>
      </c>
      <c r="I126" s="111">
        <v>309375</v>
      </c>
      <c r="J126" s="169">
        <v>0</v>
      </c>
      <c r="K126" s="163">
        <v>32128125</v>
      </c>
      <c r="L126" s="111">
        <v>8403125</v>
      </c>
      <c r="M126" s="126">
        <f t="shared" si="21"/>
        <v>0.3541886195995785</v>
      </c>
      <c r="N126" s="111">
        <v>32084375</v>
      </c>
      <c r="O126" s="172">
        <f t="shared" si="11"/>
        <v>0.9986382647602373</v>
      </c>
      <c r="P126" s="107">
        <f>Volume!K126</f>
        <v>126.6</v>
      </c>
      <c r="Q126" s="69">
        <f>Volume!J126</f>
        <v>136.05</v>
      </c>
      <c r="R126" s="231">
        <f t="shared" si="12"/>
        <v>437.103140625</v>
      </c>
      <c r="S126" s="102">
        <f t="shared" si="13"/>
        <v>436.507921875</v>
      </c>
      <c r="T126" s="108">
        <f t="shared" si="14"/>
        <v>23725000</v>
      </c>
      <c r="U126" s="102">
        <f t="shared" si="15"/>
        <v>35.41886195995785</v>
      </c>
      <c r="V126" s="102">
        <f t="shared" si="16"/>
        <v>415.8028125000001</v>
      </c>
      <c r="W126" s="102">
        <f t="shared" si="17"/>
        <v>17.09128125</v>
      </c>
      <c r="X126" s="102">
        <f t="shared" si="18"/>
        <v>4.209046875</v>
      </c>
      <c r="Y126" s="102">
        <f t="shared" si="19"/>
        <v>300.3585</v>
      </c>
      <c r="Z126" s="231">
        <f t="shared" si="20"/>
        <v>136.744640625</v>
      </c>
      <c r="AA126" s="78"/>
      <c r="AB126" s="77"/>
    </row>
    <row r="127" spans="1:28" s="7" customFormat="1" ht="15">
      <c r="A127" s="192" t="s">
        <v>166</v>
      </c>
      <c r="B127" s="163">
        <v>9038000</v>
      </c>
      <c r="C127" s="161">
        <v>662000</v>
      </c>
      <c r="D127" s="169">
        <v>0.07903533906399236</v>
      </c>
      <c r="E127" s="163">
        <v>0</v>
      </c>
      <c r="F127" s="111">
        <v>0</v>
      </c>
      <c r="G127" s="169">
        <v>0</v>
      </c>
      <c r="H127" s="163">
        <v>0</v>
      </c>
      <c r="I127" s="111">
        <v>0</v>
      </c>
      <c r="J127" s="169">
        <v>0</v>
      </c>
      <c r="K127" s="163">
        <v>9038000</v>
      </c>
      <c r="L127" s="111">
        <v>662000</v>
      </c>
      <c r="M127" s="126">
        <f t="shared" si="21"/>
        <v>0.07903533906399236</v>
      </c>
      <c r="N127" s="111">
        <v>9031000</v>
      </c>
      <c r="O127" s="172">
        <f t="shared" si="11"/>
        <v>0.9992254923655676</v>
      </c>
      <c r="P127" s="107">
        <f>Volume!K127</f>
        <v>229</v>
      </c>
      <c r="Q127" s="69">
        <f>Volume!J127</f>
        <v>229.3</v>
      </c>
      <c r="R127" s="231">
        <f t="shared" si="12"/>
        <v>207.24134</v>
      </c>
      <c r="S127" s="102">
        <f t="shared" si="13"/>
        <v>207.08083</v>
      </c>
      <c r="T127" s="108">
        <f t="shared" si="14"/>
        <v>8376000</v>
      </c>
      <c r="U127" s="102">
        <f t="shared" si="15"/>
        <v>7.903533906399236</v>
      </c>
      <c r="V127" s="102">
        <f t="shared" si="16"/>
        <v>207.24134</v>
      </c>
      <c r="W127" s="102">
        <f t="shared" si="17"/>
        <v>0</v>
      </c>
      <c r="X127" s="102">
        <f t="shared" si="18"/>
        <v>0</v>
      </c>
      <c r="Y127" s="102">
        <f t="shared" si="19"/>
        <v>191.8104</v>
      </c>
      <c r="Z127" s="231">
        <f t="shared" si="20"/>
        <v>15.430940000000021</v>
      </c>
      <c r="AB127" s="77"/>
    </row>
    <row r="128" spans="1:28" s="7" customFormat="1" ht="15">
      <c r="A128" s="192" t="s">
        <v>283</v>
      </c>
      <c r="B128" s="163">
        <v>3964400</v>
      </c>
      <c r="C128" s="161">
        <v>69850</v>
      </c>
      <c r="D128" s="169">
        <v>0.017935319870074847</v>
      </c>
      <c r="E128" s="163">
        <v>4675</v>
      </c>
      <c r="F128" s="111">
        <v>1375</v>
      </c>
      <c r="G128" s="169">
        <v>0.4166666666666667</v>
      </c>
      <c r="H128" s="163">
        <v>0</v>
      </c>
      <c r="I128" s="111">
        <v>0</v>
      </c>
      <c r="J128" s="169">
        <v>0</v>
      </c>
      <c r="K128" s="163">
        <v>3969075</v>
      </c>
      <c r="L128" s="111">
        <v>71225</v>
      </c>
      <c r="M128" s="126">
        <f t="shared" si="21"/>
        <v>0.01827289403132496</v>
      </c>
      <c r="N128" s="111">
        <v>3968800</v>
      </c>
      <c r="O128" s="172">
        <f t="shared" si="11"/>
        <v>0.9999307143352041</v>
      </c>
      <c r="P128" s="107">
        <f>Volume!K128</f>
        <v>1304.1</v>
      </c>
      <c r="Q128" s="69">
        <f>Volume!J128</f>
        <v>1319.8</v>
      </c>
      <c r="R128" s="231">
        <f t="shared" si="12"/>
        <v>523.8385185</v>
      </c>
      <c r="S128" s="102">
        <f t="shared" si="13"/>
        <v>523.802224</v>
      </c>
      <c r="T128" s="108">
        <f t="shared" si="14"/>
        <v>3897850</v>
      </c>
      <c r="U128" s="102">
        <f t="shared" si="15"/>
        <v>1.8272894031324962</v>
      </c>
      <c r="V128" s="102">
        <f t="shared" si="16"/>
        <v>523.221512</v>
      </c>
      <c r="W128" s="102">
        <f t="shared" si="17"/>
        <v>0.6170065</v>
      </c>
      <c r="X128" s="102">
        <f t="shared" si="18"/>
        <v>0</v>
      </c>
      <c r="Y128" s="102">
        <f t="shared" si="19"/>
        <v>508.3186185</v>
      </c>
      <c r="Z128" s="231">
        <f t="shared" si="20"/>
        <v>15.51989999999995</v>
      </c>
      <c r="AB128" s="77"/>
    </row>
    <row r="129" spans="1:28" s="7" customFormat="1" ht="15">
      <c r="A129" s="192" t="s">
        <v>401</v>
      </c>
      <c r="B129" s="163">
        <v>844500</v>
      </c>
      <c r="C129" s="161">
        <v>11000</v>
      </c>
      <c r="D129" s="169">
        <v>0.013197360527894421</v>
      </c>
      <c r="E129" s="163">
        <v>0</v>
      </c>
      <c r="F129" s="111">
        <v>0</v>
      </c>
      <c r="G129" s="169">
        <v>0</v>
      </c>
      <c r="H129" s="163">
        <v>0</v>
      </c>
      <c r="I129" s="111">
        <v>0</v>
      </c>
      <c r="J129" s="169">
        <v>0</v>
      </c>
      <c r="K129" s="163">
        <v>844500</v>
      </c>
      <c r="L129" s="111">
        <v>11000</v>
      </c>
      <c r="M129" s="126">
        <f t="shared" si="21"/>
        <v>0.013197360527894421</v>
      </c>
      <c r="N129" s="111">
        <v>844500</v>
      </c>
      <c r="O129" s="172">
        <f t="shared" si="11"/>
        <v>1</v>
      </c>
      <c r="P129" s="107">
        <f>Volume!K129</f>
        <v>576.7</v>
      </c>
      <c r="Q129" s="69">
        <f>Volume!J129</f>
        <v>580.55</v>
      </c>
      <c r="R129" s="231">
        <f t="shared" si="12"/>
        <v>49.027447499999994</v>
      </c>
      <c r="S129" s="102">
        <f t="shared" si="13"/>
        <v>49.027447499999994</v>
      </c>
      <c r="T129" s="108">
        <f t="shared" si="14"/>
        <v>833500</v>
      </c>
      <c r="U129" s="102">
        <f t="shared" si="15"/>
        <v>1.3197360527894422</v>
      </c>
      <c r="V129" s="102">
        <f t="shared" si="16"/>
        <v>49.027447499999994</v>
      </c>
      <c r="W129" s="102">
        <f t="shared" si="17"/>
        <v>0</v>
      </c>
      <c r="X129" s="102">
        <f t="shared" si="18"/>
        <v>0</v>
      </c>
      <c r="Y129" s="102">
        <f t="shared" si="19"/>
        <v>48.06794500000001</v>
      </c>
      <c r="Z129" s="231">
        <f t="shared" si="20"/>
        <v>0.959502499999985</v>
      </c>
      <c r="AB129" s="77"/>
    </row>
    <row r="130" spans="1:28" s="7" customFormat="1" ht="15">
      <c r="A130" s="192" t="s">
        <v>284</v>
      </c>
      <c r="B130" s="163">
        <v>2501675</v>
      </c>
      <c r="C130" s="161">
        <v>61325</v>
      </c>
      <c r="D130" s="169">
        <v>0.025129592066711743</v>
      </c>
      <c r="E130" s="163">
        <v>0</v>
      </c>
      <c r="F130" s="111">
        <v>0</v>
      </c>
      <c r="G130" s="169">
        <v>0</v>
      </c>
      <c r="H130" s="163">
        <v>0</v>
      </c>
      <c r="I130" s="111">
        <v>0</v>
      </c>
      <c r="J130" s="169">
        <v>0</v>
      </c>
      <c r="K130" s="163">
        <v>2501675</v>
      </c>
      <c r="L130" s="111">
        <v>61325</v>
      </c>
      <c r="M130" s="126">
        <f t="shared" si="21"/>
        <v>0.025129592066711743</v>
      </c>
      <c r="N130" s="111">
        <v>2501675</v>
      </c>
      <c r="O130" s="172">
        <f t="shared" si="11"/>
        <v>1</v>
      </c>
      <c r="P130" s="107">
        <f>Volume!K130</f>
        <v>1239.85</v>
      </c>
      <c r="Q130" s="69">
        <f>Volume!J130</f>
        <v>1291.3</v>
      </c>
      <c r="R130" s="231">
        <f t="shared" si="12"/>
        <v>323.04129275</v>
      </c>
      <c r="S130" s="102">
        <f t="shared" si="13"/>
        <v>323.04129275</v>
      </c>
      <c r="T130" s="108">
        <f t="shared" si="14"/>
        <v>2440350</v>
      </c>
      <c r="U130" s="102">
        <f t="shared" si="15"/>
        <v>2.5129592066711743</v>
      </c>
      <c r="V130" s="102">
        <f t="shared" si="16"/>
        <v>323.04129275</v>
      </c>
      <c r="W130" s="102">
        <f t="shared" si="17"/>
        <v>0</v>
      </c>
      <c r="X130" s="102">
        <f t="shared" si="18"/>
        <v>0</v>
      </c>
      <c r="Y130" s="102">
        <f t="shared" si="19"/>
        <v>302.56679475</v>
      </c>
      <c r="Z130" s="231">
        <f t="shared" si="20"/>
        <v>20.47449800000004</v>
      </c>
      <c r="AB130" s="77"/>
    </row>
    <row r="131" spans="1:28" s="7" customFormat="1" ht="15">
      <c r="A131" s="192" t="s">
        <v>508</v>
      </c>
      <c r="B131" s="163">
        <v>2273700</v>
      </c>
      <c r="C131" s="161">
        <v>24750</v>
      </c>
      <c r="D131" s="169">
        <v>0.011005135730007337</v>
      </c>
      <c r="E131" s="163">
        <v>3300</v>
      </c>
      <c r="F131" s="111">
        <v>0</v>
      </c>
      <c r="G131" s="169">
        <v>0</v>
      </c>
      <c r="H131" s="163">
        <v>0</v>
      </c>
      <c r="I131" s="111">
        <v>0</v>
      </c>
      <c r="J131" s="169">
        <v>0</v>
      </c>
      <c r="K131" s="163">
        <v>2277000</v>
      </c>
      <c r="L131" s="111">
        <v>24750</v>
      </c>
      <c r="M131" s="126">
        <f t="shared" si="21"/>
        <v>0.01098901098901099</v>
      </c>
      <c r="N131" s="111">
        <v>2277000</v>
      </c>
      <c r="O131" s="172">
        <f t="shared" si="11"/>
        <v>1</v>
      </c>
      <c r="P131" s="107">
        <f>Volume!K131</f>
        <v>126.5</v>
      </c>
      <c r="Q131" s="69">
        <f>Volume!J131</f>
        <v>127.7</v>
      </c>
      <c r="R131" s="231">
        <f t="shared" si="12"/>
        <v>29.07729</v>
      </c>
      <c r="S131" s="102">
        <f t="shared" si="13"/>
        <v>29.07729</v>
      </c>
      <c r="T131" s="108">
        <f t="shared" si="14"/>
        <v>2252250</v>
      </c>
      <c r="U131" s="102">
        <f t="shared" si="15"/>
        <v>1.098901098901099</v>
      </c>
      <c r="V131" s="102">
        <f t="shared" si="16"/>
        <v>29.035149</v>
      </c>
      <c r="W131" s="102">
        <f t="shared" si="17"/>
        <v>0.042141</v>
      </c>
      <c r="X131" s="102">
        <f t="shared" si="18"/>
        <v>0</v>
      </c>
      <c r="Y131" s="102">
        <f t="shared" si="19"/>
        <v>28.4909625</v>
      </c>
      <c r="Z131" s="231">
        <f t="shared" si="20"/>
        <v>0.586327500000003</v>
      </c>
      <c r="AB131" s="77"/>
    </row>
    <row r="132" spans="1:28" s="58" customFormat="1" ht="15">
      <c r="A132" s="192" t="s">
        <v>175</v>
      </c>
      <c r="B132" s="163">
        <v>1067500</v>
      </c>
      <c r="C132" s="161">
        <v>50000</v>
      </c>
      <c r="D132" s="169">
        <v>0.04914004914004914</v>
      </c>
      <c r="E132" s="163">
        <v>1250</v>
      </c>
      <c r="F132" s="111">
        <v>1250</v>
      </c>
      <c r="G132" s="169">
        <v>0</v>
      </c>
      <c r="H132" s="163">
        <v>0</v>
      </c>
      <c r="I132" s="111">
        <v>0</v>
      </c>
      <c r="J132" s="169">
        <v>0</v>
      </c>
      <c r="K132" s="163">
        <v>1068750</v>
      </c>
      <c r="L132" s="111">
        <v>51250</v>
      </c>
      <c r="M132" s="126">
        <f t="shared" si="21"/>
        <v>0.05036855036855037</v>
      </c>
      <c r="N132" s="111">
        <v>1068750</v>
      </c>
      <c r="O132" s="172">
        <f t="shared" si="11"/>
        <v>1</v>
      </c>
      <c r="P132" s="107">
        <f>Volume!K132</f>
        <v>213.6</v>
      </c>
      <c r="Q132" s="69">
        <f>Volume!J132</f>
        <v>219.4</v>
      </c>
      <c r="R132" s="231">
        <f t="shared" si="12"/>
        <v>23.448375</v>
      </c>
      <c r="S132" s="102">
        <f t="shared" si="13"/>
        <v>23.448375</v>
      </c>
      <c r="T132" s="108">
        <f t="shared" si="14"/>
        <v>1017500</v>
      </c>
      <c r="U132" s="102">
        <f t="shared" si="15"/>
        <v>5.036855036855037</v>
      </c>
      <c r="V132" s="102">
        <f t="shared" si="16"/>
        <v>23.42095</v>
      </c>
      <c r="W132" s="102">
        <f t="shared" si="17"/>
        <v>0.027425</v>
      </c>
      <c r="X132" s="102">
        <f t="shared" si="18"/>
        <v>0</v>
      </c>
      <c r="Y132" s="102">
        <f t="shared" si="19"/>
        <v>21.7338</v>
      </c>
      <c r="Z132" s="231">
        <f t="shared" si="20"/>
        <v>1.714575</v>
      </c>
      <c r="AA132" s="78"/>
      <c r="AB132" s="77"/>
    </row>
    <row r="133" spans="1:28" s="58" customFormat="1" ht="15">
      <c r="A133" s="192" t="s">
        <v>468</v>
      </c>
      <c r="B133" s="163">
        <v>371400</v>
      </c>
      <c r="C133" s="161">
        <v>13100</v>
      </c>
      <c r="D133" s="169">
        <v>0.03656154060842869</v>
      </c>
      <c r="E133" s="163">
        <v>100</v>
      </c>
      <c r="F133" s="111">
        <v>100</v>
      </c>
      <c r="G133" s="169">
        <v>0</v>
      </c>
      <c r="H133" s="163">
        <v>0</v>
      </c>
      <c r="I133" s="111">
        <v>0</v>
      </c>
      <c r="J133" s="169">
        <v>0</v>
      </c>
      <c r="K133" s="163">
        <v>371500</v>
      </c>
      <c r="L133" s="111">
        <v>13200</v>
      </c>
      <c r="M133" s="126">
        <f t="shared" si="21"/>
        <v>0.036840636338264024</v>
      </c>
      <c r="N133" s="111">
        <v>371400</v>
      </c>
      <c r="O133" s="172">
        <f aca="true" t="shared" si="22" ref="O133:O196">N133/K133</f>
        <v>0.9997308209959623</v>
      </c>
      <c r="P133" s="107">
        <f>Volume!K133</f>
        <v>3271.55</v>
      </c>
      <c r="Q133" s="69">
        <f>Volume!J133</f>
        <v>3332</v>
      </c>
      <c r="R133" s="231">
        <f aca="true" t="shared" si="23" ref="R133:R196">Q133*K133/10000000</f>
        <v>123.7838</v>
      </c>
      <c r="S133" s="102">
        <f aca="true" t="shared" si="24" ref="S133:S196">Q133*N133/10000000</f>
        <v>123.75048</v>
      </c>
      <c r="T133" s="108">
        <f aca="true" t="shared" si="25" ref="T133:T196">K133-L133</f>
        <v>358300</v>
      </c>
      <c r="U133" s="102">
        <f aca="true" t="shared" si="26" ref="U133:U196">L133/T133*100</f>
        <v>3.6840636338264026</v>
      </c>
      <c r="V133" s="102">
        <f aca="true" t="shared" si="27" ref="V133:V196">Q133*B133/10000000</f>
        <v>123.75048</v>
      </c>
      <c r="W133" s="102">
        <f aca="true" t="shared" si="28" ref="W133:W196">Q133*E133/10000000</f>
        <v>0.03332</v>
      </c>
      <c r="X133" s="102">
        <f aca="true" t="shared" si="29" ref="X133:X196">Q133*H133/10000000</f>
        <v>0</v>
      </c>
      <c r="Y133" s="102">
        <f aca="true" t="shared" si="30" ref="Y133:Y196">(T133*P133)/10000000</f>
        <v>117.2196365</v>
      </c>
      <c r="Z133" s="231">
        <f aca="true" t="shared" si="31" ref="Z133:Z196">R133-Y133</f>
        <v>6.5641635000000065</v>
      </c>
      <c r="AA133" s="78"/>
      <c r="AB133" s="77"/>
    </row>
    <row r="134" spans="1:28" s="58" customFormat="1" ht="15">
      <c r="A134" s="192" t="s">
        <v>143</v>
      </c>
      <c r="B134" s="163">
        <v>7607500</v>
      </c>
      <c r="C134" s="161">
        <v>357000</v>
      </c>
      <c r="D134" s="169">
        <v>0.0492379835873388</v>
      </c>
      <c r="E134" s="163">
        <v>60350</v>
      </c>
      <c r="F134" s="111">
        <v>33150</v>
      </c>
      <c r="G134" s="169">
        <v>1.21875</v>
      </c>
      <c r="H134" s="163">
        <v>0</v>
      </c>
      <c r="I134" s="111">
        <v>0</v>
      </c>
      <c r="J134" s="169">
        <v>0</v>
      </c>
      <c r="K134" s="163">
        <v>7667850</v>
      </c>
      <c r="L134" s="111">
        <v>390150</v>
      </c>
      <c r="M134" s="126">
        <f t="shared" si="21"/>
        <v>0.05360896986685354</v>
      </c>
      <c r="N134" s="111">
        <v>7667850</v>
      </c>
      <c r="O134" s="172">
        <f t="shared" si="22"/>
        <v>1</v>
      </c>
      <c r="P134" s="107">
        <f>Volume!K134</f>
        <v>361.5</v>
      </c>
      <c r="Q134" s="69">
        <f>Volume!J134</f>
        <v>366.7</v>
      </c>
      <c r="R134" s="231">
        <f t="shared" si="23"/>
        <v>281.1800595</v>
      </c>
      <c r="S134" s="102">
        <f t="shared" si="24"/>
        <v>281.1800595</v>
      </c>
      <c r="T134" s="108">
        <f t="shared" si="25"/>
        <v>7277700</v>
      </c>
      <c r="U134" s="102">
        <f t="shared" si="26"/>
        <v>5.360896986685354</v>
      </c>
      <c r="V134" s="102">
        <f t="shared" si="27"/>
        <v>278.967025</v>
      </c>
      <c r="W134" s="102">
        <f t="shared" si="28"/>
        <v>2.2130345</v>
      </c>
      <c r="X134" s="102">
        <f t="shared" si="29"/>
        <v>0</v>
      </c>
      <c r="Y134" s="102">
        <f t="shared" si="30"/>
        <v>263.088855</v>
      </c>
      <c r="Z134" s="231">
        <f t="shared" si="31"/>
        <v>18.091204500000003</v>
      </c>
      <c r="AA134" s="78"/>
      <c r="AB134" s="77"/>
    </row>
    <row r="135" spans="1:28" s="7" customFormat="1" ht="15">
      <c r="A135" s="192" t="s">
        <v>264</v>
      </c>
      <c r="B135" s="163">
        <v>2181950</v>
      </c>
      <c r="C135" s="161">
        <v>194650</v>
      </c>
      <c r="D135" s="169">
        <v>0.0979469632164243</v>
      </c>
      <c r="E135" s="163">
        <v>850</v>
      </c>
      <c r="F135" s="111">
        <v>850</v>
      </c>
      <c r="G135" s="169">
        <v>0</v>
      </c>
      <c r="H135" s="163">
        <v>0</v>
      </c>
      <c r="I135" s="111">
        <v>0</v>
      </c>
      <c r="J135" s="169">
        <v>0</v>
      </c>
      <c r="K135" s="163">
        <v>2182800</v>
      </c>
      <c r="L135" s="111">
        <v>195500</v>
      </c>
      <c r="M135" s="126">
        <f t="shared" si="21"/>
        <v>0.09837467921300257</v>
      </c>
      <c r="N135" s="111">
        <v>2175575</v>
      </c>
      <c r="O135" s="172">
        <f t="shared" si="22"/>
        <v>0.996690031152648</v>
      </c>
      <c r="P135" s="107">
        <f>Volume!K135</f>
        <v>799.5</v>
      </c>
      <c r="Q135" s="69">
        <f>Volume!J135</f>
        <v>845.35</v>
      </c>
      <c r="R135" s="231">
        <f t="shared" si="23"/>
        <v>184.522998</v>
      </c>
      <c r="S135" s="102">
        <f t="shared" si="24"/>
        <v>183.912232625</v>
      </c>
      <c r="T135" s="108">
        <f t="shared" si="25"/>
        <v>1987300</v>
      </c>
      <c r="U135" s="102">
        <f t="shared" si="26"/>
        <v>9.837467921300256</v>
      </c>
      <c r="V135" s="102">
        <f t="shared" si="27"/>
        <v>184.45114325</v>
      </c>
      <c r="W135" s="102">
        <f t="shared" si="28"/>
        <v>0.07185475</v>
      </c>
      <c r="X135" s="102">
        <f t="shared" si="29"/>
        <v>0</v>
      </c>
      <c r="Y135" s="102">
        <f t="shared" si="30"/>
        <v>158.884635</v>
      </c>
      <c r="Z135" s="231">
        <f t="shared" si="31"/>
        <v>25.638363</v>
      </c>
      <c r="AB135" s="77"/>
    </row>
    <row r="136" spans="1:28" s="58" customFormat="1" ht="15">
      <c r="A136" s="192" t="s">
        <v>205</v>
      </c>
      <c r="B136" s="163">
        <v>3441000</v>
      </c>
      <c r="C136" s="161">
        <v>124200</v>
      </c>
      <c r="D136" s="169">
        <v>0.037445730824891464</v>
      </c>
      <c r="E136" s="163">
        <v>26150</v>
      </c>
      <c r="F136" s="111">
        <v>7550</v>
      </c>
      <c r="G136" s="169">
        <v>0.40591397849462363</v>
      </c>
      <c r="H136" s="163">
        <v>2250</v>
      </c>
      <c r="I136" s="111">
        <v>450</v>
      </c>
      <c r="J136" s="169">
        <v>0.25</v>
      </c>
      <c r="K136" s="163">
        <v>3469400</v>
      </c>
      <c r="L136" s="111">
        <v>132200</v>
      </c>
      <c r="M136" s="126">
        <f t="shared" si="21"/>
        <v>0.03961404770466259</v>
      </c>
      <c r="N136" s="111">
        <v>3462800</v>
      </c>
      <c r="O136" s="172">
        <f t="shared" si="22"/>
        <v>0.9980976537729866</v>
      </c>
      <c r="P136" s="107">
        <f>Volume!K136</f>
        <v>4157.3</v>
      </c>
      <c r="Q136" s="69">
        <f>Volume!J136</f>
        <v>4155.75</v>
      </c>
      <c r="R136" s="231">
        <f t="shared" si="23"/>
        <v>1441.795905</v>
      </c>
      <c r="S136" s="102">
        <f t="shared" si="24"/>
        <v>1439.05311</v>
      </c>
      <c r="T136" s="108">
        <f t="shared" si="25"/>
        <v>3337200</v>
      </c>
      <c r="U136" s="102">
        <f t="shared" si="26"/>
        <v>3.961404770466259</v>
      </c>
      <c r="V136" s="102">
        <f t="shared" si="27"/>
        <v>1429.993575</v>
      </c>
      <c r="W136" s="102">
        <f t="shared" si="28"/>
        <v>10.86728625</v>
      </c>
      <c r="X136" s="102">
        <f t="shared" si="29"/>
        <v>0.93504375</v>
      </c>
      <c r="Y136" s="102">
        <f t="shared" si="30"/>
        <v>1387.374156</v>
      </c>
      <c r="Z136" s="231">
        <f t="shared" si="31"/>
        <v>54.42174899999986</v>
      </c>
      <c r="AA136" s="78"/>
      <c r="AB136" s="77"/>
    </row>
    <row r="137" spans="1:28" s="58" customFormat="1" ht="15">
      <c r="A137" s="192" t="s">
        <v>285</v>
      </c>
      <c r="B137" s="163">
        <v>1902250</v>
      </c>
      <c r="C137" s="161">
        <v>7350</v>
      </c>
      <c r="D137" s="169">
        <v>0.003878832656076838</v>
      </c>
      <c r="E137" s="163">
        <v>0</v>
      </c>
      <c r="F137" s="111">
        <v>0</v>
      </c>
      <c r="G137" s="169">
        <v>0</v>
      </c>
      <c r="H137" s="163">
        <v>0</v>
      </c>
      <c r="I137" s="111">
        <v>0</v>
      </c>
      <c r="J137" s="169">
        <v>0</v>
      </c>
      <c r="K137" s="163">
        <v>1902250</v>
      </c>
      <c r="L137" s="111">
        <v>7350</v>
      </c>
      <c r="M137" s="126">
        <f t="shared" si="21"/>
        <v>0.003878832656076838</v>
      </c>
      <c r="N137" s="111">
        <v>1899100</v>
      </c>
      <c r="O137" s="172">
        <f t="shared" si="22"/>
        <v>0.9983440662373505</v>
      </c>
      <c r="P137" s="107">
        <f>Volume!K137</f>
        <v>618</v>
      </c>
      <c r="Q137" s="69">
        <f>Volume!J137</f>
        <v>629.25</v>
      </c>
      <c r="R137" s="231">
        <f t="shared" si="23"/>
        <v>119.69908125</v>
      </c>
      <c r="S137" s="102">
        <f t="shared" si="24"/>
        <v>119.5008675</v>
      </c>
      <c r="T137" s="108">
        <f t="shared" si="25"/>
        <v>1894900</v>
      </c>
      <c r="U137" s="102">
        <f t="shared" si="26"/>
        <v>0.38788326560768377</v>
      </c>
      <c r="V137" s="102">
        <f t="shared" si="27"/>
        <v>119.69908125</v>
      </c>
      <c r="W137" s="102">
        <f t="shared" si="28"/>
        <v>0</v>
      </c>
      <c r="X137" s="102">
        <f t="shared" si="29"/>
        <v>0</v>
      </c>
      <c r="Y137" s="102">
        <f t="shared" si="30"/>
        <v>117.10482</v>
      </c>
      <c r="Z137" s="231">
        <f t="shared" si="31"/>
        <v>2.5942612500000024</v>
      </c>
      <c r="AA137" s="78"/>
      <c r="AB137" s="77"/>
    </row>
    <row r="138" spans="1:28" s="7" customFormat="1" ht="15">
      <c r="A138" s="192" t="s">
        <v>6</v>
      </c>
      <c r="B138" s="163">
        <v>1597752</v>
      </c>
      <c r="C138" s="161">
        <v>108264</v>
      </c>
      <c r="D138" s="169">
        <v>0.07268537913699204</v>
      </c>
      <c r="E138" s="163">
        <v>11232</v>
      </c>
      <c r="F138" s="111">
        <v>1560</v>
      </c>
      <c r="G138" s="169">
        <v>0.16129032258064516</v>
      </c>
      <c r="H138" s="163">
        <v>0</v>
      </c>
      <c r="I138" s="111">
        <v>0</v>
      </c>
      <c r="J138" s="169">
        <v>0</v>
      </c>
      <c r="K138" s="163">
        <v>1608984</v>
      </c>
      <c r="L138" s="111">
        <v>109824</v>
      </c>
      <c r="M138" s="126">
        <f t="shared" si="21"/>
        <v>0.0732570239334027</v>
      </c>
      <c r="N138" s="111">
        <v>1608672</v>
      </c>
      <c r="O138" s="172">
        <f t="shared" si="22"/>
        <v>0.9998060888113244</v>
      </c>
      <c r="P138" s="107">
        <f>Volume!K138</f>
        <v>833.1</v>
      </c>
      <c r="Q138" s="69">
        <f>Volume!J138</f>
        <v>835.75</v>
      </c>
      <c r="R138" s="231">
        <f t="shared" si="23"/>
        <v>134.4708378</v>
      </c>
      <c r="S138" s="102">
        <f t="shared" si="24"/>
        <v>134.4447624</v>
      </c>
      <c r="T138" s="108">
        <f t="shared" si="25"/>
        <v>1499160</v>
      </c>
      <c r="U138" s="102">
        <f t="shared" si="26"/>
        <v>7.32570239334027</v>
      </c>
      <c r="V138" s="102">
        <f t="shared" si="27"/>
        <v>133.5321234</v>
      </c>
      <c r="W138" s="102">
        <f t="shared" si="28"/>
        <v>0.9387144</v>
      </c>
      <c r="X138" s="102">
        <f t="shared" si="29"/>
        <v>0</v>
      </c>
      <c r="Y138" s="102">
        <f t="shared" si="30"/>
        <v>124.8950196</v>
      </c>
      <c r="Z138" s="231">
        <f t="shared" si="31"/>
        <v>9.5758182</v>
      </c>
      <c r="AB138" s="77"/>
    </row>
    <row r="139" spans="1:29" s="58" customFormat="1" ht="15">
      <c r="A139" s="192" t="s">
        <v>499</v>
      </c>
      <c r="B139" s="163">
        <v>1144500</v>
      </c>
      <c r="C139" s="161">
        <v>130200</v>
      </c>
      <c r="D139" s="169">
        <v>0.12836438923395446</v>
      </c>
      <c r="E139" s="163">
        <v>0</v>
      </c>
      <c r="F139" s="111">
        <v>0</v>
      </c>
      <c r="G139" s="169">
        <v>0</v>
      </c>
      <c r="H139" s="163">
        <v>0</v>
      </c>
      <c r="I139" s="111">
        <v>0</v>
      </c>
      <c r="J139" s="169">
        <v>0</v>
      </c>
      <c r="K139" s="163">
        <v>1144500</v>
      </c>
      <c r="L139" s="111">
        <v>130200</v>
      </c>
      <c r="M139" s="126">
        <f aca="true" t="shared" si="32" ref="M139:M202">L139/(K139-L139)</f>
        <v>0.12836438923395446</v>
      </c>
      <c r="N139" s="111">
        <v>1144150</v>
      </c>
      <c r="O139" s="172">
        <f t="shared" si="22"/>
        <v>0.9996941896024465</v>
      </c>
      <c r="P139" s="107">
        <f>Volume!K139</f>
        <v>838.95</v>
      </c>
      <c r="Q139" s="69">
        <f>Volume!J139</f>
        <v>847.85</v>
      </c>
      <c r="R139" s="231">
        <f t="shared" si="23"/>
        <v>97.0364325</v>
      </c>
      <c r="S139" s="102">
        <f t="shared" si="24"/>
        <v>97.00675775</v>
      </c>
      <c r="T139" s="108">
        <f t="shared" si="25"/>
        <v>1014300</v>
      </c>
      <c r="U139" s="102">
        <f t="shared" si="26"/>
        <v>12.836438923395447</v>
      </c>
      <c r="V139" s="102">
        <f t="shared" si="27"/>
        <v>97.0364325</v>
      </c>
      <c r="W139" s="102">
        <f t="shared" si="28"/>
        <v>0</v>
      </c>
      <c r="X139" s="102">
        <f t="shared" si="29"/>
        <v>0</v>
      </c>
      <c r="Y139" s="102">
        <f t="shared" si="30"/>
        <v>85.0946985</v>
      </c>
      <c r="Z139" s="231">
        <f t="shared" si="31"/>
        <v>11.941733999999997</v>
      </c>
      <c r="AA139" s="78"/>
      <c r="AB139" s="77"/>
      <c r="AC139"/>
    </row>
    <row r="140" spans="1:28" s="58" customFormat="1" ht="15">
      <c r="A140" s="192" t="s">
        <v>167</v>
      </c>
      <c r="B140" s="163">
        <v>3180000</v>
      </c>
      <c r="C140" s="161">
        <v>135000</v>
      </c>
      <c r="D140" s="169">
        <v>0.04433497536945813</v>
      </c>
      <c r="E140" s="163">
        <v>0</v>
      </c>
      <c r="F140" s="111">
        <v>0</v>
      </c>
      <c r="G140" s="169">
        <v>0</v>
      </c>
      <c r="H140" s="163">
        <v>0</v>
      </c>
      <c r="I140" s="111">
        <v>0</v>
      </c>
      <c r="J140" s="169">
        <v>0</v>
      </c>
      <c r="K140" s="163">
        <v>3180000</v>
      </c>
      <c r="L140" s="111">
        <v>135000</v>
      </c>
      <c r="M140" s="126">
        <f t="shared" si="32"/>
        <v>0.04433497536945813</v>
      </c>
      <c r="N140" s="111">
        <v>3180000</v>
      </c>
      <c r="O140" s="172">
        <f t="shared" si="22"/>
        <v>1</v>
      </c>
      <c r="P140" s="107">
        <f>Volume!K140</f>
        <v>582.85</v>
      </c>
      <c r="Q140" s="69">
        <f>Volume!J140</f>
        <v>601.05</v>
      </c>
      <c r="R140" s="231">
        <f t="shared" si="23"/>
        <v>191.13389999999998</v>
      </c>
      <c r="S140" s="102">
        <f t="shared" si="24"/>
        <v>191.13389999999998</v>
      </c>
      <c r="T140" s="108">
        <f t="shared" si="25"/>
        <v>3045000</v>
      </c>
      <c r="U140" s="102">
        <f t="shared" si="26"/>
        <v>4.433497536945813</v>
      </c>
      <c r="V140" s="102">
        <f t="shared" si="27"/>
        <v>191.13389999999998</v>
      </c>
      <c r="W140" s="102">
        <f t="shared" si="28"/>
        <v>0</v>
      </c>
      <c r="X140" s="102">
        <f t="shared" si="29"/>
        <v>0</v>
      </c>
      <c r="Y140" s="102">
        <f t="shared" si="30"/>
        <v>177.477825</v>
      </c>
      <c r="Z140" s="231">
        <f t="shared" si="31"/>
        <v>13.656074999999987</v>
      </c>
      <c r="AA140" s="78"/>
      <c r="AB140" s="77"/>
    </row>
    <row r="141" spans="1:28" s="58" customFormat="1" ht="15">
      <c r="A141" s="192" t="s">
        <v>217</v>
      </c>
      <c r="B141" s="163">
        <v>2366200</v>
      </c>
      <c r="C141" s="161">
        <v>203400</v>
      </c>
      <c r="D141" s="169">
        <v>0.09404475679674495</v>
      </c>
      <c r="E141" s="163">
        <v>2600</v>
      </c>
      <c r="F141" s="111">
        <v>2600</v>
      </c>
      <c r="G141" s="169">
        <v>0</v>
      </c>
      <c r="H141" s="163">
        <v>0</v>
      </c>
      <c r="I141" s="111">
        <v>0</v>
      </c>
      <c r="J141" s="169">
        <v>0</v>
      </c>
      <c r="K141" s="163">
        <v>2368800</v>
      </c>
      <c r="L141" s="111">
        <v>206000</v>
      </c>
      <c r="M141" s="126">
        <f t="shared" si="32"/>
        <v>0.09524690216386165</v>
      </c>
      <c r="N141" s="111">
        <v>2368800</v>
      </c>
      <c r="O141" s="172">
        <f t="shared" si="22"/>
        <v>1</v>
      </c>
      <c r="P141" s="107">
        <f>Volume!K141</f>
        <v>995.2</v>
      </c>
      <c r="Q141" s="69">
        <f>Volume!J141</f>
        <v>986.6</v>
      </c>
      <c r="R141" s="231">
        <f t="shared" si="23"/>
        <v>233.705808</v>
      </c>
      <c r="S141" s="102">
        <f t="shared" si="24"/>
        <v>233.705808</v>
      </c>
      <c r="T141" s="108">
        <f t="shared" si="25"/>
        <v>2162800</v>
      </c>
      <c r="U141" s="102">
        <f t="shared" si="26"/>
        <v>9.524690216386166</v>
      </c>
      <c r="V141" s="102">
        <f t="shared" si="27"/>
        <v>233.449292</v>
      </c>
      <c r="W141" s="102">
        <f t="shared" si="28"/>
        <v>0.256516</v>
      </c>
      <c r="X141" s="102">
        <f t="shared" si="29"/>
        <v>0</v>
      </c>
      <c r="Y141" s="102">
        <f t="shared" si="30"/>
        <v>215.241856</v>
      </c>
      <c r="Z141" s="231">
        <f t="shared" si="31"/>
        <v>18.463951999999978</v>
      </c>
      <c r="AA141" s="78"/>
      <c r="AB141" s="77"/>
    </row>
    <row r="142" spans="1:28" s="58" customFormat="1" ht="15">
      <c r="A142" s="192" t="s">
        <v>202</v>
      </c>
      <c r="B142" s="163">
        <v>1196250</v>
      </c>
      <c r="C142" s="161">
        <v>-17500</v>
      </c>
      <c r="D142" s="169">
        <v>-0.014418125643666324</v>
      </c>
      <c r="E142" s="163">
        <v>6250</v>
      </c>
      <c r="F142" s="111">
        <v>6250</v>
      </c>
      <c r="G142" s="169">
        <v>0</v>
      </c>
      <c r="H142" s="163">
        <v>0</v>
      </c>
      <c r="I142" s="111">
        <v>0</v>
      </c>
      <c r="J142" s="169">
        <v>0</v>
      </c>
      <c r="K142" s="163">
        <v>1202500</v>
      </c>
      <c r="L142" s="111">
        <v>-11250</v>
      </c>
      <c r="M142" s="126">
        <f t="shared" si="32"/>
        <v>-0.009268795056642637</v>
      </c>
      <c r="N142" s="111">
        <v>1202500</v>
      </c>
      <c r="O142" s="172">
        <f t="shared" si="22"/>
        <v>1</v>
      </c>
      <c r="P142" s="107">
        <f>Volume!K142</f>
        <v>224.65</v>
      </c>
      <c r="Q142" s="69">
        <f>Volume!J142</f>
        <v>231.65</v>
      </c>
      <c r="R142" s="231">
        <f t="shared" si="23"/>
        <v>27.8559125</v>
      </c>
      <c r="S142" s="102">
        <f t="shared" si="24"/>
        <v>27.8559125</v>
      </c>
      <c r="T142" s="108">
        <f t="shared" si="25"/>
        <v>1213750</v>
      </c>
      <c r="U142" s="102">
        <f t="shared" si="26"/>
        <v>-0.9268795056642637</v>
      </c>
      <c r="V142" s="102">
        <f t="shared" si="27"/>
        <v>27.71113125</v>
      </c>
      <c r="W142" s="102">
        <f t="shared" si="28"/>
        <v>0.14478125</v>
      </c>
      <c r="X142" s="102">
        <f t="shared" si="29"/>
        <v>0</v>
      </c>
      <c r="Y142" s="102">
        <f t="shared" si="30"/>
        <v>27.26689375</v>
      </c>
      <c r="Z142" s="231">
        <f t="shared" si="31"/>
        <v>0.5890187499999975</v>
      </c>
      <c r="AA142" s="78"/>
      <c r="AB142" s="77"/>
    </row>
    <row r="143" spans="1:28" s="58" customFormat="1" ht="15">
      <c r="A143" s="192" t="s">
        <v>286</v>
      </c>
      <c r="B143" s="163">
        <v>538625</v>
      </c>
      <c r="C143" s="161">
        <v>15375</v>
      </c>
      <c r="D143" s="169">
        <v>0.029383659818442428</v>
      </c>
      <c r="E143" s="163">
        <v>0</v>
      </c>
      <c r="F143" s="111">
        <v>0</v>
      </c>
      <c r="G143" s="169">
        <v>0</v>
      </c>
      <c r="H143" s="163">
        <v>0</v>
      </c>
      <c r="I143" s="111">
        <v>0</v>
      </c>
      <c r="J143" s="169">
        <v>0</v>
      </c>
      <c r="K143" s="163">
        <v>538625</v>
      </c>
      <c r="L143" s="111">
        <v>15375</v>
      </c>
      <c r="M143" s="126">
        <f t="shared" si="32"/>
        <v>0.029383659818442428</v>
      </c>
      <c r="N143" s="111">
        <v>538625</v>
      </c>
      <c r="O143" s="172">
        <f t="shared" si="22"/>
        <v>1</v>
      </c>
      <c r="P143" s="107">
        <f>Volume!K143</f>
        <v>1876.55</v>
      </c>
      <c r="Q143" s="69">
        <f>Volume!J143</f>
        <v>1928.45</v>
      </c>
      <c r="R143" s="231">
        <f t="shared" si="23"/>
        <v>103.871138125</v>
      </c>
      <c r="S143" s="102">
        <f t="shared" si="24"/>
        <v>103.871138125</v>
      </c>
      <c r="T143" s="108">
        <f t="shared" si="25"/>
        <v>523250</v>
      </c>
      <c r="U143" s="102">
        <f t="shared" si="26"/>
        <v>2.938365981844243</v>
      </c>
      <c r="V143" s="102">
        <f t="shared" si="27"/>
        <v>103.871138125</v>
      </c>
      <c r="W143" s="102">
        <f t="shared" si="28"/>
        <v>0</v>
      </c>
      <c r="X143" s="102">
        <f t="shared" si="29"/>
        <v>0</v>
      </c>
      <c r="Y143" s="102">
        <f t="shared" si="30"/>
        <v>98.19047875</v>
      </c>
      <c r="Z143" s="231">
        <f t="shared" si="31"/>
        <v>5.680659375000005</v>
      </c>
      <c r="AA143" s="78"/>
      <c r="AB143" s="77"/>
    </row>
    <row r="144" spans="1:28" s="58" customFormat="1" ht="15">
      <c r="A144" s="192" t="s">
        <v>509</v>
      </c>
      <c r="B144" s="163">
        <v>133800</v>
      </c>
      <c r="C144" s="161">
        <v>24400</v>
      </c>
      <c r="D144" s="169">
        <v>0.2230347349177331</v>
      </c>
      <c r="E144" s="163">
        <v>50</v>
      </c>
      <c r="F144" s="111">
        <v>50</v>
      </c>
      <c r="G144" s="169">
        <v>0</v>
      </c>
      <c r="H144" s="163">
        <v>0</v>
      </c>
      <c r="I144" s="111">
        <v>0</v>
      </c>
      <c r="J144" s="169">
        <v>0</v>
      </c>
      <c r="K144" s="163">
        <v>133850</v>
      </c>
      <c r="L144" s="111">
        <v>24450</v>
      </c>
      <c r="M144" s="126">
        <f t="shared" si="32"/>
        <v>0.22349177330895795</v>
      </c>
      <c r="N144" s="111">
        <v>133650</v>
      </c>
      <c r="O144" s="172">
        <f t="shared" si="22"/>
        <v>0.9985057900635039</v>
      </c>
      <c r="P144" s="107">
        <f>Volume!K144</f>
        <v>4955.75</v>
      </c>
      <c r="Q144" s="69">
        <f>Volume!J144</f>
        <v>5106.65</v>
      </c>
      <c r="R144" s="231">
        <f t="shared" si="23"/>
        <v>68.35251025</v>
      </c>
      <c r="S144" s="102">
        <f t="shared" si="24"/>
        <v>68.25037725</v>
      </c>
      <c r="T144" s="108">
        <f t="shared" si="25"/>
        <v>109400</v>
      </c>
      <c r="U144" s="102">
        <f t="shared" si="26"/>
        <v>22.349177330895795</v>
      </c>
      <c r="V144" s="102">
        <f t="shared" si="27"/>
        <v>68.326977</v>
      </c>
      <c r="W144" s="102">
        <f t="shared" si="28"/>
        <v>0.025533249999999997</v>
      </c>
      <c r="X144" s="102">
        <f t="shared" si="29"/>
        <v>0</v>
      </c>
      <c r="Y144" s="102">
        <f t="shared" si="30"/>
        <v>54.215905</v>
      </c>
      <c r="Z144" s="231">
        <f t="shared" si="31"/>
        <v>14.136605249999995</v>
      </c>
      <c r="AA144" s="78"/>
      <c r="AB144" s="77"/>
    </row>
    <row r="145" spans="1:28" s="58" customFormat="1" ht="15">
      <c r="A145" s="192" t="s">
        <v>402</v>
      </c>
      <c r="B145" s="163">
        <v>1561725</v>
      </c>
      <c r="C145" s="161">
        <v>7425</v>
      </c>
      <c r="D145" s="169">
        <v>0.004777070063694267</v>
      </c>
      <c r="E145" s="163">
        <v>0</v>
      </c>
      <c r="F145" s="111">
        <v>0</v>
      </c>
      <c r="G145" s="169">
        <v>0</v>
      </c>
      <c r="H145" s="163">
        <v>0</v>
      </c>
      <c r="I145" s="111">
        <v>0</v>
      </c>
      <c r="J145" s="169">
        <v>0</v>
      </c>
      <c r="K145" s="163">
        <v>1561725</v>
      </c>
      <c r="L145" s="111">
        <v>7425</v>
      </c>
      <c r="M145" s="126">
        <f t="shared" si="32"/>
        <v>0.004777070063694267</v>
      </c>
      <c r="N145" s="111">
        <v>1560900</v>
      </c>
      <c r="O145" s="172">
        <f t="shared" si="22"/>
        <v>0.9994717379820391</v>
      </c>
      <c r="P145" s="107">
        <f>Volume!K145</f>
        <v>287.95</v>
      </c>
      <c r="Q145" s="69">
        <f>Volume!J145</f>
        <v>289.1</v>
      </c>
      <c r="R145" s="231">
        <f t="shared" si="23"/>
        <v>45.14946975000001</v>
      </c>
      <c r="S145" s="102">
        <f t="shared" si="24"/>
        <v>45.12561900000001</v>
      </c>
      <c r="T145" s="108">
        <f t="shared" si="25"/>
        <v>1554300</v>
      </c>
      <c r="U145" s="102">
        <f t="shared" si="26"/>
        <v>0.47770700636942676</v>
      </c>
      <c r="V145" s="102">
        <f t="shared" si="27"/>
        <v>45.14946975000001</v>
      </c>
      <c r="W145" s="102">
        <f t="shared" si="28"/>
        <v>0</v>
      </c>
      <c r="X145" s="102">
        <f t="shared" si="29"/>
        <v>0</v>
      </c>
      <c r="Y145" s="102">
        <f t="shared" si="30"/>
        <v>44.7560685</v>
      </c>
      <c r="Z145" s="231">
        <f t="shared" si="31"/>
        <v>0.3934012500000108</v>
      </c>
      <c r="AA145" s="78"/>
      <c r="AB145" s="77"/>
    </row>
    <row r="146" spans="1:28" s="58" customFormat="1" ht="15">
      <c r="A146" s="192" t="s">
        <v>268</v>
      </c>
      <c r="B146" s="163">
        <v>1300000</v>
      </c>
      <c r="C146" s="161">
        <v>-7200</v>
      </c>
      <c r="D146" s="169">
        <v>-0.0055079559363525096</v>
      </c>
      <c r="E146" s="163">
        <v>0</v>
      </c>
      <c r="F146" s="111">
        <v>0</v>
      </c>
      <c r="G146" s="169">
        <v>0</v>
      </c>
      <c r="H146" s="163">
        <v>0</v>
      </c>
      <c r="I146" s="111">
        <v>0</v>
      </c>
      <c r="J146" s="169">
        <v>0</v>
      </c>
      <c r="K146" s="163">
        <v>1300000</v>
      </c>
      <c r="L146" s="111">
        <v>-7200</v>
      </c>
      <c r="M146" s="126">
        <f t="shared" si="32"/>
        <v>-0.0055079559363525096</v>
      </c>
      <c r="N146" s="111">
        <v>1300000</v>
      </c>
      <c r="O146" s="172">
        <f t="shared" si="22"/>
        <v>1</v>
      </c>
      <c r="P146" s="107">
        <f>Volume!K146</f>
        <v>300.1</v>
      </c>
      <c r="Q146" s="69">
        <f>Volume!J146</f>
        <v>300.75</v>
      </c>
      <c r="R146" s="231">
        <f t="shared" si="23"/>
        <v>39.0975</v>
      </c>
      <c r="S146" s="102">
        <f t="shared" si="24"/>
        <v>39.0975</v>
      </c>
      <c r="T146" s="108">
        <f t="shared" si="25"/>
        <v>1307200</v>
      </c>
      <c r="U146" s="102">
        <f t="shared" si="26"/>
        <v>-0.550795593635251</v>
      </c>
      <c r="V146" s="102">
        <f t="shared" si="27"/>
        <v>39.0975</v>
      </c>
      <c r="W146" s="102">
        <f t="shared" si="28"/>
        <v>0</v>
      </c>
      <c r="X146" s="102">
        <f t="shared" si="29"/>
        <v>0</v>
      </c>
      <c r="Y146" s="102">
        <f t="shared" si="30"/>
        <v>39.229072</v>
      </c>
      <c r="Z146" s="231">
        <f t="shared" si="31"/>
        <v>-0.13157200000000557</v>
      </c>
      <c r="AA146" s="78"/>
      <c r="AB146" s="77"/>
    </row>
    <row r="147" spans="1:28" s="58" customFormat="1" ht="15">
      <c r="A147" s="192" t="s">
        <v>144</v>
      </c>
      <c r="B147" s="163">
        <v>27423125</v>
      </c>
      <c r="C147" s="161">
        <v>696425</v>
      </c>
      <c r="D147" s="169">
        <v>0.026057276057276056</v>
      </c>
      <c r="E147" s="163">
        <v>740925</v>
      </c>
      <c r="F147" s="111">
        <v>189125</v>
      </c>
      <c r="G147" s="169">
        <v>0.34274193548387094</v>
      </c>
      <c r="H147" s="163">
        <v>20025</v>
      </c>
      <c r="I147" s="111">
        <v>2225</v>
      </c>
      <c r="J147" s="169">
        <v>0.125</v>
      </c>
      <c r="K147" s="163">
        <v>28184075</v>
      </c>
      <c r="L147" s="111">
        <v>887775</v>
      </c>
      <c r="M147" s="126">
        <f t="shared" si="32"/>
        <v>0.03252363873492012</v>
      </c>
      <c r="N147" s="111">
        <v>28155150</v>
      </c>
      <c r="O147" s="172">
        <f t="shared" si="22"/>
        <v>0.9989737112181258</v>
      </c>
      <c r="P147" s="107">
        <f>Volume!K147</f>
        <v>133.5</v>
      </c>
      <c r="Q147" s="69">
        <f>Volume!J147</f>
        <v>134.85</v>
      </c>
      <c r="R147" s="231">
        <f t="shared" si="23"/>
        <v>380.062251375</v>
      </c>
      <c r="S147" s="102">
        <f t="shared" si="24"/>
        <v>379.67219775</v>
      </c>
      <c r="T147" s="108">
        <f t="shared" si="25"/>
        <v>27296300</v>
      </c>
      <c r="U147" s="102">
        <f t="shared" si="26"/>
        <v>3.252363873492012</v>
      </c>
      <c r="V147" s="102">
        <f t="shared" si="27"/>
        <v>369.800840625</v>
      </c>
      <c r="W147" s="102">
        <f t="shared" si="28"/>
        <v>9.991373625</v>
      </c>
      <c r="X147" s="102">
        <f t="shared" si="29"/>
        <v>0.270037125</v>
      </c>
      <c r="Y147" s="102">
        <f t="shared" si="30"/>
        <v>364.405605</v>
      </c>
      <c r="Z147" s="231">
        <f t="shared" si="31"/>
        <v>15.656646375000037</v>
      </c>
      <c r="AA147" s="78"/>
      <c r="AB147" s="77"/>
    </row>
    <row r="148" spans="1:28" s="7" customFormat="1" ht="15">
      <c r="A148" s="192" t="s">
        <v>7</v>
      </c>
      <c r="B148" s="163">
        <v>27171200</v>
      </c>
      <c r="C148" s="161">
        <v>988800</v>
      </c>
      <c r="D148" s="169">
        <v>0.0377658274260572</v>
      </c>
      <c r="E148" s="163">
        <v>1516800</v>
      </c>
      <c r="F148" s="111">
        <v>464000</v>
      </c>
      <c r="G148" s="169">
        <v>0.44072948328267475</v>
      </c>
      <c r="H148" s="163">
        <v>214400</v>
      </c>
      <c r="I148" s="111">
        <v>38400</v>
      </c>
      <c r="J148" s="169">
        <v>0.21818181818181817</v>
      </c>
      <c r="K148" s="163">
        <v>28902400</v>
      </c>
      <c r="L148" s="111">
        <v>1491200</v>
      </c>
      <c r="M148" s="126">
        <f t="shared" si="32"/>
        <v>0.05440112070978286</v>
      </c>
      <c r="N148" s="111">
        <v>28843200</v>
      </c>
      <c r="O148" s="172">
        <f t="shared" si="22"/>
        <v>0.9979517271922055</v>
      </c>
      <c r="P148" s="107">
        <f>Volume!K148</f>
        <v>183.4</v>
      </c>
      <c r="Q148" s="69">
        <f>Volume!J148</f>
        <v>181.4</v>
      </c>
      <c r="R148" s="231">
        <f t="shared" si="23"/>
        <v>524.289536</v>
      </c>
      <c r="S148" s="102">
        <f t="shared" si="24"/>
        <v>523.215648</v>
      </c>
      <c r="T148" s="108">
        <f t="shared" si="25"/>
        <v>27411200</v>
      </c>
      <c r="U148" s="102">
        <f t="shared" si="26"/>
        <v>5.440112070978286</v>
      </c>
      <c r="V148" s="102">
        <f t="shared" si="27"/>
        <v>492.885568</v>
      </c>
      <c r="W148" s="102">
        <f t="shared" si="28"/>
        <v>27.514752</v>
      </c>
      <c r="X148" s="102">
        <f t="shared" si="29"/>
        <v>3.889216</v>
      </c>
      <c r="Y148" s="102">
        <f t="shared" si="30"/>
        <v>502.721408</v>
      </c>
      <c r="Z148" s="231">
        <f t="shared" si="31"/>
        <v>21.568128</v>
      </c>
      <c r="AB148" s="77"/>
    </row>
    <row r="149" spans="1:28" s="58" customFormat="1" ht="15">
      <c r="A149" s="192" t="s">
        <v>287</v>
      </c>
      <c r="B149" s="163">
        <v>937000</v>
      </c>
      <c r="C149" s="161">
        <v>76000</v>
      </c>
      <c r="D149" s="169">
        <v>0.08826945412311266</v>
      </c>
      <c r="E149" s="163">
        <v>0</v>
      </c>
      <c r="F149" s="111">
        <v>0</v>
      </c>
      <c r="G149" s="169">
        <v>0</v>
      </c>
      <c r="H149" s="163">
        <v>0</v>
      </c>
      <c r="I149" s="111">
        <v>0</v>
      </c>
      <c r="J149" s="169">
        <v>0</v>
      </c>
      <c r="K149" s="163">
        <v>937000</v>
      </c>
      <c r="L149" s="111">
        <v>76000</v>
      </c>
      <c r="M149" s="126">
        <f t="shared" si="32"/>
        <v>0.08826945412311266</v>
      </c>
      <c r="N149" s="111">
        <v>937000</v>
      </c>
      <c r="O149" s="172">
        <f t="shared" si="22"/>
        <v>1</v>
      </c>
      <c r="P149" s="107">
        <f>Volume!K149</f>
        <v>347.7</v>
      </c>
      <c r="Q149" s="69">
        <f>Volume!J149</f>
        <v>352.5</v>
      </c>
      <c r="R149" s="231">
        <f t="shared" si="23"/>
        <v>33.02925</v>
      </c>
      <c r="S149" s="102">
        <f t="shared" si="24"/>
        <v>33.02925</v>
      </c>
      <c r="T149" s="108">
        <f t="shared" si="25"/>
        <v>861000</v>
      </c>
      <c r="U149" s="102">
        <f t="shared" si="26"/>
        <v>8.826945412311266</v>
      </c>
      <c r="V149" s="102">
        <f t="shared" si="27"/>
        <v>33.02925</v>
      </c>
      <c r="W149" s="102">
        <f t="shared" si="28"/>
        <v>0</v>
      </c>
      <c r="X149" s="102">
        <f t="shared" si="29"/>
        <v>0</v>
      </c>
      <c r="Y149" s="102">
        <f t="shared" si="30"/>
        <v>29.93697</v>
      </c>
      <c r="Z149" s="231">
        <f t="shared" si="31"/>
        <v>3.092279999999999</v>
      </c>
      <c r="AA149" s="78"/>
      <c r="AB149" s="77"/>
    </row>
    <row r="150" spans="1:28" s="58" customFormat="1" ht="15">
      <c r="A150" s="192" t="s">
        <v>176</v>
      </c>
      <c r="B150" s="163">
        <v>43253000</v>
      </c>
      <c r="C150" s="161">
        <v>1253000</v>
      </c>
      <c r="D150" s="169">
        <v>0.029833333333333333</v>
      </c>
      <c r="E150" s="163">
        <v>1039500</v>
      </c>
      <c r="F150" s="111">
        <v>647500</v>
      </c>
      <c r="G150" s="169">
        <v>1.6517857142857142</v>
      </c>
      <c r="H150" s="163">
        <v>87500</v>
      </c>
      <c r="I150" s="111">
        <v>59500</v>
      </c>
      <c r="J150" s="169">
        <v>2.125</v>
      </c>
      <c r="K150" s="163">
        <v>44380000</v>
      </c>
      <c r="L150" s="111">
        <v>1960000</v>
      </c>
      <c r="M150" s="126">
        <f t="shared" si="32"/>
        <v>0.0462046204620462</v>
      </c>
      <c r="N150" s="111">
        <v>44345000</v>
      </c>
      <c r="O150" s="172">
        <f t="shared" si="22"/>
        <v>0.999211356466877</v>
      </c>
      <c r="P150" s="107">
        <f>Volume!K150</f>
        <v>80.45</v>
      </c>
      <c r="Q150" s="69">
        <f>Volume!J150</f>
        <v>81.85</v>
      </c>
      <c r="R150" s="231">
        <f t="shared" si="23"/>
        <v>363.2502999999999</v>
      </c>
      <c r="S150" s="102">
        <f t="shared" si="24"/>
        <v>362.96382499999993</v>
      </c>
      <c r="T150" s="108">
        <f t="shared" si="25"/>
        <v>42420000</v>
      </c>
      <c r="U150" s="102">
        <f t="shared" si="26"/>
        <v>4.62046204620462</v>
      </c>
      <c r="V150" s="102">
        <f t="shared" si="27"/>
        <v>354.02580499999993</v>
      </c>
      <c r="W150" s="102">
        <f t="shared" si="28"/>
        <v>8.5083075</v>
      </c>
      <c r="X150" s="102">
        <f t="shared" si="29"/>
        <v>0.7161874999999999</v>
      </c>
      <c r="Y150" s="102">
        <f t="shared" si="30"/>
        <v>341.2689</v>
      </c>
      <c r="Z150" s="231">
        <f t="shared" si="31"/>
        <v>21.98139999999995</v>
      </c>
      <c r="AA150" s="78"/>
      <c r="AB150" s="77"/>
    </row>
    <row r="151" spans="1:28" s="58" customFormat="1" ht="15">
      <c r="A151" s="192" t="s">
        <v>197</v>
      </c>
      <c r="B151" s="163">
        <v>3100400</v>
      </c>
      <c r="C151" s="161">
        <v>209300</v>
      </c>
      <c r="D151" s="169">
        <v>0.07239459029435164</v>
      </c>
      <c r="E151" s="163">
        <v>4025</v>
      </c>
      <c r="F151" s="111">
        <v>4025</v>
      </c>
      <c r="G151" s="169">
        <v>0</v>
      </c>
      <c r="H151" s="163">
        <v>0</v>
      </c>
      <c r="I151" s="111">
        <v>0</v>
      </c>
      <c r="J151" s="169">
        <v>0</v>
      </c>
      <c r="K151" s="163">
        <v>3104425</v>
      </c>
      <c r="L151" s="111">
        <v>213325</v>
      </c>
      <c r="M151" s="126">
        <f t="shared" si="32"/>
        <v>0.0737867939538584</v>
      </c>
      <c r="N151" s="111">
        <v>2980800</v>
      </c>
      <c r="O151" s="172">
        <f t="shared" si="22"/>
        <v>0.9601778107056862</v>
      </c>
      <c r="P151" s="107">
        <f>Volume!K151</f>
        <v>480.5</v>
      </c>
      <c r="Q151" s="69">
        <f>Volume!J151</f>
        <v>501.5</v>
      </c>
      <c r="R151" s="231">
        <f t="shared" si="23"/>
        <v>155.68691375</v>
      </c>
      <c r="S151" s="102">
        <f t="shared" si="24"/>
        <v>149.48712</v>
      </c>
      <c r="T151" s="108">
        <f t="shared" si="25"/>
        <v>2891100</v>
      </c>
      <c r="U151" s="102">
        <f t="shared" si="26"/>
        <v>7.37867939538584</v>
      </c>
      <c r="V151" s="102">
        <f t="shared" si="27"/>
        <v>155.48506</v>
      </c>
      <c r="W151" s="102">
        <f t="shared" si="28"/>
        <v>0.20185375</v>
      </c>
      <c r="X151" s="102">
        <f t="shared" si="29"/>
        <v>0</v>
      </c>
      <c r="Y151" s="102">
        <f t="shared" si="30"/>
        <v>138.917355</v>
      </c>
      <c r="Z151" s="231">
        <f t="shared" si="31"/>
        <v>16.769558750000016</v>
      </c>
      <c r="AA151" s="78"/>
      <c r="AB151" s="77"/>
    </row>
    <row r="152" spans="1:28" s="58" customFormat="1" ht="15">
      <c r="A152" s="192" t="s">
        <v>510</v>
      </c>
      <c r="B152" s="163">
        <v>61800</v>
      </c>
      <c r="C152" s="161">
        <v>1950</v>
      </c>
      <c r="D152" s="169">
        <v>0.03258145363408521</v>
      </c>
      <c r="E152" s="163">
        <v>0</v>
      </c>
      <c r="F152" s="111">
        <v>0</v>
      </c>
      <c r="G152" s="169">
        <v>0</v>
      </c>
      <c r="H152" s="163">
        <v>0</v>
      </c>
      <c r="I152" s="111">
        <v>0</v>
      </c>
      <c r="J152" s="169">
        <v>0</v>
      </c>
      <c r="K152" s="163">
        <v>61800</v>
      </c>
      <c r="L152" s="111">
        <v>1950</v>
      </c>
      <c r="M152" s="126">
        <f t="shared" si="32"/>
        <v>0.03258145363408521</v>
      </c>
      <c r="N152" s="111">
        <v>61800</v>
      </c>
      <c r="O152" s="172">
        <f t="shared" si="22"/>
        <v>1</v>
      </c>
      <c r="P152" s="107">
        <f>Volume!K152</f>
        <v>1324.25</v>
      </c>
      <c r="Q152" s="69">
        <f>Volume!J152</f>
        <v>1334.15</v>
      </c>
      <c r="R152" s="231">
        <f t="shared" si="23"/>
        <v>8.245047</v>
      </c>
      <c r="S152" s="102">
        <f t="shared" si="24"/>
        <v>8.245047</v>
      </c>
      <c r="T152" s="108">
        <f t="shared" si="25"/>
        <v>59850</v>
      </c>
      <c r="U152" s="102">
        <f t="shared" si="26"/>
        <v>3.258145363408521</v>
      </c>
      <c r="V152" s="102">
        <f t="shared" si="27"/>
        <v>8.245047</v>
      </c>
      <c r="W152" s="102">
        <f t="shared" si="28"/>
        <v>0</v>
      </c>
      <c r="X152" s="102">
        <f t="shared" si="29"/>
        <v>0</v>
      </c>
      <c r="Y152" s="102">
        <f t="shared" si="30"/>
        <v>7.92563625</v>
      </c>
      <c r="Z152" s="231">
        <f t="shared" si="31"/>
        <v>0.3194107499999994</v>
      </c>
      <c r="AA152" s="78"/>
      <c r="AB152" s="77"/>
    </row>
    <row r="153" spans="1:28" s="58" customFormat="1" ht="15">
      <c r="A153" s="192" t="s">
        <v>168</v>
      </c>
      <c r="B153" s="163">
        <v>2816550</v>
      </c>
      <c r="C153" s="161">
        <v>62150</v>
      </c>
      <c r="D153" s="169">
        <v>0.022563897763578276</v>
      </c>
      <c r="E153" s="163">
        <v>0</v>
      </c>
      <c r="F153" s="111">
        <v>0</v>
      </c>
      <c r="G153" s="169">
        <v>0</v>
      </c>
      <c r="H153" s="163">
        <v>0</v>
      </c>
      <c r="I153" s="111">
        <v>0</v>
      </c>
      <c r="J153" s="169">
        <v>0</v>
      </c>
      <c r="K153" s="163">
        <v>2816550</v>
      </c>
      <c r="L153" s="111">
        <v>62150</v>
      </c>
      <c r="M153" s="126">
        <f t="shared" si="32"/>
        <v>0.022563897763578276</v>
      </c>
      <c r="N153" s="111">
        <v>2816550</v>
      </c>
      <c r="O153" s="172">
        <f t="shared" si="22"/>
        <v>1</v>
      </c>
      <c r="P153" s="107">
        <f>Volume!K153</f>
        <v>461.7</v>
      </c>
      <c r="Q153" s="69">
        <f>Volume!J153</f>
        <v>461.2</v>
      </c>
      <c r="R153" s="231">
        <f t="shared" si="23"/>
        <v>129.899286</v>
      </c>
      <c r="S153" s="102">
        <f t="shared" si="24"/>
        <v>129.899286</v>
      </c>
      <c r="T153" s="108">
        <f t="shared" si="25"/>
        <v>2754400</v>
      </c>
      <c r="U153" s="102">
        <f t="shared" si="26"/>
        <v>2.256389776357828</v>
      </c>
      <c r="V153" s="102">
        <f t="shared" si="27"/>
        <v>129.899286</v>
      </c>
      <c r="W153" s="102">
        <f t="shared" si="28"/>
        <v>0</v>
      </c>
      <c r="X153" s="102">
        <f t="shared" si="29"/>
        <v>0</v>
      </c>
      <c r="Y153" s="102">
        <f t="shared" si="30"/>
        <v>127.170648</v>
      </c>
      <c r="Z153" s="231">
        <f t="shared" si="31"/>
        <v>2.7286379999999895</v>
      </c>
      <c r="AA153" s="78"/>
      <c r="AB153" s="77"/>
    </row>
    <row r="154" spans="1:28" s="58" customFormat="1" ht="15">
      <c r="A154" s="192" t="s">
        <v>511</v>
      </c>
      <c r="B154" s="163">
        <v>897500</v>
      </c>
      <c r="C154" s="161">
        <v>45500</v>
      </c>
      <c r="D154" s="169">
        <v>0.0534037558685446</v>
      </c>
      <c r="E154" s="163">
        <v>0</v>
      </c>
      <c r="F154" s="111">
        <v>0</v>
      </c>
      <c r="G154" s="169">
        <v>0</v>
      </c>
      <c r="H154" s="163">
        <v>0</v>
      </c>
      <c r="I154" s="111">
        <v>0</v>
      </c>
      <c r="J154" s="169">
        <v>0</v>
      </c>
      <c r="K154" s="163">
        <v>897500</v>
      </c>
      <c r="L154" s="111">
        <v>45500</v>
      </c>
      <c r="M154" s="126">
        <f t="shared" si="32"/>
        <v>0.0534037558685446</v>
      </c>
      <c r="N154" s="111">
        <v>897000</v>
      </c>
      <c r="O154" s="172">
        <f t="shared" si="22"/>
        <v>0.9994428969359331</v>
      </c>
      <c r="P154" s="107">
        <f>Volume!K154</f>
        <v>476.7</v>
      </c>
      <c r="Q154" s="69">
        <f>Volume!J154</f>
        <v>482.95</v>
      </c>
      <c r="R154" s="231">
        <f t="shared" si="23"/>
        <v>43.3447625</v>
      </c>
      <c r="S154" s="102">
        <f t="shared" si="24"/>
        <v>43.320615</v>
      </c>
      <c r="T154" s="108">
        <f t="shared" si="25"/>
        <v>852000</v>
      </c>
      <c r="U154" s="102">
        <f t="shared" si="26"/>
        <v>5.34037558685446</v>
      </c>
      <c r="V154" s="102">
        <f t="shared" si="27"/>
        <v>43.3447625</v>
      </c>
      <c r="W154" s="102">
        <f t="shared" si="28"/>
        <v>0</v>
      </c>
      <c r="X154" s="102">
        <f t="shared" si="29"/>
        <v>0</v>
      </c>
      <c r="Y154" s="102">
        <f t="shared" si="30"/>
        <v>40.61484</v>
      </c>
      <c r="Z154" s="231">
        <f t="shared" si="31"/>
        <v>2.7299225000000007</v>
      </c>
      <c r="AA154" s="78"/>
      <c r="AB154" s="77"/>
    </row>
    <row r="155" spans="1:28" s="58" customFormat="1" ht="15">
      <c r="A155" s="192" t="s">
        <v>145</v>
      </c>
      <c r="B155" s="163">
        <v>16008175</v>
      </c>
      <c r="C155" s="161">
        <v>514775</v>
      </c>
      <c r="D155" s="169">
        <v>0.03322543792840823</v>
      </c>
      <c r="E155" s="163">
        <v>309750</v>
      </c>
      <c r="F155" s="111">
        <v>44250</v>
      </c>
      <c r="G155" s="169">
        <v>0.16666666666666666</v>
      </c>
      <c r="H155" s="163">
        <v>44250</v>
      </c>
      <c r="I155" s="111">
        <v>8850</v>
      </c>
      <c r="J155" s="169">
        <v>0.25</v>
      </c>
      <c r="K155" s="163">
        <v>16362175</v>
      </c>
      <c r="L155" s="111">
        <v>567875</v>
      </c>
      <c r="M155" s="126">
        <f t="shared" si="32"/>
        <v>0.03595442659693687</v>
      </c>
      <c r="N155" s="111">
        <v>16341525</v>
      </c>
      <c r="O155" s="172">
        <f t="shared" si="22"/>
        <v>0.9987379428468404</v>
      </c>
      <c r="P155" s="107">
        <f>Volume!K155</f>
        <v>246.05</v>
      </c>
      <c r="Q155" s="69">
        <f>Volume!J155</f>
        <v>249.1</v>
      </c>
      <c r="R155" s="231">
        <f t="shared" si="23"/>
        <v>407.58177925</v>
      </c>
      <c r="S155" s="102">
        <f t="shared" si="24"/>
        <v>407.06738775</v>
      </c>
      <c r="T155" s="108">
        <f t="shared" si="25"/>
        <v>15794300</v>
      </c>
      <c r="U155" s="102">
        <f t="shared" si="26"/>
        <v>3.5954426596936875</v>
      </c>
      <c r="V155" s="102">
        <f t="shared" si="27"/>
        <v>398.76363925</v>
      </c>
      <c r="W155" s="102">
        <f t="shared" si="28"/>
        <v>7.7158725</v>
      </c>
      <c r="X155" s="102">
        <f t="shared" si="29"/>
        <v>1.1022675</v>
      </c>
      <c r="Y155" s="102">
        <f t="shared" si="30"/>
        <v>388.6187515</v>
      </c>
      <c r="Z155" s="231">
        <f t="shared" si="31"/>
        <v>18.963027750000037</v>
      </c>
      <c r="AA155" s="78"/>
      <c r="AB155" s="77"/>
    </row>
    <row r="156" spans="1:28" s="7" customFormat="1" ht="15">
      <c r="A156" s="192" t="s">
        <v>146</v>
      </c>
      <c r="B156" s="163">
        <v>999020</v>
      </c>
      <c r="C156" s="161">
        <v>-7315</v>
      </c>
      <c r="D156" s="169">
        <v>-0.007268951194184839</v>
      </c>
      <c r="E156" s="163">
        <v>0</v>
      </c>
      <c r="F156" s="111">
        <v>0</v>
      </c>
      <c r="G156" s="169">
        <v>0</v>
      </c>
      <c r="H156" s="163">
        <v>0</v>
      </c>
      <c r="I156" s="111">
        <v>0</v>
      </c>
      <c r="J156" s="169">
        <v>0</v>
      </c>
      <c r="K156" s="163">
        <v>999020</v>
      </c>
      <c r="L156" s="111">
        <v>-7315</v>
      </c>
      <c r="M156" s="126">
        <f t="shared" si="32"/>
        <v>-0.007268951194184839</v>
      </c>
      <c r="N156" s="111">
        <v>999020</v>
      </c>
      <c r="O156" s="172">
        <f t="shared" si="22"/>
        <v>1</v>
      </c>
      <c r="P156" s="107">
        <f>Volume!K156</f>
        <v>342.05</v>
      </c>
      <c r="Q156" s="69">
        <f>Volume!J156</f>
        <v>350.7</v>
      </c>
      <c r="R156" s="231">
        <f t="shared" si="23"/>
        <v>35.0356314</v>
      </c>
      <c r="S156" s="102">
        <f t="shared" si="24"/>
        <v>35.0356314</v>
      </c>
      <c r="T156" s="108">
        <f t="shared" si="25"/>
        <v>1006335</v>
      </c>
      <c r="U156" s="102">
        <f t="shared" si="26"/>
        <v>-0.726895119418484</v>
      </c>
      <c r="V156" s="102">
        <f t="shared" si="27"/>
        <v>35.0356314</v>
      </c>
      <c r="W156" s="102">
        <f t="shared" si="28"/>
        <v>0</v>
      </c>
      <c r="X156" s="102">
        <f t="shared" si="29"/>
        <v>0</v>
      </c>
      <c r="Y156" s="102">
        <f t="shared" si="30"/>
        <v>34.421688675</v>
      </c>
      <c r="Z156" s="231">
        <f t="shared" si="31"/>
        <v>0.6139427250000011</v>
      </c>
      <c r="AB156" s="77"/>
    </row>
    <row r="157" spans="1:28" s="7" customFormat="1" ht="15">
      <c r="A157" s="192" t="s">
        <v>512</v>
      </c>
      <c r="B157" s="163">
        <v>2051750</v>
      </c>
      <c r="C157" s="161">
        <v>55100</v>
      </c>
      <c r="D157" s="169">
        <v>0.027596223674655047</v>
      </c>
      <c r="E157" s="163">
        <v>7250</v>
      </c>
      <c r="F157" s="111">
        <v>5800</v>
      </c>
      <c r="G157" s="169">
        <v>4</v>
      </c>
      <c r="H157" s="163">
        <v>0</v>
      </c>
      <c r="I157" s="111">
        <v>0</v>
      </c>
      <c r="J157" s="169">
        <v>0</v>
      </c>
      <c r="K157" s="163">
        <v>2059000</v>
      </c>
      <c r="L157" s="111">
        <v>60900</v>
      </c>
      <c r="M157" s="126">
        <f t="shared" si="32"/>
        <v>0.030478955007256895</v>
      </c>
      <c r="N157" s="111">
        <v>2059000</v>
      </c>
      <c r="O157" s="172">
        <f t="shared" si="22"/>
        <v>1</v>
      </c>
      <c r="P157" s="107">
        <f>Volume!K157</f>
        <v>142.8</v>
      </c>
      <c r="Q157" s="69">
        <f>Volume!J157</f>
        <v>151.05</v>
      </c>
      <c r="R157" s="231">
        <f t="shared" si="23"/>
        <v>31.101195</v>
      </c>
      <c r="S157" s="102">
        <f t="shared" si="24"/>
        <v>31.101195</v>
      </c>
      <c r="T157" s="108">
        <f t="shared" si="25"/>
        <v>1998100</v>
      </c>
      <c r="U157" s="102">
        <f t="shared" si="26"/>
        <v>3.0478955007256894</v>
      </c>
      <c r="V157" s="102">
        <f t="shared" si="27"/>
        <v>30.99168375</v>
      </c>
      <c r="W157" s="102">
        <f t="shared" si="28"/>
        <v>0.10951125</v>
      </c>
      <c r="X157" s="102">
        <f t="shared" si="29"/>
        <v>0</v>
      </c>
      <c r="Y157" s="102">
        <f t="shared" si="30"/>
        <v>28.532868</v>
      </c>
      <c r="Z157" s="231">
        <f t="shared" si="31"/>
        <v>2.568327</v>
      </c>
      <c r="AB157" s="77"/>
    </row>
    <row r="158" spans="1:28" s="7" customFormat="1" ht="15">
      <c r="A158" s="192" t="s">
        <v>469</v>
      </c>
      <c r="B158" s="163">
        <v>5589600</v>
      </c>
      <c r="C158" s="161">
        <v>14400</v>
      </c>
      <c r="D158" s="169">
        <v>0.002582866982350409</v>
      </c>
      <c r="E158" s="163">
        <v>24000</v>
      </c>
      <c r="F158" s="111">
        <v>4200</v>
      </c>
      <c r="G158" s="169">
        <v>0.21212121212121213</v>
      </c>
      <c r="H158" s="163">
        <v>0</v>
      </c>
      <c r="I158" s="111">
        <v>0</v>
      </c>
      <c r="J158" s="169">
        <v>0</v>
      </c>
      <c r="K158" s="163">
        <v>5613600</v>
      </c>
      <c r="L158" s="111">
        <v>18600</v>
      </c>
      <c r="M158" s="126">
        <f t="shared" si="32"/>
        <v>0.003324396782841823</v>
      </c>
      <c r="N158" s="111">
        <v>5613600</v>
      </c>
      <c r="O158" s="172">
        <f t="shared" si="22"/>
        <v>1</v>
      </c>
      <c r="P158" s="107">
        <f>Volume!K158</f>
        <v>235.85</v>
      </c>
      <c r="Q158" s="69">
        <f>Volume!J158</f>
        <v>237.85</v>
      </c>
      <c r="R158" s="231">
        <f t="shared" si="23"/>
        <v>133.519476</v>
      </c>
      <c r="S158" s="102">
        <f t="shared" si="24"/>
        <v>133.519476</v>
      </c>
      <c r="T158" s="108">
        <f t="shared" si="25"/>
        <v>5595000</v>
      </c>
      <c r="U158" s="102">
        <f t="shared" si="26"/>
        <v>0.3324396782841823</v>
      </c>
      <c r="V158" s="102">
        <f t="shared" si="27"/>
        <v>132.948636</v>
      </c>
      <c r="W158" s="102">
        <f t="shared" si="28"/>
        <v>0.57084</v>
      </c>
      <c r="X158" s="102">
        <f t="shared" si="29"/>
        <v>0</v>
      </c>
      <c r="Y158" s="102">
        <f t="shared" si="30"/>
        <v>131.958075</v>
      </c>
      <c r="Z158" s="231">
        <f t="shared" si="31"/>
        <v>1.5614009999999894</v>
      </c>
      <c r="AB158" s="77"/>
    </row>
    <row r="159" spans="1:28" s="7" customFormat="1" ht="15">
      <c r="A159" s="192" t="s">
        <v>120</v>
      </c>
      <c r="B159" s="163">
        <v>50633375</v>
      </c>
      <c r="C159" s="161">
        <v>988000</v>
      </c>
      <c r="D159" s="169">
        <v>0.019901148898563058</v>
      </c>
      <c r="E159" s="163">
        <v>2041000</v>
      </c>
      <c r="F159" s="111">
        <v>911625</v>
      </c>
      <c r="G159" s="169">
        <v>0.8071942446043165</v>
      </c>
      <c r="H159" s="163">
        <v>277875</v>
      </c>
      <c r="I159" s="111">
        <v>95875</v>
      </c>
      <c r="J159" s="169">
        <v>0.5267857142857143</v>
      </c>
      <c r="K159" s="163">
        <v>52952250</v>
      </c>
      <c r="L159" s="111">
        <v>1995500</v>
      </c>
      <c r="M159" s="126">
        <f t="shared" si="32"/>
        <v>0.03916066075642579</v>
      </c>
      <c r="N159" s="111">
        <v>52728000</v>
      </c>
      <c r="O159" s="172">
        <f t="shared" si="22"/>
        <v>0.9957650524765237</v>
      </c>
      <c r="P159" s="107">
        <f>Volume!K159</f>
        <v>240.2</v>
      </c>
      <c r="Q159" s="69">
        <f>Volume!J159</f>
        <v>241.4</v>
      </c>
      <c r="R159" s="231">
        <f t="shared" si="23"/>
        <v>1278.267315</v>
      </c>
      <c r="S159" s="102">
        <f t="shared" si="24"/>
        <v>1272.85392</v>
      </c>
      <c r="T159" s="108">
        <f t="shared" si="25"/>
        <v>50956750</v>
      </c>
      <c r="U159" s="102">
        <f t="shared" si="26"/>
        <v>3.916066075642579</v>
      </c>
      <c r="V159" s="102">
        <f t="shared" si="27"/>
        <v>1222.2896725</v>
      </c>
      <c r="W159" s="102">
        <f t="shared" si="28"/>
        <v>49.26974</v>
      </c>
      <c r="X159" s="102">
        <f t="shared" si="29"/>
        <v>6.7079025</v>
      </c>
      <c r="Y159" s="102">
        <f t="shared" si="30"/>
        <v>1223.981135</v>
      </c>
      <c r="Z159" s="231">
        <f t="shared" si="31"/>
        <v>54.28618000000006</v>
      </c>
      <c r="AB159" s="77"/>
    </row>
    <row r="160" spans="1:28" s="7" customFormat="1" ht="15">
      <c r="A160" s="200" t="s">
        <v>470</v>
      </c>
      <c r="B160" s="163">
        <v>166650</v>
      </c>
      <c r="C160" s="161">
        <v>-550</v>
      </c>
      <c r="D160" s="169">
        <v>-0.003289473684210526</v>
      </c>
      <c r="E160" s="163">
        <v>0</v>
      </c>
      <c r="F160" s="111">
        <v>0</v>
      </c>
      <c r="G160" s="169">
        <v>0</v>
      </c>
      <c r="H160" s="163">
        <v>0</v>
      </c>
      <c r="I160" s="111">
        <v>0</v>
      </c>
      <c r="J160" s="169">
        <v>0</v>
      </c>
      <c r="K160" s="163">
        <v>166650</v>
      </c>
      <c r="L160" s="111">
        <v>-550</v>
      </c>
      <c r="M160" s="126">
        <f t="shared" si="32"/>
        <v>-0.003289473684210526</v>
      </c>
      <c r="N160" s="111">
        <v>166650</v>
      </c>
      <c r="O160" s="172">
        <f t="shared" si="22"/>
        <v>1</v>
      </c>
      <c r="P160" s="107">
        <f>Volume!K160</f>
        <v>354.3</v>
      </c>
      <c r="Q160" s="69">
        <f>Volume!J160</f>
        <v>360.1</v>
      </c>
      <c r="R160" s="231">
        <f t="shared" si="23"/>
        <v>6.0010665</v>
      </c>
      <c r="S160" s="102">
        <f t="shared" si="24"/>
        <v>6.0010665</v>
      </c>
      <c r="T160" s="108">
        <f t="shared" si="25"/>
        <v>167200</v>
      </c>
      <c r="U160" s="102">
        <f t="shared" si="26"/>
        <v>-0.3289473684210526</v>
      </c>
      <c r="V160" s="102">
        <f t="shared" si="27"/>
        <v>6.0010665</v>
      </c>
      <c r="W160" s="102">
        <f t="shared" si="28"/>
        <v>0</v>
      </c>
      <c r="X160" s="102">
        <f t="shared" si="29"/>
        <v>0</v>
      </c>
      <c r="Y160" s="102">
        <f t="shared" si="30"/>
        <v>5.923896</v>
      </c>
      <c r="Z160" s="231">
        <f t="shared" si="31"/>
        <v>0.07717050000000025</v>
      </c>
      <c r="AB160" s="77"/>
    </row>
    <row r="161" spans="1:28" s="7" customFormat="1" ht="15">
      <c r="A161" s="200" t="s">
        <v>456</v>
      </c>
      <c r="B161" s="163">
        <v>2227550</v>
      </c>
      <c r="C161" s="161">
        <v>197600</v>
      </c>
      <c r="D161" s="169">
        <v>0.0973422990714057</v>
      </c>
      <c r="E161" s="163">
        <v>0</v>
      </c>
      <c r="F161" s="111">
        <v>0</v>
      </c>
      <c r="G161" s="169">
        <v>0</v>
      </c>
      <c r="H161" s="163">
        <v>0</v>
      </c>
      <c r="I161" s="111">
        <v>0</v>
      </c>
      <c r="J161" s="169">
        <v>0</v>
      </c>
      <c r="K161" s="163">
        <v>2227550</v>
      </c>
      <c r="L161" s="111">
        <v>197600</v>
      </c>
      <c r="M161" s="126">
        <f t="shared" si="32"/>
        <v>0.0973422990714057</v>
      </c>
      <c r="N161" s="111">
        <v>2227550</v>
      </c>
      <c r="O161" s="172">
        <f t="shared" si="22"/>
        <v>1</v>
      </c>
      <c r="P161" s="107">
        <f>Volume!K161</f>
        <v>550.9</v>
      </c>
      <c r="Q161" s="69">
        <f>Volume!J161</f>
        <v>574</v>
      </c>
      <c r="R161" s="231">
        <f t="shared" si="23"/>
        <v>127.86137</v>
      </c>
      <c r="S161" s="102">
        <f t="shared" si="24"/>
        <v>127.86137</v>
      </c>
      <c r="T161" s="108">
        <f t="shared" si="25"/>
        <v>2029950</v>
      </c>
      <c r="U161" s="102">
        <f t="shared" si="26"/>
        <v>9.73422990714057</v>
      </c>
      <c r="V161" s="102">
        <f t="shared" si="27"/>
        <v>127.86137</v>
      </c>
      <c r="W161" s="102">
        <f t="shared" si="28"/>
        <v>0</v>
      </c>
      <c r="X161" s="102">
        <f t="shared" si="29"/>
        <v>0</v>
      </c>
      <c r="Y161" s="102">
        <f t="shared" si="30"/>
        <v>111.8299455</v>
      </c>
      <c r="Z161" s="231">
        <f t="shared" si="31"/>
        <v>16.0314245</v>
      </c>
      <c r="AB161" s="77"/>
    </row>
    <row r="162" spans="1:28" s="7" customFormat="1" ht="15">
      <c r="A162" s="200" t="s">
        <v>34</v>
      </c>
      <c r="B162" s="163">
        <v>6058575</v>
      </c>
      <c r="C162" s="161">
        <v>707175</v>
      </c>
      <c r="D162" s="169">
        <v>0.13214766229397915</v>
      </c>
      <c r="E162" s="163">
        <v>668700</v>
      </c>
      <c r="F162" s="111">
        <v>157950</v>
      </c>
      <c r="G162" s="169">
        <v>0.3092511013215859</v>
      </c>
      <c r="H162" s="163">
        <v>2250</v>
      </c>
      <c r="I162" s="111">
        <v>1800</v>
      </c>
      <c r="J162" s="169">
        <v>4</v>
      </c>
      <c r="K162" s="163">
        <v>6729525</v>
      </c>
      <c r="L162" s="111">
        <v>866925</v>
      </c>
      <c r="M162" s="126">
        <f t="shared" si="32"/>
        <v>0.14787381025483573</v>
      </c>
      <c r="N162" s="111">
        <v>6699375</v>
      </c>
      <c r="O162" s="172">
        <f t="shared" si="22"/>
        <v>0.995519743221104</v>
      </c>
      <c r="P162" s="107">
        <f>Volume!K162</f>
        <v>1247.5</v>
      </c>
      <c r="Q162" s="69">
        <f>Volume!J162</f>
        <v>1225.65</v>
      </c>
      <c r="R162" s="231">
        <f t="shared" si="23"/>
        <v>824.804231625</v>
      </c>
      <c r="S162" s="102">
        <f t="shared" si="24"/>
        <v>821.1088968750001</v>
      </c>
      <c r="T162" s="108">
        <f t="shared" si="25"/>
        <v>5862600</v>
      </c>
      <c r="U162" s="102">
        <f t="shared" si="26"/>
        <v>14.787381025483572</v>
      </c>
      <c r="V162" s="102">
        <f t="shared" si="27"/>
        <v>742.5692448750001</v>
      </c>
      <c r="W162" s="102">
        <f t="shared" si="28"/>
        <v>81.95921550000001</v>
      </c>
      <c r="X162" s="102">
        <f t="shared" si="29"/>
        <v>0.27577125</v>
      </c>
      <c r="Y162" s="102">
        <f t="shared" si="30"/>
        <v>731.35935</v>
      </c>
      <c r="Z162" s="231">
        <f t="shared" si="31"/>
        <v>93.44488162500011</v>
      </c>
      <c r="AB162" s="77"/>
    </row>
    <row r="163" spans="1:28" s="7" customFormat="1" ht="15">
      <c r="A163" s="192" t="s">
        <v>169</v>
      </c>
      <c r="B163" s="163">
        <v>7506450</v>
      </c>
      <c r="C163" s="161">
        <v>921900</v>
      </c>
      <c r="D163" s="169">
        <v>0.14000956785201724</v>
      </c>
      <c r="E163" s="163">
        <v>18900</v>
      </c>
      <c r="F163" s="111">
        <v>13650</v>
      </c>
      <c r="G163" s="169">
        <v>2.6</v>
      </c>
      <c r="H163" s="163">
        <v>1050</v>
      </c>
      <c r="I163" s="111">
        <v>1050</v>
      </c>
      <c r="J163" s="169">
        <v>0</v>
      </c>
      <c r="K163" s="163">
        <v>7526400</v>
      </c>
      <c r="L163" s="111">
        <v>936600</v>
      </c>
      <c r="M163" s="126">
        <f t="shared" si="32"/>
        <v>0.14212874442319948</v>
      </c>
      <c r="N163" s="111">
        <v>7524300</v>
      </c>
      <c r="O163" s="172">
        <f t="shared" si="22"/>
        <v>0.9997209821428571</v>
      </c>
      <c r="P163" s="107">
        <f>Volume!K163</f>
        <v>256.9</v>
      </c>
      <c r="Q163" s="69">
        <f>Volume!J163</f>
        <v>295.55</v>
      </c>
      <c r="R163" s="231">
        <f t="shared" si="23"/>
        <v>222.442752</v>
      </c>
      <c r="S163" s="102">
        <f t="shared" si="24"/>
        <v>222.3806865</v>
      </c>
      <c r="T163" s="108">
        <f t="shared" si="25"/>
        <v>6589800</v>
      </c>
      <c r="U163" s="102">
        <f t="shared" si="26"/>
        <v>14.212874442319947</v>
      </c>
      <c r="V163" s="102">
        <f t="shared" si="27"/>
        <v>221.85312975</v>
      </c>
      <c r="W163" s="102">
        <f t="shared" si="28"/>
        <v>0.5585895</v>
      </c>
      <c r="X163" s="102">
        <f t="shared" si="29"/>
        <v>0.03103275</v>
      </c>
      <c r="Y163" s="102">
        <f t="shared" si="30"/>
        <v>169.29196199999998</v>
      </c>
      <c r="Z163" s="231">
        <f t="shared" si="31"/>
        <v>53.15079000000003</v>
      </c>
      <c r="AB163" s="77"/>
    </row>
    <row r="164" spans="1:28" s="7" customFormat="1" ht="15">
      <c r="A164" s="192" t="s">
        <v>78</v>
      </c>
      <c r="B164" s="163">
        <v>2739600</v>
      </c>
      <c r="C164" s="161">
        <v>-6000</v>
      </c>
      <c r="D164" s="169">
        <v>-0.0021853146853146855</v>
      </c>
      <c r="E164" s="163">
        <v>3600</v>
      </c>
      <c r="F164" s="111">
        <v>3600</v>
      </c>
      <c r="G164" s="169">
        <v>0</v>
      </c>
      <c r="H164" s="163">
        <v>0</v>
      </c>
      <c r="I164" s="111">
        <v>0</v>
      </c>
      <c r="J164" s="169">
        <v>0</v>
      </c>
      <c r="K164" s="163">
        <v>2743200</v>
      </c>
      <c r="L164" s="111">
        <v>-2400</v>
      </c>
      <c r="M164" s="126">
        <f t="shared" si="32"/>
        <v>-0.0008741258741258741</v>
      </c>
      <c r="N164" s="111">
        <v>2743200</v>
      </c>
      <c r="O164" s="172">
        <f t="shared" si="22"/>
        <v>1</v>
      </c>
      <c r="P164" s="107">
        <f>Volume!K164</f>
        <v>266.4</v>
      </c>
      <c r="Q164" s="69">
        <f>Volume!J164</f>
        <v>273.95</v>
      </c>
      <c r="R164" s="231">
        <f t="shared" si="23"/>
        <v>75.149964</v>
      </c>
      <c r="S164" s="102">
        <f t="shared" si="24"/>
        <v>75.149964</v>
      </c>
      <c r="T164" s="108">
        <f t="shared" si="25"/>
        <v>2745600</v>
      </c>
      <c r="U164" s="102">
        <f t="shared" si="26"/>
        <v>-0.08741258741258741</v>
      </c>
      <c r="V164" s="102">
        <f t="shared" si="27"/>
        <v>75.051342</v>
      </c>
      <c r="W164" s="102">
        <f t="shared" si="28"/>
        <v>0.098622</v>
      </c>
      <c r="X164" s="102">
        <f t="shared" si="29"/>
        <v>0</v>
      </c>
      <c r="Y164" s="102">
        <f t="shared" si="30"/>
        <v>73.14278399999999</v>
      </c>
      <c r="Z164" s="231">
        <f t="shared" si="31"/>
        <v>2.0071800000000053</v>
      </c>
      <c r="AB164" s="77"/>
    </row>
    <row r="165" spans="1:28" s="7" customFormat="1" ht="15">
      <c r="A165" s="192" t="s">
        <v>403</v>
      </c>
      <c r="B165" s="163">
        <v>2010000</v>
      </c>
      <c r="C165" s="161">
        <v>203000</v>
      </c>
      <c r="D165" s="169">
        <v>0.11234089651355839</v>
      </c>
      <c r="E165" s="163">
        <v>0</v>
      </c>
      <c r="F165" s="111">
        <v>0</v>
      </c>
      <c r="G165" s="169">
        <v>0</v>
      </c>
      <c r="H165" s="163">
        <v>0</v>
      </c>
      <c r="I165" s="111">
        <v>0</v>
      </c>
      <c r="J165" s="169">
        <v>0</v>
      </c>
      <c r="K165" s="163">
        <v>2010000</v>
      </c>
      <c r="L165" s="111">
        <v>203000</v>
      </c>
      <c r="M165" s="126">
        <f t="shared" si="32"/>
        <v>0.11234089651355839</v>
      </c>
      <c r="N165" s="111">
        <v>2007000</v>
      </c>
      <c r="O165" s="172">
        <f t="shared" si="22"/>
        <v>0.9985074626865672</v>
      </c>
      <c r="P165" s="107">
        <f>Volume!K165</f>
        <v>773.45</v>
      </c>
      <c r="Q165" s="69">
        <f>Volume!J165</f>
        <v>825.05</v>
      </c>
      <c r="R165" s="231">
        <f t="shared" si="23"/>
        <v>165.83505</v>
      </c>
      <c r="S165" s="102">
        <f t="shared" si="24"/>
        <v>165.587535</v>
      </c>
      <c r="T165" s="108">
        <f t="shared" si="25"/>
        <v>1807000</v>
      </c>
      <c r="U165" s="102">
        <f t="shared" si="26"/>
        <v>11.234089651355838</v>
      </c>
      <c r="V165" s="102">
        <f t="shared" si="27"/>
        <v>165.83505</v>
      </c>
      <c r="W165" s="102">
        <f t="shared" si="28"/>
        <v>0</v>
      </c>
      <c r="X165" s="102">
        <f t="shared" si="29"/>
        <v>0</v>
      </c>
      <c r="Y165" s="102">
        <f t="shared" si="30"/>
        <v>139.762415</v>
      </c>
      <c r="Z165" s="231">
        <f t="shared" si="31"/>
        <v>26.07263499999999</v>
      </c>
      <c r="AB165" s="77"/>
    </row>
    <row r="166" spans="1:28" s="7" customFormat="1" ht="15">
      <c r="A166" s="192" t="s">
        <v>266</v>
      </c>
      <c r="B166" s="163">
        <v>7483000</v>
      </c>
      <c r="C166" s="161">
        <v>966000</v>
      </c>
      <c r="D166" s="169">
        <v>0.14822771213748656</v>
      </c>
      <c r="E166" s="163">
        <v>9100</v>
      </c>
      <c r="F166" s="111">
        <v>6300</v>
      </c>
      <c r="G166" s="169">
        <v>2.25</v>
      </c>
      <c r="H166" s="163">
        <v>0</v>
      </c>
      <c r="I166" s="111">
        <v>0</v>
      </c>
      <c r="J166" s="169">
        <v>0</v>
      </c>
      <c r="K166" s="163">
        <v>7492100</v>
      </c>
      <c r="L166" s="111">
        <v>972300</v>
      </c>
      <c r="M166" s="126">
        <f t="shared" si="32"/>
        <v>0.149130341421516</v>
      </c>
      <c r="N166" s="111">
        <v>7483000</v>
      </c>
      <c r="O166" s="172">
        <f t="shared" si="22"/>
        <v>0.9987853872745959</v>
      </c>
      <c r="P166" s="107">
        <f>Volume!K166</f>
        <v>423.95</v>
      </c>
      <c r="Q166" s="69">
        <f>Volume!J166</f>
        <v>458.55</v>
      </c>
      <c r="R166" s="231">
        <f t="shared" si="23"/>
        <v>343.5502455</v>
      </c>
      <c r="S166" s="102">
        <f t="shared" si="24"/>
        <v>343.132965</v>
      </c>
      <c r="T166" s="108">
        <f t="shared" si="25"/>
        <v>6519800</v>
      </c>
      <c r="U166" s="102">
        <f t="shared" si="26"/>
        <v>14.913034142151599</v>
      </c>
      <c r="V166" s="102">
        <f t="shared" si="27"/>
        <v>343.132965</v>
      </c>
      <c r="W166" s="102">
        <f t="shared" si="28"/>
        <v>0.4172805</v>
      </c>
      <c r="X166" s="102">
        <f t="shared" si="29"/>
        <v>0</v>
      </c>
      <c r="Y166" s="102">
        <f t="shared" si="30"/>
        <v>276.406921</v>
      </c>
      <c r="Z166" s="231">
        <f t="shared" si="31"/>
        <v>67.1433245</v>
      </c>
      <c r="AB166" s="77"/>
    </row>
    <row r="167" spans="1:28" s="7" customFormat="1" ht="15">
      <c r="A167" s="192" t="s">
        <v>404</v>
      </c>
      <c r="B167" s="163">
        <v>593000</v>
      </c>
      <c r="C167" s="161">
        <v>20500</v>
      </c>
      <c r="D167" s="169">
        <v>0.03580786026200873</v>
      </c>
      <c r="E167" s="163">
        <v>0</v>
      </c>
      <c r="F167" s="111">
        <v>0</v>
      </c>
      <c r="G167" s="169">
        <v>0</v>
      </c>
      <c r="H167" s="163">
        <v>0</v>
      </c>
      <c r="I167" s="111">
        <v>0</v>
      </c>
      <c r="J167" s="169">
        <v>0</v>
      </c>
      <c r="K167" s="163">
        <v>593000</v>
      </c>
      <c r="L167" s="111">
        <v>20500</v>
      </c>
      <c r="M167" s="126">
        <f t="shared" si="32"/>
        <v>0.03580786026200873</v>
      </c>
      <c r="N167" s="111">
        <v>591750</v>
      </c>
      <c r="O167" s="172">
        <f t="shared" si="22"/>
        <v>0.9978920741989882</v>
      </c>
      <c r="P167" s="107">
        <f>Volume!K167</f>
        <v>844.8</v>
      </c>
      <c r="Q167" s="69">
        <f>Volume!J167</f>
        <v>926.25</v>
      </c>
      <c r="R167" s="231">
        <f t="shared" si="23"/>
        <v>54.926625</v>
      </c>
      <c r="S167" s="102">
        <f t="shared" si="24"/>
        <v>54.81084375</v>
      </c>
      <c r="T167" s="108">
        <f t="shared" si="25"/>
        <v>572500</v>
      </c>
      <c r="U167" s="102">
        <f t="shared" si="26"/>
        <v>3.5807860262008733</v>
      </c>
      <c r="V167" s="102">
        <f t="shared" si="27"/>
        <v>54.926625</v>
      </c>
      <c r="W167" s="102">
        <f t="shared" si="28"/>
        <v>0</v>
      </c>
      <c r="X167" s="102">
        <f t="shared" si="29"/>
        <v>0</v>
      </c>
      <c r="Y167" s="102">
        <f t="shared" si="30"/>
        <v>48.3648</v>
      </c>
      <c r="Z167" s="231">
        <f t="shared" si="31"/>
        <v>6.561824999999999</v>
      </c>
      <c r="AB167" s="77"/>
    </row>
    <row r="168" spans="1:28" s="7" customFormat="1" ht="15">
      <c r="A168" s="192" t="s">
        <v>218</v>
      </c>
      <c r="B168" s="163">
        <v>3140150</v>
      </c>
      <c r="C168" s="161">
        <v>14950</v>
      </c>
      <c r="D168" s="169">
        <v>0.00478369384359401</v>
      </c>
      <c r="E168" s="163">
        <v>4550</v>
      </c>
      <c r="F168" s="111">
        <v>1300</v>
      </c>
      <c r="G168" s="169">
        <v>0.4</v>
      </c>
      <c r="H168" s="163">
        <v>0</v>
      </c>
      <c r="I168" s="111">
        <v>0</v>
      </c>
      <c r="J168" s="169">
        <v>0</v>
      </c>
      <c r="K168" s="163">
        <v>3144700</v>
      </c>
      <c r="L168" s="111">
        <v>16250</v>
      </c>
      <c r="M168" s="126">
        <f t="shared" si="32"/>
        <v>0.005194265530853937</v>
      </c>
      <c r="N168" s="111">
        <v>3141450</v>
      </c>
      <c r="O168" s="172">
        <f t="shared" si="22"/>
        <v>0.9989665150888797</v>
      </c>
      <c r="P168" s="107">
        <f>Volume!K168</f>
        <v>326.3</v>
      </c>
      <c r="Q168" s="69">
        <f>Volume!J168</f>
        <v>330.3</v>
      </c>
      <c r="R168" s="231">
        <f t="shared" si="23"/>
        <v>103.869441</v>
      </c>
      <c r="S168" s="102">
        <f t="shared" si="24"/>
        <v>103.7620935</v>
      </c>
      <c r="T168" s="108">
        <f t="shared" si="25"/>
        <v>3128450</v>
      </c>
      <c r="U168" s="102">
        <f t="shared" si="26"/>
        <v>0.5194265530853938</v>
      </c>
      <c r="V168" s="102">
        <f t="shared" si="27"/>
        <v>103.7191545</v>
      </c>
      <c r="W168" s="102">
        <f t="shared" si="28"/>
        <v>0.1502865</v>
      </c>
      <c r="X168" s="102">
        <f t="shared" si="29"/>
        <v>0</v>
      </c>
      <c r="Y168" s="102">
        <f t="shared" si="30"/>
        <v>102.0813235</v>
      </c>
      <c r="Z168" s="231">
        <f t="shared" si="31"/>
        <v>1.7881174999999985</v>
      </c>
      <c r="AB168" s="77"/>
    </row>
    <row r="169" spans="1:28" s="7" customFormat="1" ht="15">
      <c r="A169" s="192" t="s">
        <v>405</v>
      </c>
      <c r="B169" s="163">
        <v>6311250</v>
      </c>
      <c r="C169" s="161">
        <v>104500</v>
      </c>
      <c r="D169" s="169">
        <v>0.016836508639787327</v>
      </c>
      <c r="E169" s="163">
        <v>0</v>
      </c>
      <c r="F169" s="111">
        <v>0</v>
      </c>
      <c r="G169" s="169">
        <v>0</v>
      </c>
      <c r="H169" s="163">
        <v>0</v>
      </c>
      <c r="I169" s="111">
        <v>0</v>
      </c>
      <c r="J169" s="169">
        <v>0</v>
      </c>
      <c r="K169" s="163">
        <v>6311250</v>
      </c>
      <c r="L169" s="111">
        <v>104500</v>
      </c>
      <c r="M169" s="126">
        <f t="shared" si="32"/>
        <v>0.016836508639787327</v>
      </c>
      <c r="N169" s="111">
        <v>6311250</v>
      </c>
      <c r="O169" s="172">
        <f t="shared" si="22"/>
        <v>1</v>
      </c>
      <c r="P169" s="107">
        <f>Volume!K169</f>
        <v>136.45</v>
      </c>
      <c r="Q169" s="69">
        <f>Volume!J169</f>
        <v>143.7</v>
      </c>
      <c r="R169" s="231">
        <f t="shared" si="23"/>
        <v>90.69266249999998</v>
      </c>
      <c r="S169" s="102">
        <f t="shared" si="24"/>
        <v>90.69266249999998</v>
      </c>
      <c r="T169" s="108">
        <f t="shared" si="25"/>
        <v>6206750</v>
      </c>
      <c r="U169" s="102">
        <f t="shared" si="26"/>
        <v>1.6836508639787326</v>
      </c>
      <c r="V169" s="102">
        <f t="shared" si="27"/>
        <v>90.69266249999998</v>
      </c>
      <c r="W169" s="102">
        <f t="shared" si="28"/>
        <v>0</v>
      </c>
      <c r="X169" s="102">
        <f t="shared" si="29"/>
        <v>0</v>
      </c>
      <c r="Y169" s="102">
        <f t="shared" si="30"/>
        <v>84.69110374999998</v>
      </c>
      <c r="Z169" s="231">
        <f t="shared" si="31"/>
        <v>6.001558750000001</v>
      </c>
      <c r="AB169" s="77"/>
    </row>
    <row r="170" spans="1:28" s="7" customFormat="1" ht="15">
      <c r="A170" s="192" t="s">
        <v>406</v>
      </c>
      <c r="B170" s="163">
        <v>42664600</v>
      </c>
      <c r="C170" s="161">
        <v>552200</v>
      </c>
      <c r="D170" s="169">
        <v>0.01311252742660119</v>
      </c>
      <c r="E170" s="163">
        <v>1636800</v>
      </c>
      <c r="F170" s="111">
        <v>545600</v>
      </c>
      <c r="G170" s="169">
        <v>0.5</v>
      </c>
      <c r="H170" s="163">
        <v>371800</v>
      </c>
      <c r="I170" s="111">
        <v>116600</v>
      </c>
      <c r="J170" s="169">
        <v>0.45689655172413796</v>
      </c>
      <c r="K170" s="163">
        <v>44673200</v>
      </c>
      <c r="L170" s="111">
        <v>1214400</v>
      </c>
      <c r="M170" s="126">
        <f t="shared" si="32"/>
        <v>0.027943707603523337</v>
      </c>
      <c r="N170" s="111">
        <v>44618200</v>
      </c>
      <c r="O170" s="172">
        <f t="shared" si="22"/>
        <v>0.9987688367970058</v>
      </c>
      <c r="P170" s="107">
        <f>Volume!K170</f>
        <v>103.65</v>
      </c>
      <c r="Q170" s="69">
        <f>Volume!J170</f>
        <v>105.55</v>
      </c>
      <c r="R170" s="231">
        <f t="shared" si="23"/>
        <v>471.525626</v>
      </c>
      <c r="S170" s="102">
        <f t="shared" si="24"/>
        <v>470.945101</v>
      </c>
      <c r="T170" s="108">
        <f t="shared" si="25"/>
        <v>43458800</v>
      </c>
      <c r="U170" s="102">
        <f t="shared" si="26"/>
        <v>2.794370760352334</v>
      </c>
      <c r="V170" s="102">
        <f t="shared" si="27"/>
        <v>450.324853</v>
      </c>
      <c r="W170" s="102">
        <f t="shared" si="28"/>
        <v>17.276424</v>
      </c>
      <c r="X170" s="102">
        <f t="shared" si="29"/>
        <v>3.924349</v>
      </c>
      <c r="Y170" s="102">
        <f t="shared" si="30"/>
        <v>450.450462</v>
      </c>
      <c r="Z170" s="231">
        <f t="shared" si="31"/>
        <v>21.075163999999972</v>
      </c>
      <c r="AB170" s="77"/>
    </row>
    <row r="171" spans="1:28" s="7" customFormat="1" ht="15">
      <c r="A171" s="192" t="s">
        <v>381</v>
      </c>
      <c r="B171" s="163">
        <v>5025600</v>
      </c>
      <c r="C171" s="161">
        <v>-36000</v>
      </c>
      <c r="D171" s="169">
        <v>-0.007112375533428165</v>
      </c>
      <c r="E171" s="163">
        <v>1200</v>
      </c>
      <c r="F171" s="111">
        <v>1200</v>
      </c>
      <c r="G171" s="169">
        <v>0</v>
      </c>
      <c r="H171" s="163">
        <v>0</v>
      </c>
      <c r="I171" s="111">
        <v>0</v>
      </c>
      <c r="J171" s="169">
        <v>0</v>
      </c>
      <c r="K171" s="163">
        <v>5026800</v>
      </c>
      <c r="L171" s="111">
        <v>-34800</v>
      </c>
      <c r="M171" s="126">
        <f t="shared" si="32"/>
        <v>-0.006875296348980559</v>
      </c>
      <c r="N171" s="111">
        <v>5020800</v>
      </c>
      <c r="O171" s="172">
        <f t="shared" si="22"/>
        <v>0.9988063977082836</v>
      </c>
      <c r="P171" s="107">
        <f>Volume!K171</f>
        <v>252.5</v>
      </c>
      <c r="Q171" s="69">
        <f>Volume!J171</f>
        <v>263.7</v>
      </c>
      <c r="R171" s="231">
        <f t="shared" si="23"/>
        <v>132.556716</v>
      </c>
      <c r="S171" s="102">
        <f t="shared" si="24"/>
        <v>132.398496</v>
      </c>
      <c r="T171" s="108">
        <f t="shared" si="25"/>
        <v>5061600</v>
      </c>
      <c r="U171" s="102">
        <f t="shared" si="26"/>
        <v>-0.687529634898056</v>
      </c>
      <c r="V171" s="102">
        <f t="shared" si="27"/>
        <v>132.525072</v>
      </c>
      <c r="W171" s="102">
        <f t="shared" si="28"/>
        <v>0.031644</v>
      </c>
      <c r="X171" s="102">
        <f t="shared" si="29"/>
        <v>0</v>
      </c>
      <c r="Y171" s="102">
        <f t="shared" si="30"/>
        <v>127.8054</v>
      </c>
      <c r="Z171" s="231">
        <f t="shared" si="31"/>
        <v>4.7513159999999885</v>
      </c>
      <c r="AB171" s="77"/>
    </row>
    <row r="172" spans="1:28" s="7" customFormat="1" ht="15">
      <c r="A172" s="192" t="s">
        <v>79</v>
      </c>
      <c r="B172" s="163">
        <v>6508800</v>
      </c>
      <c r="C172" s="161">
        <v>37800</v>
      </c>
      <c r="D172" s="169">
        <v>0.0058414464534075105</v>
      </c>
      <c r="E172" s="163">
        <v>3600</v>
      </c>
      <c r="F172" s="111">
        <v>0</v>
      </c>
      <c r="G172" s="169">
        <v>0</v>
      </c>
      <c r="H172" s="163">
        <v>0</v>
      </c>
      <c r="I172" s="111">
        <v>0</v>
      </c>
      <c r="J172" s="169">
        <v>0</v>
      </c>
      <c r="K172" s="163">
        <v>6512400</v>
      </c>
      <c r="L172" s="111">
        <v>37800</v>
      </c>
      <c r="M172" s="126">
        <f t="shared" si="32"/>
        <v>0.005838198498748957</v>
      </c>
      <c r="N172" s="111">
        <v>6512400</v>
      </c>
      <c r="O172" s="172">
        <f t="shared" si="22"/>
        <v>1</v>
      </c>
      <c r="P172" s="107">
        <f>Volume!K172</f>
        <v>660.35</v>
      </c>
      <c r="Q172" s="69">
        <f>Volume!J172</f>
        <v>672.45</v>
      </c>
      <c r="R172" s="231">
        <f t="shared" si="23"/>
        <v>437.926338</v>
      </c>
      <c r="S172" s="102">
        <f t="shared" si="24"/>
        <v>437.926338</v>
      </c>
      <c r="T172" s="108">
        <f t="shared" si="25"/>
        <v>6474600</v>
      </c>
      <c r="U172" s="102">
        <f t="shared" si="26"/>
        <v>0.5838198498748958</v>
      </c>
      <c r="V172" s="102">
        <f t="shared" si="27"/>
        <v>437.684256</v>
      </c>
      <c r="W172" s="102">
        <f t="shared" si="28"/>
        <v>0.242082</v>
      </c>
      <c r="X172" s="102">
        <f t="shared" si="29"/>
        <v>0</v>
      </c>
      <c r="Y172" s="102">
        <f t="shared" si="30"/>
        <v>427.550211</v>
      </c>
      <c r="Z172" s="231">
        <f t="shared" si="31"/>
        <v>10.376126999999997</v>
      </c>
      <c r="AB172" s="77"/>
    </row>
    <row r="173" spans="1:28" s="58" customFormat="1" ht="15">
      <c r="A173" s="192" t="s">
        <v>219</v>
      </c>
      <c r="B173" s="163">
        <v>6204800</v>
      </c>
      <c r="C173" s="161">
        <v>43400</v>
      </c>
      <c r="D173" s="169">
        <v>0.0070438536696205405</v>
      </c>
      <c r="E173" s="163">
        <v>183400</v>
      </c>
      <c r="F173" s="111">
        <v>50400</v>
      </c>
      <c r="G173" s="169">
        <v>0.37894736842105264</v>
      </c>
      <c r="H173" s="163">
        <v>19600</v>
      </c>
      <c r="I173" s="111">
        <v>16800</v>
      </c>
      <c r="J173" s="169">
        <v>6</v>
      </c>
      <c r="K173" s="163">
        <v>6407800</v>
      </c>
      <c r="L173" s="111">
        <v>110600</v>
      </c>
      <c r="M173" s="126">
        <f t="shared" si="32"/>
        <v>0.017563361493997332</v>
      </c>
      <c r="N173" s="111">
        <v>6399400</v>
      </c>
      <c r="O173" s="172">
        <f t="shared" si="22"/>
        <v>0.9986890976622241</v>
      </c>
      <c r="P173" s="107">
        <f>Volume!K173</f>
        <v>123.2</v>
      </c>
      <c r="Q173" s="69">
        <f>Volume!J173</f>
        <v>123.75</v>
      </c>
      <c r="R173" s="231">
        <f t="shared" si="23"/>
        <v>79.296525</v>
      </c>
      <c r="S173" s="102">
        <f t="shared" si="24"/>
        <v>79.192575</v>
      </c>
      <c r="T173" s="108">
        <f t="shared" si="25"/>
        <v>6297200</v>
      </c>
      <c r="U173" s="102">
        <f t="shared" si="26"/>
        <v>1.7563361493997331</v>
      </c>
      <c r="V173" s="102">
        <f t="shared" si="27"/>
        <v>76.7844</v>
      </c>
      <c r="W173" s="102">
        <f t="shared" si="28"/>
        <v>2.269575</v>
      </c>
      <c r="X173" s="102">
        <f t="shared" si="29"/>
        <v>0.24255</v>
      </c>
      <c r="Y173" s="102">
        <f t="shared" si="30"/>
        <v>77.581504</v>
      </c>
      <c r="Z173" s="231">
        <f t="shared" si="31"/>
        <v>1.7150210000000072</v>
      </c>
      <c r="AA173" s="78"/>
      <c r="AB173" s="77"/>
    </row>
    <row r="174" spans="1:28" s="58" customFormat="1" ht="15">
      <c r="A174" s="200" t="s">
        <v>493</v>
      </c>
      <c r="B174" s="163">
        <v>87978275</v>
      </c>
      <c r="C174" s="161">
        <v>3016475</v>
      </c>
      <c r="D174" s="169">
        <v>0.03550389704549574</v>
      </c>
      <c r="E174" s="163">
        <v>3314850</v>
      </c>
      <c r="F174" s="111">
        <v>1782550</v>
      </c>
      <c r="G174" s="169">
        <v>1.1633165829145728</v>
      </c>
      <c r="H174" s="163">
        <v>358050</v>
      </c>
      <c r="I174" s="111">
        <v>138600</v>
      </c>
      <c r="J174" s="169">
        <v>0.631578947368421</v>
      </c>
      <c r="K174" s="163">
        <v>91651175</v>
      </c>
      <c r="L174" s="111">
        <v>4937625</v>
      </c>
      <c r="M174" s="126">
        <f t="shared" si="32"/>
        <v>0.05694179283399192</v>
      </c>
      <c r="N174" s="111">
        <v>91408625</v>
      </c>
      <c r="O174" s="172">
        <f t="shared" si="22"/>
        <v>0.9973535527504148</v>
      </c>
      <c r="P174" s="107">
        <f>Volume!K174</f>
        <v>141.8</v>
      </c>
      <c r="Q174" s="69">
        <f>Volume!J174</f>
        <v>142.9</v>
      </c>
      <c r="R174" s="231">
        <f t="shared" si="23"/>
        <v>1309.69529075</v>
      </c>
      <c r="S174" s="102">
        <f t="shared" si="24"/>
        <v>1306.22925125</v>
      </c>
      <c r="T174" s="108">
        <f t="shared" si="25"/>
        <v>86713550</v>
      </c>
      <c r="U174" s="102">
        <f t="shared" si="26"/>
        <v>5.694179283399192</v>
      </c>
      <c r="V174" s="102">
        <f t="shared" si="27"/>
        <v>1257.20954975</v>
      </c>
      <c r="W174" s="102">
        <f t="shared" si="28"/>
        <v>47.3692065</v>
      </c>
      <c r="X174" s="102">
        <f t="shared" si="29"/>
        <v>5.1165345</v>
      </c>
      <c r="Y174" s="102">
        <f t="shared" si="30"/>
        <v>1229.5981390000002</v>
      </c>
      <c r="Z174" s="231">
        <f t="shared" si="31"/>
        <v>80.09715174999974</v>
      </c>
      <c r="AA174" s="78"/>
      <c r="AB174" s="77"/>
    </row>
    <row r="175" spans="1:28" s="7" customFormat="1" ht="15">
      <c r="A175" s="192" t="s">
        <v>288</v>
      </c>
      <c r="B175" s="163">
        <v>13343000</v>
      </c>
      <c r="C175" s="161">
        <v>367400</v>
      </c>
      <c r="D175" s="169">
        <v>0.028314682943370636</v>
      </c>
      <c r="E175" s="163">
        <v>67100</v>
      </c>
      <c r="F175" s="111">
        <v>47300</v>
      </c>
      <c r="G175" s="169">
        <v>2.388888888888889</v>
      </c>
      <c r="H175" s="163">
        <v>0</v>
      </c>
      <c r="I175" s="111">
        <v>0</v>
      </c>
      <c r="J175" s="169">
        <v>0</v>
      </c>
      <c r="K175" s="163">
        <v>13410100</v>
      </c>
      <c r="L175" s="111">
        <v>414700</v>
      </c>
      <c r="M175" s="126">
        <f t="shared" si="32"/>
        <v>0.031911291687828</v>
      </c>
      <c r="N175" s="111">
        <v>13404600</v>
      </c>
      <c r="O175" s="172">
        <f t="shared" si="22"/>
        <v>0.9995898613731441</v>
      </c>
      <c r="P175" s="107">
        <f>Volume!K175</f>
        <v>239.1</v>
      </c>
      <c r="Q175" s="69">
        <f>Volume!J175</f>
        <v>241.15</v>
      </c>
      <c r="R175" s="231">
        <f t="shared" si="23"/>
        <v>323.3845615</v>
      </c>
      <c r="S175" s="102">
        <f t="shared" si="24"/>
        <v>323.251929</v>
      </c>
      <c r="T175" s="108">
        <f t="shared" si="25"/>
        <v>12995400</v>
      </c>
      <c r="U175" s="102">
        <f t="shared" si="26"/>
        <v>3.1911291687828</v>
      </c>
      <c r="V175" s="102">
        <f t="shared" si="27"/>
        <v>321.766445</v>
      </c>
      <c r="W175" s="102">
        <f t="shared" si="28"/>
        <v>1.6181165</v>
      </c>
      <c r="X175" s="102">
        <f t="shared" si="29"/>
        <v>0</v>
      </c>
      <c r="Y175" s="102">
        <f t="shared" si="30"/>
        <v>310.720014</v>
      </c>
      <c r="Z175" s="231">
        <f t="shared" si="31"/>
        <v>12.664547500000026</v>
      </c>
      <c r="AB175" s="77"/>
    </row>
    <row r="176" spans="1:28" s="58" customFormat="1" ht="15">
      <c r="A176" s="192" t="s">
        <v>220</v>
      </c>
      <c r="B176" s="163">
        <v>9845250</v>
      </c>
      <c r="C176" s="161">
        <v>204750</v>
      </c>
      <c r="D176" s="169">
        <v>0.021238524972771122</v>
      </c>
      <c r="E176" s="163">
        <v>51750</v>
      </c>
      <c r="F176" s="111">
        <v>21750</v>
      </c>
      <c r="G176" s="169">
        <v>0.725</v>
      </c>
      <c r="H176" s="163">
        <v>0</v>
      </c>
      <c r="I176" s="111">
        <v>0</v>
      </c>
      <c r="J176" s="169">
        <v>0</v>
      </c>
      <c r="K176" s="163">
        <v>9897000</v>
      </c>
      <c r="L176" s="111">
        <v>226500</v>
      </c>
      <c r="M176" s="126">
        <f t="shared" si="32"/>
        <v>0.02342174654878238</v>
      </c>
      <c r="N176" s="111">
        <v>9854250</v>
      </c>
      <c r="O176" s="172">
        <f t="shared" si="22"/>
        <v>0.9956805092452258</v>
      </c>
      <c r="P176" s="107">
        <f>Volume!K176</f>
        <v>566.9</v>
      </c>
      <c r="Q176" s="69">
        <f>Volume!J176</f>
        <v>561.25</v>
      </c>
      <c r="R176" s="231">
        <f t="shared" si="23"/>
        <v>555.469125</v>
      </c>
      <c r="S176" s="102">
        <f t="shared" si="24"/>
        <v>553.06978125</v>
      </c>
      <c r="T176" s="108">
        <f t="shared" si="25"/>
        <v>9670500</v>
      </c>
      <c r="U176" s="102">
        <f t="shared" si="26"/>
        <v>2.3421746548782383</v>
      </c>
      <c r="V176" s="102">
        <f t="shared" si="27"/>
        <v>552.56465625</v>
      </c>
      <c r="W176" s="102">
        <f t="shared" si="28"/>
        <v>2.90446875</v>
      </c>
      <c r="X176" s="102">
        <f t="shared" si="29"/>
        <v>0</v>
      </c>
      <c r="Y176" s="102">
        <f t="shared" si="30"/>
        <v>548.220645</v>
      </c>
      <c r="Z176" s="231">
        <f t="shared" si="31"/>
        <v>7.248479999999972</v>
      </c>
      <c r="AA176" s="78"/>
      <c r="AB176" s="77"/>
    </row>
    <row r="177" spans="1:28" s="58" customFormat="1" ht="15">
      <c r="A177" s="192" t="s">
        <v>460</v>
      </c>
      <c r="B177" s="163">
        <v>743000</v>
      </c>
      <c r="C177" s="161">
        <v>136500</v>
      </c>
      <c r="D177" s="169">
        <v>0.22506183017312448</v>
      </c>
      <c r="E177" s="163">
        <v>0</v>
      </c>
      <c r="F177" s="111">
        <v>0</v>
      </c>
      <c r="G177" s="169">
        <v>0</v>
      </c>
      <c r="H177" s="163">
        <v>0</v>
      </c>
      <c r="I177" s="111">
        <v>0</v>
      </c>
      <c r="J177" s="169">
        <v>0</v>
      </c>
      <c r="K177" s="163">
        <v>743000</v>
      </c>
      <c r="L177" s="111">
        <v>136500</v>
      </c>
      <c r="M177" s="126">
        <f t="shared" si="32"/>
        <v>0.22506183017312448</v>
      </c>
      <c r="N177" s="111">
        <v>742500</v>
      </c>
      <c r="O177" s="172">
        <f t="shared" si="22"/>
        <v>0.9993270524899058</v>
      </c>
      <c r="P177" s="107">
        <f>Volume!K177</f>
        <v>423.4</v>
      </c>
      <c r="Q177" s="69">
        <f>Volume!J177</f>
        <v>428.45</v>
      </c>
      <c r="R177" s="231">
        <f t="shared" si="23"/>
        <v>31.833835</v>
      </c>
      <c r="S177" s="102">
        <f t="shared" si="24"/>
        <v>31.8124125</v>
      </c>
      <c r="T177" s="108">
        <f t="shared" si="25"/>
        <v>606500</v>
      </c>
      <c r="U177" s="102">
        <f t="shared" si="26"/>
        <v>22.50618301731245</v>
      </c>
      <c r="V177" s="102">
        <f t="shared" si="27"/>
        <v>31.833835</v>
      </c>
      <c r="W177" s="102">
        <f t="shared" si="28"/>
        <v>0</v>
      </c>
      <c r="X177" s="102">
        <f t="shared" si="29"/>
        <v>0</v>
      </c>
      <c r="Y177" s="102">
        <f t="shared" si="30"/>
        <v>25.67921</v>
      </c>
      <c r="Z177" s="231">
        <f t="shared" si="31"/>
        <v>6.154624999999999</v>
      </c>
      <c r="AA177" s="78"/>
      <c r="AB177" s="77"/>
    </row>
    <row r="178" spans="1:28" s="58" customFormat="1" ht="15">
      <c r="A178" s="192" t="s">
        <v>407</v>
      </c>
      <c r="B178" s="163">
        <v>2465100</v>
      </c>
      <c r="C178" s="161">
        <v>155650</v>
      </c>
      <c r="D178" s="169">
        <v>0.06739699928554417</v>
      </c>
      <c r="E178" s="163">
        <v>550</v>
      </c>
      <c r="F178" s="111">
        <v>0</v>
      </c>
      <c r="G178" s="169">
        <v>0</v>
      </c>
      <c r="H178" s="163">
        <v>0</v>
      </c>
      <c r="I178" s="111">
        <v>0</v>
      </c>
      <c r="J178" s="169">
        <v>0</v>
      </c>
      <c r="K178" s="163">
        <v>2465650</v>
      </c>
      <c r="L178" s="111">
        <v>155650</v>
      </c>
      <c r="M178" s="126">
        <f t="shared" si="32"/>
        <v>0.06738095238095237</v>
      </c>
      <c r="N178" s="111">
        <v>2456850</v>
      </c>
      <c r="O178" s="172">
        <f t="shared" si="22"/>
        <v>0.9964309614097703</v>
      </c>
      <c r="P178" s="107">
        <f>Volume!K178</f>
        <v>861.1</v>
      </c>
      <c r="Q178" s="69">
        <f>Volume!J178</f>
        <v>874.75</v>
      </c>
      <c r="R178" s="231">
        <f t="shared" si="23"/>
        <v>215.68273375</v>
      </c>
      <c r="S178" s="102">
        <f t="shared" si="24"/>
        <v>214.91295375</v>
      </c>
      <c r="T178" s="108">
        <f t="shared" si="25"/>
        <v>2310000</v>
      </c>
      <c r="U178" s="102">
        <f t="shared" si="26"/>
        <v>6.738095238095237</v>
      </c>
      <c r="V178" s="102">
        <f t="shared" si="27"/>
        <v>215.6346225</v>
      </c>
      <c r="W178" s="102">
        <f t="shared" si="28"/>
        <v>0.04811125</v>
      </c>
      <c r="X178" s="102">
        <f t="shared" si="29"/>
        <v>0</v>
      </c>
      <c r="Y178" s="102">
        <f t="shared" si="30"/>
        <v>198.9141</v>
      </c>
      <c r="Z178" s="231">
        <f t="shared" si="31"/>
        <v>16.76863375000002</v>
      </c>
      <c r="AA178" s="78"/>
      <c r="AB178" s="77"/>
    </row>
    <row r="179" spans="1:28" s="58" customFormat="1" ht="15">
      <c r="A179" s="192" t="s">
        <v>221</v>
      </c>
      <c r="B179" s="163">
        <v>8778400</v>
      </c>
      <c r="C179" s="161">
        <v>263200</v>
      </c>
      <c r="D179" s="169">
        <v>0.03090943254415633</v>
      </c>
      <c r="E179" s="163">
        <v>155200</v>
      </c>
      <c r="F179" s="111">
        <v>87200</v>
      </c>
      <c r="G179" s="169">
        <v>1.2823529411764707</v>
      </c>
      <c r="H179" s="163">
        <v>3200</v>
      </c>
      <c r="I179" s="111">
        <v>3200</v>
      </c>
      <c r="J179" s="169">
        <v>0</v>
      </c>
      <c r="K179" s="163">
        <v>8936800</v>
      </c>
      <c r="L179" s="111">
        <v>353600</v>
      </c>
      <c r="M179" s="126">
        <f t="shared" si="32"/>
        <v>0.04119675645446919</v>
      </c>
      <c r="N179" s="111">
        <v>8928800</v>
      </c>
      <c r="O179" s="172">
        <f t="shared" si="22"/>
        <v>0.9991048249932862</v>
      </c>
      <c r="P179" s="107">
        <f>Volume!K179</f>
        <v>408.55</v>
      </c>
      <c r="Q179" s="69">
        <f>Volume!J179</f>
        <v>415.8</v>
      </c>
      <c r="R179" s="231">
        <f t="shared" si="23"/>
        <v>371.592144</v>
      </c>
      <c r="S179" s="102">
        <f t="shared" si="24"/>
        <v>371.259504</v>
      </c>
      <c r="T179" s="108">
        <f t="shared" si="25"/>
        <v>8583200</v>
      </c>
      <c r="U179" s="102">
        <f t="shared" si="26"/>
        <v>4.119675645446919</v>
      </c>
      <c r="V179" s="102">
        <f t="shared" si="27"/>
        <v>365.005872</v>
      </c>
      <c r="W179" s="102">
        <f t="shared" si="28"/>
        <v>6.453216</v>
      </c>
      <c r="X179" s="102">
        <f t="shared" si="29"/>
        <v>0.133056</v>
      </c>
      <c r="Y179" s="102">
        <f t="shared" si="30"/>
        <v>350.666636</v>
      </c>
      <c r="Z179" s="231">
        <f t="shared" si="31"/>
        <v>20.925508000000036</v>
      </c>
      <c r="AA179" s="78"/>
      <c r="AB179" s="77"/>
    </row>
    <row r="180" spans="1:28" s="58" customFormat="1" ht="15">
      <c r="A180" s="192" t="s">
        <v>228</v>
      </c>
      <c r="B180" s="163">
        <v>34788950</v>
      </c>
      <c r="C180" s="161">
        <v>292250</v>
      </c>
      <c r="D180" s="169">
        <v>0.008471824841216696</v>
      </c>
      <c r="E180" s="163">
        <v>508200</v>
      </c>
      <c r="F180" s="111">
        <v>195300</v>
      </c>
      <c r="G180" s="169">
        <v>0.6241610738255033</v>
      </c>
      <c r="H180" s="163">
        <v>60900</v>
      </c>
      <c r="I180" s="111">
        <v>14700</v>
      </c>
      <c r="J180" s="169">
        <v>0.3181818181818182</v>
      </c>
      <c r="K180" s="163">
        <v>35358050</v>
      </c>
      <c r="L180" s="111">
        <v>502250</v>
      </c>
      <c r="M180" s="126">
        <f t="shared" si="32"/>
        <v>0.014409366590352251</v>
      </c>
      <c r="N180" s="111">
        <v>35268450</v>
      </c>
      <c r="O180" s="172">
        <f t="shared" si="22"/>
        <v>0.9974659236015561</v>
      </c>
      <c r="P180" s="107">
        <f>Volume!K180</f>
        <v>730.4</v>
      </c>
      <c r="Q180" s="69">
        <f>Volume!J180</f>
        <v>734</v>
      </c>
      <c r="R180" s="231">
        <f t="shared" si="23"/>
        <v>2595.28087</v>
      </c>
      <c r="S180" s="102">
        <f t="shared" si="24"/>
        <v>2588.70423</v>
      </c>
      <c r="T180" s="108">
        <f t="shared" si="25"/>
        <v>34855800</v>
      </c>
      <c r="U180" s="102">
        <f t="shared" si="26"/>
        <v>1.440936659035225</v>
      </c>
      <c r="V180" s="102">
        <f t="shared" si="27"/>
        <v>2553.50893</v>
      </c>
      <c r="W180" s="102">
        <f t="shared" si="28"/>
        <v>37.30188</v>
      </c>
      <c r="X180" s="102">
        <f t="shared" si="29"/>
        <v>4.47006</v>
      </c>
      <c r="Y180" s="102">
        <f t="shared" si="30"/>
        <v>2545.867632</v>
      </c>
      <c r="Z180" s="231">
        <f t="shared" si="31"/>
        <v>49.41323800000009</v>
      </c>
      <c r="AA180" s="78"/>
      <c r="AB180" s="77"/>
    </row>
    <row r="181" spans="1:28" s="58" customFormat="1" ht="15">
      <c r="A181" s="192" t="s">
        <v>513</v>
      </c>
      <c r="B181" s="163">
        <v>433000</v>
      </c>
      <c r="C181" s="161">
        <v>74000</v>
      </c>
      <c r="D181" s="169">
        <v>0.20612813370473537</v>
      </c>
      <c r="E181" s="163">
        <v>0</v>
      </c>
      <c r="F181" s="111">
        <v>0</v>
      </c>
      <c r="G181" s="169">
        <v>0</v>
      </c>
      <c r="H181" s="163">
        <v>0</v>
      </c>
      <c r="I181" s="111">
        <v>0</v>
      </c>
      <c r="J181" s="169">
        <v>0</v>
      </c>
      <c r="K181" s="163">
        <v>433000</v>
      </c>
      <c r="L181" s="111">
        <v>74000</v>
      </c>
      <c r="M181" s="126">
        <f t="shared" si="32"/>
        <v>0.20612813370473537</v>
      </c>
      <c r="N181" s="111">
        <v>433000</v>
      </c>
      <c r="O181" s="172">
        <f t="shared" si="22"/>
        <v>1</v>
      </c>
      <c r="P181" s="107">
        <f>Volume!K181</f>
        <v>402.3</v>
      </c>
      <c r="Q181" s="69">
        <f>Volume!J181</f>
        <v>422.75</v>
      </c>
      <c r="R181" s="231">
        <f t="shared" si="23"/>
        <v>18.305075</v>
      </c>
      <c r="S181" s="102">
        <f t="shared" si="24"/>
        <v>18.305075</v>
      </c>
      <c r="T181" s="108">
        <f t="shared" si="25"/>
        <v>359000</v>
      </c>
      <c r="U181" s="102">
        <f t="shared" si="26"/>
        <v>20.61281337047354</v>
      </c>
      <c r="V181" s="102">
        <f t="shared" si="27"/>
        <v>18.305075</v>
      </c>
      <c r="W181" s="102">
        <f t="shared" si="28"/>
        <v>0</v>
      </c>
      <c r="X181" s="102">
        <f t="shared" si="29"/>
        <v>0</v>
      </c>
      <c r="Y181" s="102">
        <f t="shared" si="30"/>
        <v>14.44257</v>
      </c>
      <c r="Z181" s="231">
        <f t="shared" si="31"/>
        <v>3.8625049999999987</v>
      </c>
      <c r="AA181" s="78"/>
      <c r="AB181" s="77"/>
    </row>
    <row r="182" spans="1:28" s="58" customFormat="1" ht="15">
      <c r="A182" s="192" t="s">
        <v>96</v>
      </c>
      <c r="B182" s="163">
        <v>14873808</v>
      </c>
      <c r="C182" s="161">
        <v>489108</v>
      </c>
      <c r="D182" s="169">
        <v>0.03400196041627562</v>
      </c>
      <c r="E182" s="163">
        <v>320100</v>
      </c>
      <c r="F182" s="111">
        <v>124850</v>
      </c>
      <c r="G182" s="169">
        <v>0.6394366197183099</v>
      </c>
      <c r="H182" s="163">
        <v>15950</v>
      </c>
      <c r="I182" s="111">
        <v>8800</v>
      </c>
      <c r="J182" s="169">
        <v>1.2307692307692308</v>
      </c>
      <c r="K182" s="163">
        <v>15226750</v>
      </c>
      <c r="L182" s="111">
        <v>622758</v>
      </c>
      <c r="M182" s="126">
        <f t="shared" si="32"/>
        <v>0.04264299788715305</v>
      </c>
      <c r="N182" s="111">
        <v>15188250</v>
      </c>
      <c r="O182" s="172">
        <f t="shared" si="22"/>
        <v>0.9974715549936789</v>
      </c>
      <c r="P182" s="107">
        <f>Volume!K182</f>
        <v>2134.1</v>
      </c>
      <c r="Q182" s="69">
        <f>Volume!J182</f>
        <v>2158.35</v>
      </c>
      <c r="R182" s="231">
        <f t="shared" si="23"/>
        <v>3286.46558625</v>
      </c>
      <c r="S182" s="102">
        <f t="shared" si="24"/>
        <v>3278.15593875</v>
      </c>
      <c r="T182" s="108">
        <f t="shared" si="25"/>
        <v>14603992</v>
      </c>
      <c r="U182" s="102">
        <f t="shared" si="26"/>
        <v>4.264299788715305</v>
      </c>
      <c r="V182" s="102">
        <f t="shared" si="27"/>
        <v>3210.28834968</v>
      </c>
      <c r="W182" s="102">
        <f t="shared" si="28"/>
        <v>69.0887835</v>
      </c>
      <c r="X182" s="102">
        <f t="shared" si="29"/>
        <v>3.44256825</v>
      </c>
      <c r="Y182" s="102">
        <f t="shared" si="30"/>
        <v>3116.6379327199998</v>
      </c>
      <c r="Z182" s="231">
        <f t="shared" si="31"/>
        <v>169.82765353000013</v>
      </c>
      <c r="AA182" s="78"/>
      <c r="AB182" s="77"/>
    </row>
    <row r="183" spans="1:28" s="58" customFormat="1" ht="15">
      <c r="A183" s="192" t="s">
        <v>147</v>
      </c>
      <c r="B183" s="163">
        <v>5048450</v>
      </c>
      <c r="C183" s="161">
        <v>83050</v>
      </c>
      <c r="D183" s="169">
        <v>0.0167257421355782</v>
      </c>
      <c r="E183" s="163">
        <v>25300</v>
      </c>
      <c r="F183" s="111">
        <v>7700</v>
      </c>
      <c r="G183" s="169">
        <v>0.4375</v>
      </c>
      <c r="H183" s="163">
        <v>3850</v>
      </c>
      <c r="I183" s="111">
        <v>2200</v>
      </c>
      <c r="J183" s="169">
        <v>1.3333333333333333</v>
      </c>
      <c r="K183" s="163">
        <v>5077600</v>
      </c>
      <c r="L183" s="111">
        <v>92950</v>
      </c>
      <c r="M183" s="126">
        <f t="shared" si="32"/>
        <v>0.018647247048438707</v>
      </c>
      <c r="N183" s="111">
        <v>5073200</v>
      </c>
      <c r="O183" s="172">
        <f t="shared" si="22"/>
        <v>0.9991334488734835</v>
      </c>
      <c r="P183" s="107">
        <f>Volume!K183</f>
        <v>2578.85</v>
      </c>
      <c r="Q183" s="69">
        <f>Volume!J183</f>
        <v>2615</v>
      </c>
      <c r="R183" s="231">
        <f t="shared" si="23"/>
        <v>1327.7924</v>
      </c>
      <c r="S183" s="102">
        <f t="shared" si="24"/>
        <v>1326.6418</v>
      </c>
      <c r="T183" s="108">
        <f t="shared" si="25"/>
        <v>4984650</v>
      </c>
      <c r="U183" s="102">
        <f t="shared" si="26"/>
        <v>1.8647247048438707</v>
      </c>
      <c r="V183" s="102">
        <f t="shared" si="27"/>
        <v>1320.169675</v>
      </c>
      <c r="W183" s="102">
        <f t="shared" si="28"/>
        <v>6.61595</v>
      </c>
      <c r="X183" s="102">
        <f t="shared" si="29"/>
        <v>1.006775</v>
      </c>
      <c r="Y183" s="102">
        <f t="shared" si="30"/>
        <v>1285.46646525</v>
      </c>
      <c r="Z183" s="231">
        <f t="shared" si="31"/>
        <v>42.32593474999999</v>
      </c>
      <c r="AA183" s="78"/>
      <c r="AB183" s="77"/>
    </row>
    <row r="184" spans="1:28" s="7" customFormat="1" ht="15">
      <c r="A184" s="192" t="s">
        <v>198</v>
      </c>
      <c r="B184" s="163">
        <v>16458450</v>
      </c>
      <c r="C184" s="161">
        <v>205950</v>
      </c>
      <c r="D184" s="169">
        <v>0.012671896631287495</v>
      </c>
      <c r="E184" s="163">
        <v>769350</v>
      </c>
      <c r="F184" s="111">
        <v>263700</v>
      </c>
      <c r="G184" s="169">
        <v>0.5215069712251558</v>
      </c>
      <c r="H184" s="163">
        <v>118500</v>
      </c>
      <c r="I184" s="111">
        <v>30900</v>
      </c>
      <c r="J184" s="169">
        <v>0.3527397260273973</v>
      </c>
      <c r="K184" s="163">
        <v>17346300</v>
      </c>
      <c r="L184" s="111">
        <v>500550</v>
      </c>
      <c r="M184" s="126">
        <f t="shared" si="32"/>
        <v>0.02971372601397979</v>
      </c>
      <c r="N184" s="111">
        <v>17312250</v>
      </c>
      <c r="O184" s="172">
        <f t="shared" si="22"/>
        <v>0.9980370453641411</v>
      </c>
      <c r="P184" s="107">
        <f>Volume!K184</f>
        <v>2893.85</v>
      </c>
      <c r="Q184" s="69">
        <f>Volume!J184</f>
        <v>2894.85</v>
      </c>
      <c r="R184" s="231">
        <f t="shared" si="23"/>
        <v>5021.4936555</v>
      </c>
      <c r="S184" s="102">
        <f t="shared" si="24"/>
        <v>5011.63669125</v>
      </c>
      <c r="T184" s="108">
        <f t="shared" si="25"/>
        <v>16845750</v>
      </c>
      <c r="U184" s="102">
        <f t="shared" si="26"/>
        <v>2.971372601397979</v>
      </c>
      <c r="V184" s="102">
        <f t="shared" si="27"/>
        <v>4764.47439825</v>
      </c>
      <c r="W184" s="102">
        <f t="shared" si="28"/>
        <v>222.71528475</v>
      </c>
      <c r="X184" s="102">
        <f t="shared" si="29"/>
        <v>34.3039725</v>
      </c>
      <c r="Y184" s="102">
        <f t="shared" si="30"/>
        <v>4874.90736375</v>
      </c>
      <c r="Z184" s="231">
        <f t="shared" si="31"/>
        <v>146.58629175000078</v>
      </c>
      <c r="AB184" s="77"/>
    </row>
    <row r="185" spans="1:28" s="7" customFormat="1" ht="15">
      <c r="A185" s="192" t="s">
        <v>289</v>
      </c>
      <c r="B185" s="163">
        <v>907500</v>
      </c>
      <c r="C185" s="161">
        <v>28500</v>
      </c>
      <c r="D185" s="169">
        <v>0.032423208191126277</v>
      </c>
      <c r="E185" s="163">
        <v>0</v>
      </c>
      <c r="F185" s="111">
        <v>0</v>
      </c>
      <c r="G185" s="169">
        <v>0</v>
      </c>
      <c r="H185" s="163">
        <v>0</v>
      </c>
      <c r="I185" s="111">
        <v>0</v>
      </c>
      <c r="J185" s="169">
        <v>0</v>
      </c>
      <c r="K185" s="163">
        <v>907500</v>
      </c>
      <c r="L185" s="111">
        <v>28500</v>
      </c>
      <c r="M185" s="126">
        <f t="shared" si="32"/>
        <v>0.032423208191126277</v>
      </c>
      <c r="N185" s="111">
        <v>892000</v>
      </c>
      <c r="O185" s="172">
        <f t="shared" si="22"/>
        <v>0.9829201101928374</v>
      </c>
      <c r="P185" s="107">
        <f>Volume!K185</f>
        <v>1012.6</v>
      </c>
      <c r="Q185" s="69">
        <f>Volume!J185</f>
        <v>1014.8</v>
      </c>
      <c r="R185" s="231">
        <f t="shared" si="23"/>
        <v>92.0931</v>
      </c>
      <c r="S185" s="102">
        <f t="shared" si="24"/>
        <v>90.52016</v>
      </c>
      <c r="T185" s="108">
        <f t="shared" si="25"/>
        <v>879000</v>
      </c>
      <c r="U185" s="102">
        <f t="shared" si="26"/>
        <v>3.242320819112628</v>
      </c>
      <c r="V185" s="102">
        <f t="shared" si="27"/>
        <v>92.0931</v>
      </c>
      <c r="W185" s="102">
        <f t="shared" si="28"/>
        <v>0</v>
      </c>
      <c r="X185" s="102">
        <f t="shared" si="29"/>
        <v>0</v>
      </c>
      <c r="Y185" s="102">
        <f t="shared" si="30"/>
        <v>89.00754</v>
      </c>
      <c r="Z185" s="231">
        <f t="shared" si="31"/>
        <v>3.085560000000001</v>
      </c>
      <c r="AB185" s="77"/>
    </row>
    <row r="186" spans="1:28" s="7" customFormat="1" ht="15">
      <c r="A186" s="192" t="s">
        <v>408</v>
      </c>
      <c r="B186" s="163">
        <v>107276818</v>
      </c>
      <c r="C186" s="161">
        <v>8349418</v>
      </c>
      <c r="D186" s="169">
        <v>0.08439944848444415</v>
      </c>
      <c r="E186" s="163">
        <v>4963888</v>
      </c>
      <c r="F186" s="111">
        <v>2711638</v>
      </c>
      <c r="G186" s="169">
        <v>1.203968475968476</v>
      </c>
      <c r="H186" s="163">
        <v>1065350</v>
      </c>
      <c r="I186" s="111">
        <v>629200</v>
      </c>
      <c r="J186" s="169">
        <v>1.4426229508196722</v>
      </c>
      <c r="K186" s="163">
        <v>113370400</v>
      </c>
      <c r="L186" s="111">
        <v>11690256</v>
      </c>
      <c r="M186" s="126">
        <f t="shared" si="32"/>
        <v>0.11497088359748979</v>
      </c>
      <c r="N186" s="111">
        <v>112955700</v>
      </c>
      <c r="O186" s="172">
        <f t="shared" si="22"/>
        <v>0.9963420787083754</v>
      </c>
      <c r="P186" s="107">
        <f>Volume!K186</f>
        <v>168.45</v>
      </c>
      <c r="Q186" s="69">
        <f>Volume!J186</f>
        <v>178</v>
      </c>
      <c r="R186" s="231">
        <f t="shared" si="23"/>
        <v>2017.99312</v>
      </c>
      <c r="S186" s="102">
        <f t="shared" si="24"/>
        <v>2010.61146</v>
      </c>
      <c r="T186" s="108">
        <f t="shared" si="25"/>
        <v>101680144</v>
      </c>
      <c r="U186" s="102">
        <f t="shared" si="26"/>
        <v>11.497088359748979</v>
      </c>
      <c r="V186" s="102">
        <f t="shared" si="27"/>
        <v>1909.5273604</v>
      </c>
      <c r="W186" s="102">
        <f t="shared" si="28"/>
        <v>88.3572064</v>
      </c>
      <c r="X186" s="102">
        <f t="shared" si="29"/>
        <v>18.96323</v>
      </c>
      <c r="Y186" s="102">
        <f t="shared" si="30"/>
        <v>1712.8020256799998</v>
      </c>
      <c r="Z186" s="231">
        <f t="shared" si="31"/>
        <v>305.1910943200003</v>
      </c>
      <c r="AB186" s="77"/>
    </row>
    <row r="187" spans="1:28" s="7" customFormat="1" ht="15">
      <c r="A187" s="192" t="s">
        <v>409</v>
      </c>
      <c r="B187" s="163">
        <v>1201500</v>
      </c>
      <c r="C187" s="161">
        <v>-50400</v>
      </c>
      <c r="D187" s="169">
        <v>-0.040258806613946804</v>
      </c>
      <c r="E187" s="163">
        <v>0</v>
      </c>
      <c r="F187" s="111">
        <v>0</v>
      </c>
      <c r="G187" s="169">
        <v>0</v>
      </c>
      <c r="H187" s="163">
        <v>0</v>
      </c>
      <c r="I187" s="111">
        <v>0</v>
      </c>
      <c r="J187" s="169">
        <v>0</v>
      </c>
      <c r="K187" s="163">
        <v>1201500</v>
      </c>
      <c r="L187" s="111">
        <v>-50400</v>
      </c>
      <c r="M187" s="126">
        <f t="shared" si="32"/>
        <v>-0.040258806613946804</v>
      </c>
      <c r="N187" s="111">
        <v>1201050</v>
      </c>
      <c r="O187" s="172">
        <f t="shared" si="22"/>
        <v>0.999625468164794</v>
      </c>
      <c r="P187" s="107">
        <f>Volume!K187</f>
        <v>692.85</v>
      </c>
      <c r="Q187" s="69">
        <f>Volume!J187</f>
        <v>706.65</v>
      </c>
      <c r="R187" s="231">
        <f t="shared" si="23"/>
        <v>84.9039975</v>
      </c>
      <c r="S187" s="102">
        <f t="shared" si="24"/>
        <v>84.87219825</v>
      </c>
      <c r="T187" s="108">
        <f t="shared" si="25"/>
        <v>1251900</v>
      </c>
      <c r="U187" s="102">
        <f t="shared" si="26"/>
        <v>-4.02588066139468</v>
      </c>
      <c r="V187" s="102">
        <f t="shared" si="27"/>
        <v>84.9039975</v>
      </c>
      <c r="W187" s="102">
        <f t="shared" si="28"/>
        <v>0</v>
      </c>
      <c r="X187" s="102">
        <f t="shared" si="29"/>
        <v>0</v>
      </c>
      <c r="Y187" s="102">
        <f t="shared" si="30"/>
        <v>86.7378915</v>
      </c>
      <c r="Z187" s="231">
        <f t="shared" si="31"/>
        <v>-1.8338940000000008</v>
      </c>
      <c r="AB187" s="77"/>
    </row>
    <row r="188" spans="1:28" s="58" customFormat="1" ht="13.5" customHeight="1">
      <c r="A188" s="192" t="s">
        <v>211</v>
      </c>
      <c r="B188" s="163">
        <v>130552850</v>
      </c>
      <c r="C188" s="161">
        <v>4113800</v>
      </c>
      <c r="D188" s="169">
        <v>0.03253583445936995</v>
      </c>
      <c r="E188" s="163">
        <v>6495650</v>
      </c>
      <c r="F188" s="111">
        <v>1407000</v>
      </c>
      <c r="G188" s="169">
        <v>0.2764976958525346</v>
      </c>
      <c r="H188" s="163">
        <v>1102150</v>
      </c>
      <c r="I188" s="111">
        <v>365150</v>
      </c>
      <c r="J188" s="169">
        <v>0.4954545454545455</v>
      </c>
      <c r="K188" s="163">
        <v>138150650</v>
      </c>
      <c r="L188" s="111">
        <v>5885950</v>
      </c>
      <c r="M188" s="126">
        <f t="shared" si="32"/>
        <v>0.044501291727875994</v>
      </c>
      <c r="N188" s="111">
        <v>135919550</v>
      </c>
      <c r="O188" s="172">
        <f t="shared" si="22"/>
        <v>0.9838502388515725</v>
      </c>
      <c r="P188" s="107">
        <f>Volume!K188</f>
        <v>219.45</v>
      </c>
      <c r="Q188" s="69">
        <f>Volume!J188</f>
        <v>222.8</v>
      </c>
      <c r="R188" s="231">
        <f t="shared" si="23"/>
        <v>3077.996482</v>
      </c>
      <c r="S188" s="102">
        <f t="shared" si="24"/>
        <v>3028.287574</v>
      </c>
      <c r="T188" s="108">
        <f t="shared" si="25"/>
        <v>132264700</v>
      </c>
      <c r="U188" s="102">
        <f t="shared" si="26"/>
        <v>4.4501291727876</v>
      </c>
      <c r="V188" s="102">
        <f t="shared" si="27"/>
        <v>2908.717498</v>
      </c>
      <c r="W188" s="102">
        <f t="shared" si="28"/>
        <v>144.723082</v>
      </c>
      <c r="X188" s="102">
        <f t="shared" si="29"/>
        <v>24.555902</v>
      </c>
      <c r="Y188" s="102">
        <f t="shared" si="30"/>
        <v>2902.5488415</v>
      </c>
      <c r="Z188" s="231">
        <f t="shared" si="31"/>
        <v>175.44764050000003</v>
      </c>
      <c r="AA188" s="78"/>
      <c r="AB188" s="77"/>
    </row>
    <row r="189" spans="1:28" s="7" customFormat="1" ht="15">
      <c r="A189" s="192" t="s">
        <v>229</v>
      </c>
      <c r="B189" s="163">
        <v>34483050</v>
      </c>
      <c r="C189" s="161">
        <v>1291950</v>
      </c>
      <c r="D189" s="169">
        <v>0.03892459123078174</v>
      </c>
      <c r="E189" s="163">
        <v>654750</v>
      </c>
      <c r="F189" s="111">
        <v>255150</v>
      </c>
      <c r="G189" s="169">
        <v>0.6385135135135135</v>
      </c>
      <c r="H189" s="163">
        <v>110700</v>
      </c>
      <c r="I189" s="111">
        <v>35100</v>
      </c>
      <c r="J189" s="169">
        <v>0.4642857142857143</v>
      </c>
      <c r="K189" s="163">
        <v>35248500</v>
      </c>
      <c r="L189" s="111">
        <v>1582200</v>
      </c>
      <c r="M189" s="126">
        <f t="shared" si="32"/>
        <v>0.046996551447590025</v>
      </c>
      <c r="N189" s="111">
        <v>35195850</v>
      </c>
      <c r="O189" s="172">
        <f t="shared" si="22"/>
        <v>0.9985063194178476</v>
      </c>
      <c r="P189" s="107">
        <f>Volume!K189</f>
        <v>273.2</v>
      </c>
      <c r="Q189" s="69">
        <f>Volume!J189</f>
        <v>280.05</v>
      </c>
      <c r="R189" s="231">
        <f t="shared" si="23"/>
        <v>987.1342425</v>
      </c>
      <c r="S189" s="102">
        <f t="shared" si="24"/>
        <v>985.65977925</v>
      </c>
      <c r="T189" s="108">
        <f t="shared" si="25"/>
        <v>33666300</v>
      </c>
      <c r="U189" s="102">
        <f t="shared" si="26"/>
        <v>4.699655144759003</v>
      </c>
      <c r="V189" s="102">
        <f t="shared" si="27"/>
        <v>965.69781525</v>
      </c>
      <c r="W189" s="102">
        <f t="shared" si="28"/>
        <v>18.33627375</v>
      </c>
      <c r="X189" s="102">
        <f t="shared" si="29"/>
        <v>3.1001535</v>
      </c>
      <c r="Y189" s="102">
        <f t="shared" si="30"/>
        <v>919.763316</v>
      </c>
      <c r="Z189" s="231">
        <f t="shared" si="31"/>
        <v>67.3709265</v>
      </c>
      <c r="AB189" s="77"/>
    </row>
    <row r="190" spans="1:28" s="7" customFormat="1" ht="15">
      <c r="A190" s="192" t="s">
        <v>471</v>
      </c>
      <c r="B190" s="163">
        <v>1427250</v>
      </c>
      <c r="C190" s="161">
        <v>49500</v>
      </c>
      <c r="D190" s="169">
        <v>0.03592814371257485</v>
      </c>
      <c r="E190" s="163">
        <v>3850</v>
      </c>
      <c r="F190" s="111">
        <v>0</v>
      </c>
      <c r="G190" s="169">
        <v>0</v>
      </c>
      <c r="H190" s="163">
        <v>0</v>
      </c>
      <c r="I190" s="111">
        <v>0</v>
      </c>
      <c r="J190" s="169">
        <v>0</v>
      </c>
      <c r="K190" s="163">
        <v>1431100</v>
      </c>
      <c r="L190" s="111">
        <v>49500</v>
      </c>
      <c r="M190" s="126">
        <f t="shared" si="32"/>
        <v>0.035828025477707005</v>
      </c>
      <c r="N190" s="111">
        <v>1430000</v>
      </c>
      <c r="O190" s="172">
        <f t="shared" si="22"/>
        <v>0.9992313604919293</v>
      </c>
      <c r="P190" s="107">
        <f>Volume!K190</f>
        <v>331.5</v>
      </c>
      <c r="Q190" s="69">
        <f>Volume!J190</f>
        <v>331.75</v>
      </c>
      <c r="R190" s="231">
        <f t="shared" si="23"/>
        <v>47.4767425</v>
      </c>
      <c r="S190" s="102">
        <f t="shared" si="24"/>
        <v>47.44025</v>
      </c>
      <c r="T190" s="108">
        <f t="shared" si="25"/>
        <v>1381600</v>
      </c>
      <c r="U190" s="102">
        <f t="shared" si="26"/>
        <v>3.5828025477707004</v>
      </c>
      <c r="V190" s="102">
        <f t="shared" si="27"/>
        <v>47.34901875</v>
      </c>
      <c r="W190" s="102">
        <f t="shared" si="28"/>
        <v>0.12772375</v>
      </c>
      <c r="X190" s="102">
        <f t="shared" si="29"/>
        <v>0</v>
      </c>
      <c r="Y190" s="102">
        <f t="shared" si="30"/>
        <v>45.80004</v>
      </c>
      <c r="Z190" s="231">
        <f t="shared" si="31"/>
        <v>1.6767024999999975</v>
      </c>
      <c r="AB190" s="77"/>
    </row>
    <row r="191" spans="1:28" s="7" customFormat="1" ht="15">
      <c r="A191" s="192" t="s">
        <v>199</v>
      </c>
      <c r="B191" s="163">
        <v>4269000</v>
      </c>
      <c r="C191" s="161">
        <v>-58800</v>
      </c>
      <c r="D191" s="169">
        <v>-0.013586579786496604</v>
      </c>
      <c r="E191" s="163">
        <v>133200</v>
      </c>
      <c r="F191" s="111">
        <v>38400</v>
      </c>
      <c r="G191" s="169">
        <v>0.4050632911392405</v>
      </c>
      <c r="H191" s="163">
        <v>19200</v>
      </c>
      <c r="I191" s="111">
        <v>7800</v>
      </c>
      <c r="J191" s="169">
        <v>0.6842105263157895</v>
      </c>
      <c r="K191" s="163">
        <v>4421400</v>
      </c>
      <c r="L191" s="111">
        <v>-12600</v>
      </c>
      <c r="M191" s="126">
        <f t="shared" si="32"/>
        <v>-0.002841677943166441</v>
      </c>
      <c r="N191" s="111">
        <v>4417200</v>
      </c>
      <c r="O191" s="172">
        <f t="shared" si="22"/>
        <v>0.9990500746369928</v>
      </c>
      <c r="P191" s="107">
        <f>Volume!K191</f>
        <v>448.2</v>
      </c>
      <c r="Q191" s="69">
        <f>Volume!J191</f>
        <v>449.6</v>
      </c>
      <c r="R191" s="231">
        <f t="shared" si="23"/>
        <v>198.786144</v>
      </c>
      <c r="S191" s="102">
        <f t="shared" si="24"/>
        <v>198.597312</v>
      </c>
      <c r="T191" s="108">
        <f t="shared" si="25"/>
        <v>4434000</v>
      </c>
      <c r="U191" s="102">
        <f t="shared" si="26"/>
        <v>-0.28416779431664413</v>
      </c>
      <c r="V191" s="102">
        <f t="shared" si="27"/>
        <v>191.93424</v>
      </c>
      <c r="W191" s="102">
        <f t="shared" si="28"/>
        <v>5.988672</v>
      </c>
      <c r="X191" s="102">
        <f t="shared" si="29"/>
        <v>0.863232</v>
      </c>
      <c r="Y191" s="102">
        <f t="shared" si="30"/>
        <v>198.73188</v>
      </c>
      <c r="Z191" s="231">
        <f t="shared" si="31"/>
        <v>0.05426400000001763</v>
      </c>
      <c r="AB191" s="77"/>
    </row>
    <row r="192" spans="1:28" s="7" customFormat="1" ht="15">
      <c r="A192" s="192" t="s">
        <v>200</v>
      </c>
      <c r="B192" s="163">
        <v>7053375</v>
      </c>
      <c r="C192" s="161">
        <v>226125</v>
      </c>
      <c r="D192" s="169">
        <v>0.03312094913764693</v>
      </c>
      <c r="E192" s="163">
        <v>60250</v>
      </c>
      <c r="F192" s="111">
        <v>36500</v>
      </c>
      <c r="G192" s="169">
        <v>1.5368421052631578</v>
      </c>
      <c r="H192" s="163">
        <v>5750</v>
      </c>
      <c r="I192" s="111">
        <v>5000</v>
      </c>
      <c r="J192" s="169">
        <v>6.666666666666667</v>
      </c>
      <c r="K192" s="163">
        <v>7119375</v>
      </c>
      <c r="L192" s="111">
        <v>267625</v>
      </c>
      <c r="M192" s="126">
        <f t="shared" si="32"/>
        <v>0.03905936439595724</v>
      </c>
      <c r="N192" s="111">
        <v>7113750</v>
      </c>
      <c r="O192" s="172">
        <f t="shared" si="22"/>
        <v>0.9992099025546484</v>
      </c>
      <c r="P192" s="107">
        <f>Volume!K192</f>
        <v>2376.15</v>
      </c>
      <c r="Q192" s="69">
        <f>Volume!J192</f>
        <v>2377.55</v>
      </c>
      <c r="R192" s="231">
        <f t="shared" si="23"/>
        <v>1692.6670031250003</v>
      </c>
      <c r="S192" s="102">
        <f t="shared" si="24"/>
        <v>1691.3296312500001</v>
      </c>
      <c r="T192" s="108">
        <f t="shared" si="25"/>
        <v>6851750</v>
      </c>
      <c r="U192" s="102">
        <f t="shared" si="26"/>
        <v>3.905936439595724</v>
      </c>
      <c r="V192" s="102">
        <f t="shared" si="27"/>
        <v>1676.975173125</v>
      </c>
      <c r="W192" s="102">
        <f t="shared" si="28"/>
        <v>14.32473875</v>
      </c>
      <c r="X192" s="102">
        <f t="shared" si="29"/>
        <v>1.36709125</v>
      </c>
      <c r="Y192" s="102">
        <f t="shared" si="30"/>
        <v>1628.07857625</v>
      </c>
      <c r="Z192" s="231">
        <f t="shared" si="31"/>
        <v>64.58842687500032</v>
      </c>
      <c r="AB192" s="77"/>
    </row>
    <row r="193" spans="1:28" s="58" customFormat="1" ht="14.25" customHeight="1">
      <c r="A193" s="192" t="s">
        <v>35</v>
      </c>
      <c r="B193" s="163">
        <v>3631200</v>
      </c>
      <c r="C193" s="161">
        <v>-303200</v>
      </c>
      <c r="D193" s="169">
        <v>-0.07706384709231395</v>
      </c>
      <c r="E193" s="163">
        <v>32000</v>
      </c>
      <c r="F193" s="111">
        <v>22400</v>
      </c>
      <c r="G193" s="169">
        <v>2.3333333333333335</v>
      </c>
      <c r="H193" s="163">
        <v>0</v>
      </c>
      <c r="I193" s="111">
        <v>0</v>
      </c>
      <c r="J193" s="169">
        <v>0</v>
      </c>
      <c r="K193" s="163">
        <v>3663200</v>
      </c>
      <c r="L193" s="111">
        <v>-280800</v>
      </c>
      <c r="M193" s="126">
        <f t="shared" si="32"/>
        <v>-0.07119675456389453</v>
      </c>
      <c r="N193" s="111">
        <v>3663200</v>
      </c>
      <c r="O193" s="172">
        <f t="shared" si="22"/>
        <v>1</v>
      </c>
      <c r="P193" s="107">
        <f>Volume!K193</f>
        <v>294.6</v>
      </c>
      <c r="Q193" s="69">
        <f>Volume!J193</f>
        <v>306</v>
      </c>
      <c r="R193" s="231">
        <f t="shared" si="23"/>
        <v>112.09392</v>
      </c>
      <c r="S193" s="102">
        <f t="shared" si="24"/>
        <v>112.09392</v>
      </c>
      <c r="T193" s="108">
        <f t="shared" si="25"/>
        <v>3944000</v>
      </c>
      <c r="U193" s="102">
        <f t="shared" si="26"/>
        <v>-7.119675456389453</v>
      </c>
      <c r="V193" s="102">
        <f t="shared" si="27"/>
        <v>111.11472</v>
      </c>
      <c r="W193" s="102">
        <f t="shared" si="28"/>
        <v>0.9792</v>
      </c>
      <c r="X193" s="102">
        <f t="shared" si="29"/>
        <v>0</v>
      </c>
      <c r="Y193" s="102">
        <f t="shared" si="30"/>
        <v>116.19024</v>
      </c>
      <c r="Z193" s="231">
        <f t="shared" si="31"/>
        <v>-4.096320000000006</v>
      </c>
      <c r="AA193" s="78"/>
      <c r="AB193" s="77"/>
    </row>
    <row r="194" spans="1:28" s="58" customFormat="1" ht="14.25" customHeight="1">
      <c r="A194" s="192" t="s">
        <v>290</v>
      </c>
      <c r="B194" s="163">
        <v>1673925</v>
      </c>
      <c r="C194" s="161">
        <v>-8925</v>
      </c>
      <c r="D194" s="169">
        <v>-0.005303502986005883</v>
      </c>
      <c r="E194" s="163">
        <v>75</v>
      </c>
      <c r="F194" s="111">
        <v>75</v>
      </c>
      <c r="G194" s="169">
        <v>0</v>
      </c>
      <c r="H194" s="163">
        <v>0</v>
      </c>
      <c r="I194" s="111">
        <v>0</v>
      </c>
      <c r="J194" s="169">
        <v>0</v>
      </c>
      <c r="K194" s="163">
        <v>1674000</v>
      </c>
      <c r="L194" s="111">
        <v>-8850</v>
      </c>
      <c r="M194" s="126">
        <f t="shared" si="32"/>
        <v>-0.005258935734022641</v>
      </c>
      <c r="N194" s="111">
        <v>1674000</v>
      </c>
      <c r="O194" s="172">
        <f t="shared" si="22"/>
        <v>1</v>
      </c>
      <c r="P194" s="107">
        <f>Volume!K194</f>
        <v>3671.35</v>
      </c>
      <c r="Q194" s="69">
        <f>Volume!J194</f>
        <v>3796.7</v>
      </c>
      <c r="R194" s="231">
        <f t="shared" si="23"/>
        <v>635.56758</v>
      </c>
      <c r="S194" s="102">
        <f t="shared" si="24"/>
        <v>635.56758</v>
      </c>
      <c r="T194" s="108">
        <f t="shared" si="25"/>
        <v>1682850</v>
      </c>
      <c r="U194" s="102">
        <f t="shared" si="26"/>
        <v>-0.5258935734022641</v>
      </c>
      <c r="V194" s="102">
        <f t="shared" si="27"/>
        <v>635.53910475</v>
      </c>
      <c r="W194" s="102">
        <f t="shared" si="28"/>
        <v>0.02847525</v>
      </c>
      <c r="X194" s="102">
        <f t="shared" si="29"/>
        <v>0</v>
      </c>
      <c r="Y194" s="102">
        <f t="shared" si="30"/>
        <v>617.83313475</v>
      </c>
      <c r="Z194" s="231">
        <f t="shared" si="31"/>
        <v>17.73444525000002</v>
      </c>
      <c r="AA194" s="78"/>
      <c r="AB194" s="77"/>
    </row>
    <row r="195" spans="1:28" s="58" customFormat="1" ht="14.25" customHeight="1">
      <c r="A195" s="192" t="s">
        <v>410</v>
      </c>
      <c r="B195" s="163">
        <v>46600</v>
      </c>
      <c r="C195" s="161">
        <v>11800</v>
      </c>
      <c r="D195" s="169">
        <v>0.3390804597701149</v>
      </c>
      <c r="E195" s="163">
        <v>0</v>
      </c>
      <c r="F195" s="111">
        <v>0</v>
      </c>
      <c r="G195" s="169">
        <v>0</v>
      </c>
      <c r="H195" s="163">
        <v>0</v>
      </c>
      <c r="I195" s="111">
        <v>0</v>
      </c>
      <c r="J195" s="169">
        <v>0</v>
      </c>
      <c r="K195" s="163">
        <v>46600</v>
      </c>
      <c r="L195" s="111">
        <v>11800</v>
      </c>
      <c r="M195" s="126">
        <f t="shared" si="32"/>
        <v>0.3390804597701149</v>
      </c>
      <c r="N195" s="111">
        <v>46600</v>
      </c>
      <c r="O195" s="172">
        <f t="shared" si="22"/>
        <v>1</v>
      </c>
      <c r="P195" s="107">
        <f>Volume!K195</f>
        <v>1339.05</v>
      </c>
      <c r="Q195" s="69">
        <f>Volume!J195</f>
        <v>1318.85</v>
      </c>
      <c r="R195" s="231">
        <f t="shared" si="23"/>
        <v>6.145840999999999</v>
      </c>
      <c r="S195" s="102">
        <f t="shared" si="24"/>
        <v>6.145840999999999</v>
      </c>
      <c r="T195" s="108">
        <f t="shared" si="25"/>
        <v>34800</v>
      </c>
      <c r="U195" s="102">
        <f t="shared" si="26"/>
        <v>33.90804597701149</v>
      </c>
      <c r="V195" s="102">
        <f t="shared" si="27"/>
        <v>6.145840999999999</v>
      </c>
      <c r="W195" s="102">
        <f t="shared" si="28"/>
        <v>0</v>
      </c>
      <c r="X195" s="102">
        <f t="shared" si="29"/>
        <v>0</v>
      </c>
      <c r="Y195" s="102">
        <f t="shared" si="30"/>
        <v>4.659894</v>
      </c>
      <c r="Z195" s="231">
        <f t="shared" si="31"/>
        <v>1.4859469999999986</v>
      </c>
      <c r="AA195" s="78"/>
      <c r="AB195" s="77"/>
    </row>
    <row r="196" spans="1:28" s="58" customFormat="1" ht="14.25" customHeight="1">
      <c r="A196" s="192" t="s">
        <v>222</v>
      </c>
      <c r="B196" s="163">
        <v>1015952</v>
      </c>
      <c r="C196" s="161">
        <v>28388</v>
      </c>
      <c r="D196" s="169">
        <v>0.028745478774033887</v>
      </c>
      <c r="E196" s="163">
        <v>376</v>
      </c>
      <c r="F196" s="111">
        <v>188</v>
      </c>
      <c r="G196" s="169">
        <v>1</v>
      </c>
      <c r="H196" s="163">
        <v>0</v>
      </c>
      <c r="I196" s="111">
        <v>0</v>
      </c>
      <c r="J196" s="169">
        <v>0</v>
      </c>
      <c r="K196" s="163">
        <v>1016328</v>
      </c>
      <c r="L196" s="111">
        <v>28576</v>
      </c>
      <c r="M196" s="126">
        <f t="shared" si="32"/>
        <v>0.02893033878949372</v>
      </c>
      <c r="N196" s="111">
        <v>1015576</v>
      </c>
      <c r="O196" s="172">
        <f t="shared" si="22"/>
        <v>0.9992600813910469</v>
      </c>
      <c r="P196" s="107">
        <f>Volume!K196</f>
        <v>1892</v>
      </c>
      <c r="Q196" s="69">
        <f>Volume!J196</f>
        <v>1889.5</v>
      </c>
      <c r="R196" s="231">
        <f t="shared" si="23"/>
        <v>192.0351756</v>
      </c>
      <c r="S196" s="102">
        <f t="shared" si="24"/>
        <v>191.8930852</v>
      </c>
      <c r="T196" s="108">
        <f t="shared" si="25"/>
        <v>987752</v>
      </c>
      <c r="U196" s="102">
        <f t="shared" si="26"/>
        <v>2.893033878949372</v>
      </c>
      <c r="V196" s="102">
        <f t="shared" si="27"/>
        <v>191.9641304</v>
      </c>
      <c r="W196" s="102">
        <f t="shared" si="28"/>
        <v>0.0710452</v>
      </c>
      <c r="X196" s="102">
        <f t="shared" si="29"/>
        <v>0</v>
      </c>
      <c r="Y196" s="102">
        <f t="shared" si="30"/>
        <v>186.8826784</v>
      </c>
      <c r="Z196" s="231">
        <f t="shared" si="31"/>
        <v>5.152497199999999</v>
      </c>
      <c r="AA196" s="78"/>
      <c r="AB196" s="77"/>
    </row>
    <row r="197" spans="1:28" s="58" customFormat="1" ht="14.25" customHeight="1">
      <c r="A197" s="192" t="s">
        <v>411</v>
      </c>
      <c r="B197" s="163">
        <v>14177800</v>
      </c>
      <c r="C197" s="161">
        <v>327600</v>
      </c>
      <c r="D197" s="169">
        <v>0.023653088042049936</v>
      </c>
      <c r="E197" s="163">
        <v>0</v>
      </c>
      <c r="F197" s="111">
        <v>0</v>
      </c>
      <c r="G197" s="169">
        <v>0</v>
      </c>
      <c r="H197" s="163">
        <v>0</v>
      </c>
      <c r="I197" s="111">
        <v>0</v>
      </c>
      <c r="J197" s="169">
        <v>0</v>
      </c>
      <c r="K197" s="163">
        <v>14177800</v>
      </c>
      <c r="L197" s="111">
        <v>327600</v>
      </c>
      <c r="M197" s="126">
        <f t="shared" si="32"/>
        <v>0.023653088042049936</v>
      </c>
      <c r="N197" s="111">
        <v>14177800</v>
      </c>
      <c r="O197" s="172">
        <f aca="true" t="shared" si="33" ref="O197:O232">N197/K197</f>
        <v>1</v>
      </c>
      <c r="P197" s="107">
        <f>Volume!K197</f>
        <v>155.55</v>
      </c>
      <c r="Q197" s="69">
        <f>Volume!J197</f>
        <v>160.15</v>
      </c>
      <c r="R197" s="231">
        <f aca="true" t="shared" si="34" ref="R197:R232">Q197*K197/10000000</f>
        <v>227.057467</v>
      </c>
      <c r="S197" s="102">
        <f aca="true" t="shared" si="35" ref="S197:S232">Q197*N197/10000000</f>
        <v>227.057467</v>
      </c>
      <c r="T197" s="108">
        <f aca="true" t="shared" si="36" ref="T197:T232">K197-L197</f>
        <v>13850200</v>
      </c>
      <c r="U197" s="102">
        <f aca="true" t="shared" si="37" ref="U197:U232">L197/T197*100</f>
        <v>2.3653088042049935</v>
      </c>
      <c r="V197" s="102">
        <f aca="true" t="shared" si="38" ref="V197:V232">Q197*B197/10000000</f>
        <v>227.057467</v>
      </c>
      <c r="W197" s="102">
        <f aca="true" t="shared" si="39" ref="W197:W232">Q197*E197/10000000</f>
        <v>0</v>
      </c>
      <c r="X197" s="102">
        <f aca="true" t="shared" si="40" ref="X197:X232">Q197*H197/10000000</f>
        <v>0</v>
      </c>
      <c r="Y197" s="102">
        <f aca="true" t="shared" si="41" ref="Y197:Y232">(T197*P197)/10000000</f>
        <v>215.439861</v>
      </c>
      <c r="Z197" s="231">
        <f aca="true" t="shared" si="42" ref="Z197:Z232">R197-Y197</f>
        <v>11.617605999999995</v>
      </c>
      <c r="AA197" s="78"/>
      <c r="AB197" s="77"/>
    </row>
    <row r="198" spans="1:28" s="58" customFormat="1" ht="14.25" customHeight="1">
      <c r="A198" s="192" t="s">
        <v>267</v>
      </c>
      <c r="B198" s="163">
        <v>682500</v>
      </c>
      <c r="C198" s="161">
        <v>87850</v>
      </c>
      <c r="D198" s="169">
        <v>0.14773396115361978</v>
      </c>
      <c r="E198" s="163">
        <v>350</v>
      </c>
      <c r="F198" s="111">
        <v>350</v>
      </c>
      <c r="G198" s="169">
        <v>0</v>
      </c>
      <c r="H198" s="163">
        <v>0</v>
      </c>
      <c r="I198" s="111">
        <v>0</v>
      </c>
      <c r="J198" s="169">
        <v>0</v>
      </c>
      <c r="K198" s="163">
        <v>682850</v>
      </c>
      <c r="L198" s="111">
        <v>88200</v>
      </c>
      <c r="M198" s="126">
        <f t="shared" si="32"/>
        <v>0.1483225426721601</v>
      </c>
      <c r="N198" s="111">
        <v>682850</v>
      </c>
      <c r="O198" s="172">
        <f t="shared" si="33"/>
        <v>1</v>
      </c>
      <c r="P198" s="107">
        <f>Volume!K198</f>
        <v>890.7</v>
      </c>
      <c r="Q198" s="69">
        <f>Volume!J198</f>
        <v>912.2</v>
      </c>
      <c r="R198" s="231">
        <f t="shared" si="34"/>
        <v>62.289577</v>
      </c>
      <c r="S198" s="102">
        <f t="shared" si="35"/>
        <v>62.289577</v>
      </c>
      <c r="T198" s="108">
        <f t="shared" si="36"/>
        <v>594650</v>
      </c>
      <c r="U198" s="102">
        <f t="shared" si="37"/>
        <v>14.83225426721601</v>
      </c>
      <c r="V198" s="102">
        <f t="shared" si="38"/>
        <v>62.25765</v>
      </c>
      <c r="W198" s="102">
        <f t="shared" si="39"/>
        <v>0.031927</v>
      </c>
      <c r="X198" s="102">
        <f t="shared" si="40"/>
        <v>0</v>
      </c>
      <c r="Y198" s="102">
        <f t="shared" si="41"/>
        <v>52.9654755</v>
      </c>
      <c r="Z198" s="231">
        <f t="shared" si="42"/>
        <v>9.324101500000005</v>
      </c>
      <c r="AA198" s="78"/>
      <c r="AB198" s="77"/>
    </row>
    <row r="199" spans="1:28" s="58" customFormat="1" ht="14.25" customHeight="1">
      <c r="A199" s="192" t="s">
        <v>177</v>
      </c>
      <c r="B199" s="163">
        <v>6595500</v>
      </c>
      <c r="C199" s="161">
        <v>141000</v>
      </c>
      <c r="D199" s="169">
        <v>0.021845224262142693</v>
      </c>
      <c r="E199" s="163">
        <v>69000</v>
      </c>
      <c r="F199" s="111">
        <v>25500</v>
      </c>
      <c r="G199" s="169">
        <v>0.5862068965517241</v>
      </c>
      <c r="H199" s="163">
        <v>0</v>
      </c>
      <c r="I199" s="111">
        <v>0</v>
      </c>
      <c r="J199" s="169">
        <v>0</v>
      </c>
      <c r="K199" s="163">
        <v>6664500</v>
      </c>
      <c r="L199" s="111">
        <v>166500</v>
      </c>
      <c r="M199" s="126">
        <f t="shared" si="32"/>
        <v>0.025623268698060944</v>
      </c>
      <c r="N199" s="111">
        <v>6664500</v>
      </c>
      <c r="O199" s="172">
        <f t="shared" si="33"/>
        <v>1</v>
      </c>
      <c r="P199" s="107">
        <f>Volume!K199</f>
        <v>179.1</v>
      </c>
      <c r="Q199" s="69">
        <f>Volume!J199</f>
        <v>183.85</v>
      </c>
      <c r="R199" s="231">
        <f t="shared" si="34"/>
        <v>122.5268325</v>
      </c>
      <c r="S199" s="102">
        <f t="shared" si="35"/>
        <v>122.5268325</v>
      </c>
      <c r="T199" s="108">
        <f t="shared" si="36"/>
        <v>6498000</v>
      </c>
      <c r="U199" s="102">
        <f t="shared" si="37"/>
        <v>2.5623268698060944</v>
      </c>
      <c r="V199" s="102">
        <f t="shared" si="38"/>
        <v>121.2582675</v>
      </c>
      <c r="W199" s="102">
        <f t="shared" si="39"/>
        <v>1.268565</v>
      </c>
      <c r="X199" s="102">
        <f t="shared" si="40"/>
        <v>0</v>
      </c>
      <c r="Y199" s="102">
        <f t="shared" si="41"/>
        <v>116.37918</v>
      </c>
      <c r="Z199" s="231">
        <f t="shared" si="42"/>
        <v>6.147652499999992</v>
      </c>
      <c r="AA199" s="78"/>
      <c r="AB199" s="77"/>
    </row>
    <row r="200" spans="1:28" s="58" customFormat="1" ht="14.25" customHeight="1">
      <c r="A200" s="192" t="s">
        <v>178</v>
      </c>
      <c r="B200" s="163">
        <v>986000</v>
      </c>
      <c r="C200" s="161">
        <v>10200</v>
      </c>
      <c r="D200" s="169">
        <v>0.010452961672473868</v>
      </c>
      <c r="E200" s="163">
        <v>0</v>
      </c>
      <c r="F200" s="111">
        <v>0</v>
      </c>
      <c r="G200" s="169">
        <v>0</v>
      </c>
      <c r="H200" s="163">
        <v>0</v>
      </c>
      <c r="I200" s="111">
        <v>0</v>
      </c>
      <c r="J200" s="169">
        <v>0</v>
      </c>
      <c r="K200" s="163">
        <v>986000</v>
      </c>
      <c r="L200" s="111">
        <v>10200</v>
      </c>
      <c r="M200" s="126">
        <f t="shared" si="32"/>
        <v>0.010452961672473868</v>
      </c>
      <c r="N200" s="111">
        <v>986000</v>
      </c>
      <c r="O200" s="172">
        <f t="shared" si="33"/>
        <v>1</v>
      </c>
      <c r="P200" s="107">
        <f>Volume!K200</f>
        <v>280.45</v>
      </c>
      <c r="Q200" s="69">
        <f>Volume!J200</f>
        <v>287</v>
      </c>
      <c r="R200" s="231">
        <f t="shared" si="34"/>
        <v>28.2982</v>
      </c>
      <c r="S200" s="102">
        <f t="shared" si="35"/>
        <v>28.2982</v>
      </c>
      <c r="T200" s="108">
        <f t="shared" si="36"/>
        <v>975800</v>
      </c>
      <c r="U200" s="102">
        <f t="shared" si="37"/>
        <v>1.0452961672473868</v>
      </c>
      <c r="V200" s="102">
        <f t="shared" si="38"/>
        <v>28.2982</v>
      </c>
      <c r="W200" s="102">
        <f t="shared" si="39"/>
        <v>0</v>
      </c>
      <c r="X200" s="102">
        <f t="shared" si="40"/>
        <v>0</v>
      </c>
      <c r="Y200" s="102">
        <f t="shared" si="41"/>
        <v>27.366311</v>
      </c>
      <c r="Z200" s="231">
        <f t="shared" si="42"/>
        <v>0.9318890000000017</v>
      </c>
      <c r="AA200" s="78"/>
      <c r="AB200" s="77"/>
    </row>
    <row r="201" spans="1:28" s="58" customFormat="1" ht="14.25" customHeight="1">
      <c r="A201" s="192" t="s">
        <v>148</v>
      </c>
      <c r="B201" s="163">
        <v>8067522</v>
      </c>
      <c r="C201" s="161">
        <v>253602</v>
      </c>
      <c r="D201" s="169">
        <v>0.032455156950672644</v>
      </c>
      <c r="E201" s="163">
        <v>2190</v>
      </c>
      <c r="F201" s="111">
        <v>1752</v>
      </c>
      <c r="G201" s="169">
        <v>4</v>
      </c>
      <c r="H201" s="163">
        <v>0</v>
      </c>
      <c r="I201" s="111">
        <v>0</v>
      </c>
      <c r="J201" s="169">
        <v>0</v>
      </c>
      <c r="K201" s="163">
        <v>8069712</v>
      </c>
      <c r="L201" s="111">
        <v>255354</v>
      </c>
      <c r="M201" s="126">
        <f t="shared" si="32"/>
        <v>0.03267754049660893</v>
      </c>
      <c r="N201" s="111">
        <v>8068836</v>
      </c>
      <c r="O201" s="172">
        <f t="shared" si="33"/>
        <v>0.9998914459400782</v>
      </c>
      <c r="P201" s="107">
        <f>Volume!K201</f>
        <v>1037.05</v>
      </c>
      <c r="Q201" s="69">
        <f>Volume!J201</f>
        <v>1051.45</v>
      </c>
      <c r="R201" s="231">
        <f t="shared" si="34"/>
        <v>848.4898682400001</v>
      </c>
      <c r="S201" s="102">
        <f t="shared" si="35"/>
        <v>848.3977612200001</v>
      </c>
      <c r="T201" s="108">
        <f t="shared" si="36"/>
        <v>7814358</v>
      </c>
      <c r="U201" s="102">
        <f t="shared" si="37"/>
        <v>3.2677540496608932</v>
      </c>
      <c r="V201" s="102">
        <f t="shared" si="38"/>
        <v>848.2596006900001</v>
      </c>
      <c r="W201" s="102">
        <f t="shared" si="39"/>
        <v>0.23026755</v>
      </c>
      <c r="X201" s="102">
        <f t="shared" si="40"/>
        <v>0</v>
      </c>
      <c r="Y201" s="102">
        <f t="shared" si="41"/>
        <v>810.38799639</v>
      </c>
      <c r="Z201" s="231">
        <f t="shared" si="42"/>
        <v>38.101871850000066</v>
      </c>
      <c r="AA201" s="78"/>
      <c r="AB201" s="77"/>
    </row>
    <row r="202" spans="1:28" s="58" customFormat="1" ht="14.25" customHeight="1">
      <c r="A202" s="192" t="s">
        <v>412</v>
      </c>
      <c r="B202" s="163">
        <v>3710000</v>
      </c>
      <c r="C202" s="161">
        <v>91250</v>
      </c>
      <c r="D202" s="169">
        <v>0.02521588946459413</v>
      </c>
      <c r="E202" s="163">
        <v>0</v>
      </c>
      <c r="F202" s="111">
        <v>0</v>
      </c>
      <c r="G202" s="169">
        <v>0</v>
      </c>
      <c r="H202" s="163">
        <v>0</v>
      </c>
      <c r="I202" s="111">
        <v>0</v>
      </c>
      <c r="J202" s="169">
        <v>0</v>
      </c>
      <c r="K202" s="163">
        <v>3710000</v>
      </c>
      <c r="L202" s="111">
        <v>91250</v>
      </c>
      <c r="M202" s="126">
        <f t="shared" si="32"/>
        <v>0.02521588946459413</v>
      </c>
      <c r="N202" s="111">
        <v>3703750</v>
      </c>
      <c r="O202" s="172">
        <f t="shared" si="33"/>
        <v>0.9983153638814016</v>
      </c>
      <c r="P202" s="107">
        <f>Volume!K202</f>
        <v>174.9</v>
      </c>
      <c r="Q202" s="69">
        <f>Volume!J202</f>
        <v>174.8</v>
      </c>
      <c r="R202" s="231">
        <f t="shared" si="34"/>
        <v>64.8508</v>
      </c>
      <c r="S202" s="102">
        <f t="shared" si="35"/>
        <v>64.74155</v>
      </c>
      <c r="T202" s="108">
        <f t="shared" si="36"/>
        <v>3618750</v>
      </c>
      <c r="U202" s="102">
        <f t="shared" si="37"/>
        <v>2.521588946459413</v>
      </c>
      <c r="V202" s="102">
        <f t="shared" si="38"/>
        <v>64.8508</v>
      </c>
      <c r="W202" s="102">
        <f t="shared" si="39"/>
        <v>0</v>
      </c>
      <c r="X202" s="102">
        <f t="shared" si="40"/>
        <v>0</v>
      </c>
      <c r="Y202" s="102">
        <f t="shared" si="41"/>
        <v>63.2919375</v>
      </c>
      <c r="Z202" s="231">
        <f t="shared" si="42"/>
        <v>1.5588625000000036</v>
      </c>
      <c r="AA202" s="78"/>
      <c r="AB202" s="77"/>
    </row>
    <row r="203" spans="1:28" s="58" customFormat="1" ht="14.25" customHeight="1">
      <c r="A203" s="200" t="s">
        <v>527</v>
      </c>
      <c r="B203" s="163">
        <v>3029250</v>
      </c>
      <c r="C203" s="161">
        <v>190050</v>
      </c>
      <c r="D203" s="169">
        <v>0.0669378698224852</v>
      </c>
      <c r="E203" s="163">
        <v>3150</v>
      </c>
      <c r="F203" s="111">
        <v>2100</v>
      </c>
      <c r="G203" s="169">
        <v>2</v>
      </c>
      <c r="H203" s="163">
        <v>0</v>
      </c>
      <c r="I203" s="111">
        <v>0</v>
      </c>
      <c r="J203" s="169">
        <v>0</v>
      </c>
      <c r="K203" s="163">
        <v>3032400</v>
      </c>
      <c r="L203" s="111">
        <v>192150</v>
      </c>
      <c r="M203" s="126">
        <f aca="true" t="shared" si="43" ref="M203:M232">L203/(K203-L203)</f>
        <v>0.06765249537892791</v>
      </c>
      <c r="N203" s="111">
        <v>3032400</v>
      </c>
      <c r="O203" s="172">
        <f t="shared" si="33"/>
        <v>1</v>
      </c>
      <c r="P203" s="107">
        <f>Volume!K203</f>
        <v>330.7</v>
      </c>
      <c r="Q203" s="69">
        <f>Volume!J203</f>
        <v>333.2</v>
      </c>
      <c r="R203" s="231">
        <f t="shared" si="34"/>
        <v>101.039568</v>
      </c>
      <c r="S203" s="102">
        <f t="shared" si="35"/>
        <v>101.039568</v>
      </c>
      <c r="T203" s="108">
        <f t="shared" si="36"/>
        <v>2840250</v>
      </c>
      <c r="U203" s="102">
        <f t="shared" si="37"/>
        <v>6.765249537892791</v>
      </c>
      <c r="V203" s="102">
        <f t="shared" si="38"/>
        <v>100.93461</v>
      </c>
      <c r="W203" s="102">
        <f t="shared" si="39"/>
        <v>0.104958</v>
      </c>
      <c r="X203" s="102">
        <f t="shared" si="40"/>
        <v>0</v>
      </c>
      <c r="Y203" s="102">
        <f t="shared" si="41"/>
        <v>93.9270675</v>
      </c>
      <c r="Z203" s="231">
        <f t="shared" si="42"/>
        <v>7.112500499999996</v>
      </c>
      <c r="AA203" s="78"/>
      <c r="AB203" s="77"/>
    </row>
    <row r="204" spans="1:28" s="58" customFormat="1" ht="14.25" customHeight="1">
      <c r="A204" s="192" t="s">
        <v>149</v>
      </c>
      <c r="B204" s="163">
        <v>1305900</v>
      </c>
      <c r="C204" s="161">
        <v>33750</v>
      </c>
      <c r="D204" s="169">
        <v>0.026529890343119915</v>
      </c>
      <c r="E204" s="163">
        <v>0</v>
      </c>
      <c r="F204" s="111">
        <v>0</v>
      </c>
      <c r="G204" s="169">
        <v>0</v>
      </c>
      <c r="H204" s="163">
        <v>0</v>
      </c>
      <c r="I204" s="111">
        <v>0</v>
      </c>
      <c r="J204" s="169">
        <v>0</v>
      </c>
      <c r="K204" s="163">
        <v>1305900</v>
      </c>
      <c r="L204" s="111">
        <v>33750</v>
      </c>
      <c r="M204" s="126">
        <f t="shared" si="43"/>
        <v>0.026529890343119915</v>
      </c>
      <c r="N204" s="111">
        <v>1305900</v>
      </c>
      <c r="O204" s="172">
        <f t="shared" si="33"/>
        <v>1</v>
      </c>
      <c r="P204" s="107">
        <f>Volume!K204</f>
        <v>1186.75</v>
      </c>
      <c r="Q204" s="69">
        <f>Volume!J204</f>
        <v>1214.75</v>
      </c>
      <c r="R204" s="231">
        <f t="shared" si="34"/>
        <v>158.6342025</v>
      </c>
      <c r="S204" s="102">
        <f t="shared" si="35"/>
        <v>158.6342025</v>
      </c>
      <c r="T204" s="108">
        <f t="shared" si="36"/>
        <v>1272150</v>
      </c>
      <c r="U204" s="102">
        <f t="shared" si="37"/>
        <v>2.6529890343119913</v>
      </c>
      <c r="V204" s="102">
        <f t="shared" si="38"/>
        <v>158.6342025</v>
      </c>
      <c r="W204" s="102">
        <f t="shared" si="39"/>
        <v>0</v>
      </c>
      <c r="X204" s="102">
        <f t="shared" si="40"/>
        <v>0</v>
      </c>
      <c r="Y204" s="102">
        <f t="shared" si="41"/>
        <v>150.97240125</v>
      </c>
      <c r="Z204" s="231">
        <f t="shared" si="42"/>
        <v>7.661801249999996</v>
      </c>
      <c r="AA204" s="78"/>
      <c r="AB204" s="77"/>
    </row>
    <row r="205" spans="1:28" s="58" customFormat="1" ht="14.25" customHeight="1">
      <c r="A205" s="192" t="s">
        <v>209</v>
      </c>
      <c r="B205" s="163">
        <v>838500</v>
      </c>
      <c r="C205" s="161">
        <v>79000</v>
      </c>
      <c r="D205" s="169">
        <v>0.10401579986833442</v>
      </c>
      <c r="E205" s="163">
        <v>0</v>
      </c>
      <c r="F205" s="111">
        <v>0</v>
      </c>
      <c r="G205" s="169">
        <v>0</v>
      </c>
      <c r="H205" s="163">
        <v>0</v>
      </c>
      <c r="I205" s="111">
        <v>0</v>
      </c>
      <c r="J205" s="169">
        <v>0</v>
      </c>
      <c r="K205" s="163">
        <v>838500</v>
      </c>
      <c r="L205" s="111">
        <v>79000</v>
      </c>
      <c r="M205" s="126">
        <f t="shared" si="43"/>
        <v>0.10401579986833442</v>
      </c>
      <c r="N205" s="111">
        <v>838500</v>
      </c>
      <c r="O205" s="172">
        <f t="shared" si="33"/>
        <v>1</v>
      </c>
      <c r="P205" s="107">
        <f>Volume!K205</f>
        <v>409</v>
      </c>
      <c r="Q205" s="69">
        <f>Volume!J205</f>
        <v>406.1</v>
      </c>
      <c r="R205" s="231">
        <f t="shared" si="34"/>
        <v>34.051485</v>
      </c>
      <c r="S205" s="102">
        <f t="shared" si="35"/>
        <v>34.051485</v>
      </c>
      <c r="T205" s="108">
        <f t="shared" si="36"/>
        <v>759500</v>
      </c>
      <c r="U205" s="102">
        <f t="shared" si="37"/>
        <v>10.401579986833443</v>
      </c>
      <c r="V205" s="102">
        <f t="shared" si="38"/>
        <v>34.051485</v>
      </c>
      <c r="W205" s="102">
        <f t="shared" si="39"/>
        <v>0</v>
      </c>
      <c r="X205" s="102">
        <f t="shared" si="40"/>
        <v>0</v>
      </c>
      <c r="Y205" s="102">
        <f t="shared" si="41"/>
        <v>31.06355</v>
      </c>
      <c r="Z205" s="231">
        <f t="shared" si="42"/>
        <v>2.9879350000000002</v>
      </c>
      <c r="AA205" s="78"/>
      <c r="AB205" s="77"/>
    </row>
    <row r="206" spans="1:28" s="58" customFormat="1" ht="14.25" customHeight="1">
      <c r="A206" s="192" t="s">
        <v>223</v>
      </c>
      <c r="B206" s="163">
        <v>2364200</v>
      </c>
      <c r="C206" s="161">
        <v>80800</v>
      </c>
      <c r="D206" s="169">
        <v>0.03538582815100289</v>
      </c>
      <c r="E206" s="163">
        <v>0</v>
      </c>
      <c r="F206" s="111">
        <v>0</v>
      </c>
      <c r="G206" s="169">
        <v>0</v>
      </c>
      <c r="H206" s="163">
        <v>0</v>
      </c>
      <c r="I206" s="111">
        <v>0</v>
      </c>
      <c r="J206" s="169">
        <v>0</v>
      </c>
      <c r="K206" s="163">
        <v>2364200</v>
      </c>
      <c r="L206" s="111">
        <v>80800</v>
      </c>
      <c r="M206" s="126">
        <f t="shared" si="43"/>
        <v>0.03538582815100289</v>
      </c>
      <c r="N206" s="111">
        <v>2362200</v>
      </c>
      <c r="O206" s="172">
        <f t="shared" si="33"/>
        <v>0.9991540478808899</v>
      </c>
      <c r="P206" s="107">
        <f>Volume!K206</f>
        <v>1938.05</v>
      </c>
      <c r="Q206" s="69">
        <f>Volume!J206</f>
        <v>1902.65</v>
      </c>
      <c r="R206" s="231">
        <f t="shared" si="34"/>
        <v>449.824513</v>
      </c>
      <c r="S206" s="102">
        <f t="shared" si="35"/>
        <v>449.443983</v>
      </c>
      <c r="T206" s="108">
        <f t="shared" si="36"/>
        <v>2283400</v>
      </c>
      <c r="U206" s="102">
        <f t="shared" si="37"/>
        <v>3.5385828151002894</v>
      </c>
      <c r="V206" s="102">
        <f t="shared" si="38"/>
        <v>449.824513</v>
      </c>
      <c r="W206" s="102">
        <f t="shared" si="39"/>
        <v>0</v>
      </c>
      <c r="X206" s="102">
        <f t="shared" si="40"/>
        <v>0</v>
      </c>
      <c r="Y206" s="102">
        <f t="shared" si="41"/>
        <v>442.534337</v>
      </c>
      <c r="Z206" s="231">
        <f t="shared" si="42"/>
        <v>7.290176000000031</v>
      </c>
      <c r="AA206" s="78"/>
      <c r="AB206" s="77"/>
    </row>
    <row r="207" spans="1:28" s="58" customFormat="1" ht="14.25" customHeight="1">
      <c r="A207" s="192" t="s">
        <v>89</v>
      </c>
      <c r="B207" s="163">
        <v>6028700</v>
      </c>
      <c r="C207" s="161">
        <v>81700</v>
      </c>
      <c r="D207" s="169">
        <v>0.013738019169329074</v>
      </c>
      <c r="E207" s="163">
        <v>55100</v>
      </c>
      <c r="F207" s="111">
        <v>43700</v>
      </c>
      <c r="G207" s="169">
        <v>3.8333333333333335</v>
      </c>
      <c r="H207" s="163">
        <v>0</v>
      </c>
      <c r="I207" s="111">
        <v>0</v>
      </c>
      <c r="J207" s="169">
        <v>0</v>
      </c>
      <c r="K207" s="163">
        <v>6083800</v>
      </c>
      <c r="L207" s="111">
        <v>125400</v>
      </c>
      <c r="M207" s="126">
        <f t="shared" si="43"/>
        <v>0.021045918367346938</v>
      </c>
      <c r="N207" s="111">
        <v>6076200</v>
      </c>
      <c r="O207" s="172">
        <f t="shared" si="33"/>
        <v>0.9987507807620237</v>
      </c>
      <c r="P207" s="107">
        <f>Volume!K207</f>
        <v>111.2</v>
      </c>
      <c r="Q207" s="69">
        <f>Volume!J207</f>
        <v>114.9</v>
      </c>
      <c r="R207" s="231">
        <f t="shared" si="34"/>
        <v>69.902862</v>
      </c>
      <c r="S207" s="102">
        <f t="shared" si="35"/>
        <v>69.815538</v>
      </c>
      <c r="T207" s="108">
        <f t="shared" si="36"/>
        <v>5958400</v>
      </c>
      <c r="U207" s="102">
        <f t="shared" si="37"/>
        <v>2.1045918367346936</v>
      </c>
      <c r="V207" s="102">
        <f t="shared" si="38"/>
        <v>69.269763</v>
      </c>
      <c r="W207" s="102">
        <f t="shared" si="39"/>
        <v>0.633099</v>
      </c>
      <c r="X207" s="102">
        <f t="shared" si="40"/>
        <v>0</v>
      </c>
      <c r="Y207" s="102">
        <f t="shared" si="41"/>
        <v>66.257408</v>
      </c>
      <c r="Z207" s="231">
        <f t="shared" si="42"/>
        <v>3.645454000000001</v>
      </c>
      <c r="AA207" s="78"/>
      <c r="AB207" s="77"/>
    </row>
    <row r="208" spans="1:28" s="58" customFormat="1" ht="14.25" customHeight="1">
      <c r="A208" s="192" t="s">
        <v>150</v>
      </c>
      <c r="B208" s="163">
        <v>4521150</v>
      </c>
      <c r="C208" s="161">
        <v>-41850</v>
      </c>
      <c r="D208" s="169">
        <v>-0.009171597633136094</v>
      </c>
      <c r="E208" s="163">
        <v>4050</v>
      </c>
      <c r="F208" s="111">
        <v>2700</v>
      </c>
      <c r="G208" s="169">
        <v>2</v>
      </c>
      <c r="H208" s="163">
        <v>3375</v>
      </c>
      <c r="I208" s="111">
        <v>3375</v>
      </c>
      <c r="J208" s="169">
        <v>0</v>
      </c>
      <c r="K208" s="163">
        <v>4528575</v>
      </c>
      <c r="L208" s="111">
        <v>-35775</v>
      </c>
      <c r="M208" s="126">
        <f t="shared" si="43"/>
        <v>-0.007837917775805975</v>
      </c>
      <c r="N208" s="111">
        <v>4519125</v>
      </c>
      <c r="O208" s="172">
        <f t="shared" si="33"/>
        <v>0.9979132508570577</v>
      </c>
      <c r="P208" s="107">
        <f>Volume!K208</f>
        <v>404.55</v>
      </c>
      <c r="Q208" s="69">
        <f>Volume!J208</f>
        <v>411.6</v>
      </c>
      <c r="R208" s="231">
        <f t="shared" si="34"/>
        <v>186.396147</v>
      </c>
      <c r="S208" s="102">
        <f t="shared" si="35"/>
        <v>186.007185</v>
      </c>
      <c r="T208" s="108">
        <f t="shared" si="36"/>
        <v>4564350</v>
      </c>
      <c r="U208" s="102">
        <f t="shared" si="37"/>
        <v>-0.7837917775805975</v>
      </c>
      <c r="V208" s="102">
        <f t="shared" si="38"/>
        <v>186.090534</v>
      </c>
      <c r="W208" s="102">
        <f t="shared" si="39"/>
        <v>0.166698</v>
      </c>
      <c r="X208" s="102">
        <f t="shared" si="40"/>
        <v>0.138915</v>
      </c>
      <c r="Y208" s="102">
        <f t="shared" si="41"/>
        <v>184.65077925</v>
      </c>
      <c r="Z208" s="231">
        <f t="shared" si="42"/>
        <v>1.745367750000014</v>
      </c>
      <c r="AA208" s="78"/>
      <c r="AB208" s="77"/>
    </row>
    <row r="209" spans="1:28" s="58" customFormat="1" ht="14.25" customHeight="1">
      <c r="A209" s="192" t="s">
        <v>203</v>
      </c>
      <c r="B209" s="163">
        <v>4865308</v>
      </c>
      <c r="C209" s="161">
        <v>314768</v>
      </c>
      <c r="D209" s="169">
        <v>0.0691715708465369</v>
      </c>
      <c r="E209" s="163">
        <v>92288</v>
      </c>
      <c r="F209" s="111">
        <v>32548</v>
      </c>
      <c r="G209" s="169">
        <v>0.5448275862068965</v>
      </c>
      <c r="H209" s="163">
        <v>3708</v>
      </c>
      <c r="I209" s="111">
        <v>1236</v>
      </c>
      <c r="J209" s="169">
        <v>0.5</v>
      </c>
      <c r="K209" s="163">
        <v>4961304</v>
      </c>
      <c r="L209" s="111">
        <v>348552</v>
      </c>
      <c r="M209" s="126">
        <f t="shared" si="43"/>
        <v>0.07556270096463022</v>
      </c>
      <c r="N209" s="111">
        <v>4954300</v>
      </c>
      <c r="O209" s="172">
        <f t="shared" si="33"/>
        <v>0.9985882743730278</v>
      </c>
      <c r="P209" s="107">
        <f>Volume!K209</f>
        <v>736.75</v>
      </c>
      <c r="Q209" s="69">
        <f>Volume!J209</f>
        <v>729.35</v>
      </c>
      <c r="R209" s="231">
        <f t="shared" si="34"/>
        <v>361.85270724000003</v>
      </c>
      <c r="S209" s="102">
        <f t="shared" si="35"/>
        <v>361.3418705</v>
      </c>
      <c r="T209" s="108">
        <f t="shared" si="36"/>
        <v>4612752</v>
      </c>
      <c r="U209" s="102">
        <f t="shared" si="37"/>
        <v>7.556270096463022</v>
      </c>
      <c r="V209" s="102">
        <f t="shared" si="38"/>
        <v>354.85123898</v>
      </c>
      <c r="W209" s="102">
        <f t="shared" si="39"/>
        <v>6.73102528</v>
      </c>
      <c r="X209" s="102">
        <f t="shared" si="40"/>
        <v>0.27044298000000005</v>
      </c>
      <c r="Y209" s="102">
        <f t="shared" si="41"/>
        <v>339.8445036</v>
      </c>
      <c r="Z209" s="231">
        <f t="shared" si="42"/>
        <v>22.008203640000033</v>
      </c>
      <c r="AA209" s="78"/>
      <c r="AB209" s="77"/>
    </row>
    <row r="210" spans="1:28" s="58" customFormat="1" ht="14.25" customHeight="1">
      <c r="A210" s="192" t="s">
        <v>224</v>
      </c>
      <c r="B210" s="163">
        <v>1530600</v>
      </c>
      <c r="C210" s="161">
        <v>72200</v>
      </c>
      <c r="D210" s="169">
        <v>0.049506308283049916</v>
      </c>
      <c r="E210" s="163">
        <v>2000</v>
      </c>
      <c r="F210" s="111">
        <v>0</v>
      </c>
      <c r="G210" s="169">
        <v>0</v>
      </c>
      <c r="H210" s="163">
        <v>0</v>
      </c>
      <c r="I210" s="111">
        <v>0</v>
      </c>
      <c r="J210" s="169">
        <v>0</v>
      </c>
      <c r="K210" s="163">
        <v>1532600</v>
      </c>
      <c r="L210" s="111">
        <v>72200</v>
      </c>
      <c r="M210" s="126">
        <f t="shared" si="43"/>
        <v>0.04943850999726102</v>
      </c>
      <c r="N210" s="111">
        <v>1532600</v>
      </c>
      <c r="O210" s="172">
        <f t="shared" si="33"/>
        <v>1</v>
      </c>
      <c r="P210" s="107">
        <f>Volume!K210</f>
        <v>1356.3</v>
      </c>
      <c r="Q210" s="69">
        <f>Volume!J210</f>
        <v>1390.35</v>
      </c>
      <c r="R210" s="231">
        <f t="shared" si="34"/>
        <v>213.085041</v>
      </c>
      <c r="S210" s="102">
        <f t="shared" si="35"/>
        <v>213.085041</v>
      </c>
      <c r="T210" s="108">
        <f t="shared" si="36"/>
        <v>1460400</v>
      </c>
      <c r="U210" s="102">
        <f t="shared" si="37"/>
        <v>4.943850999726102</v>
      </c>
      <c r="V210" s="102">
        <f t="shared" si="38"/>
        <v>212.80697099999998</v>
      </c>
      <c r="W210" s="102">
        <f t="shared" si="39"/>
        <v>0.27807</v>
      </c>
      <c r="X210" s="102">
        <f t="shared" si="40"/>
        <v>0</v>
      </c>
      <c r="Y210" s="102">
        <f t="shared" si="41"/>
        <v>198.074052</v>
      </c>
      <c r="Z210" s="231">
        <f t="shared" si="42"/>
        <v>15.010988999999995</v>
      </c>
      <c r="AA210" s="78"/>
      <c r="AB210" s="77"/>
    </row>
    <row r="211" spans="1:28" s="58" customFormat="1" ht="14.25" customHeight="1">
      <c r="A211" s="192" t="s">
        <v>182</v>
      </c>
      <c r="B211" s="163">
        <v>15754062</v>
      </c>
      <c r="C211" s="161">
        <v>638322</v>
      </c>
      <c r="D211" s="169">
        <v>0.0422289613343442</v>
      </c>
      <c r="E211" s="163">
        <v>833524</v>
      </c>
      <c r="F211" s="111">
        <v>410268</v>
      </c>
      <c r="G211" s="169">
        <v>0.9693140794223827</v>
      </c>
      <c r="H211" s="163">
        <v>102376</v>
      </c>
      <c r="I211" s="111">
        <v>51188</v>
      </c>
      <c r="J211" s="169">
        <v>1</v>
      </c>
      <c r="K211" s="163">
        <v>16689962</v>
      </c>
      <c r="L211" s="111">
        <v>1099778</v>
      </c>
      <c r="M211" s="126">
        <f t="shared" si="43"/>
        <v>0.07054297755562089</v>
      </c>
      <c r="N211" s="111">
        <v>16673154</v>
      </c>
      <c r="O211" s="172">
        <f t="shared" si="33"/>
        <v>0.9989929276052276</v>
      </c>
      <c r="P211" s="107">
        <f>Volume!K211</f>
        <v>905.1</v>
      </c>
      <c r="Q211" s="69">
        <f>Volume!J211</f>
        <v>931.35</v>
      </c>
      <c r="R211" s="231">
        <f t="shared" si="34"/>
        <v>1554.41961087</v>
      </c>
      <c r="S211" s="102">
        <f t="shared" si="35"/>
        <v>1552.85419779</v>
      </c>
      <c r="T211" s="108">
        <f t="shared" si="36"/>
        <v>15590184</v>
      </c>
      <c r="U211" s="102">
        <f t="shared" si="37"/>
        <v>7.054297755562089</v>
      </c>
      <c r="V211" s="102">
        <f t="shared" si="38"/>
        <v>1467.25456437</v>
      </c>
      <c r="W211" s="102">
        <f t="shared" si="39"/>
        <v>77.63025774</v>
      </c>
      <c r="X211" s="102">
        <f t="shared" si="40"/>
        <v>9.534788760000001</v>
      </c>
      <c r="Y211" s="102">
        <f t="shared" si="41"/>
        <v>1411.06755384</v>
      </c>
      <c r="Z211" s="231">
        <f t="shared" si="42"/>
        <v>143.35205702999997</v>
      </c>
      <c r="AA211" s="78"/>
      <c r="AB211" s="77"/>
    </row>
    <row r="212" spans="1:28" s="58" customFormat="1" ht="14.25" customHeight="1">
      <c r="A212" s="192" t="s">
        <v>201</v>
      </c>
      <c r="B212" s="163">
        <v>1126400</v>
      </c>
      <c r="C212" s="161">
        <v>52250</v>
      </c>
      <c r="D212" s="169">
        <v>0.04864311315924219</v>
      </c>
      <c r="E212" s="163">
        <v>2475</v>
      </c>
      <c r="F212" s="111">
        <v>1375</v>
      </c>
      <c r="G212" s="169">
        <v>1.25</v>
      </c>
      <c r="H212" s="163">
        <v>0</v>
      </c>
      <c r="I212" s="111">
        <v>0</v>
      </c>
      <c r="J212" s="169">
        <v>0</v>
      </c>
      <c r="K212" s="163">
        <v>1128875</v>
      </c>
      <c r="L212" s="111">
        <v>53625</v>
      </c>
      <c r="M212" s="126">
        <f t="shared" si="43"/>
        <v>0.049872122762148335</v>
      </c>
      <c r="N212" s="111">
        <v>1128875</v>
      </c>
      <c r="O212" s="172">
        <f t="shared" si="33"/>
        <v>1</v>
      </c>
      <c r="P212" s="107">
        <f>Volume!K212</f>
        <v>887.85</v>
      </c>
      <c r="Q212" s="69">
        <f>Volume!J212</f>
        <v>900.5</v>
      </c>
      <c r="R212" s="231">
        <f t="shared" si="34"/>
        <v>101.65519375</v>
      </c>
      <c r="S212" s="102">
        <f t="shared" si="35"/>
        <v>101.65519375</v>
      </c>
      <c r="T212" s="108">
        <f t="shared" si="36"/>
        <v>1075250</v>
      </c>
      <c r="U212" s="102">
        <f t="shared" si="37"/>
        <v>4.987212276214834</v>
      </c>
      <c r="V212" s="102">
        <f t="shared" si="38"/>
        <v>101.43232</v>
      </c>
      <c r="W212" s="102">
        <f t="shared" si="39"/>
        <v>0.22287375</v>
      </c>
      <c r="X212" s="102">
        <f t="shared" si="40"/>
        <v>0</v>
      </c>
      <c r="Y212" s="102">
        <f t="shared" si="41"/>
        <v>95.46607125</v>
      </c>
      <c r="Z212" s="231">
        <f t="shared" si="42"/>
        <v>6.189122499999996</v>
      </c>
      <c r="AA212" s="78"/>
      <c r="AB212" s="77"/>
    </row>
    <row r="213" spans="1:28" s="58" customFormat="1" ht="14.25" customHeight="1">
      <c r="A213" s="192" t="s">
        <v>116</v>
      </c>
      <c r="B213" s="163">
        <v>3126500</v>
      </c>
      <c r="C213" s="161">
        <v>262750</v>
      </c>
      <c r="D213" s="169">
        <v>0.09175032736796158</v>
      </c>
      <c r="E213" s="163">
        <v>23250</v>
      </c>
      <c r="F213" s="111">
        <v>8000</v>
      </c>
      <c r="G213" s="169">
        <v>0.5245901639344263</v>
      </c>
      <c r="H213" s="163">
        <v>0</v>
      </c>
      <c r="I213" s="111">
        <v>0</v>
      </c>
      <c r="J213" s="169">
        <v>0</v>
      </c>
      <c r="K213" s="163">
        <v>3149750</v>
      </c>
      <c r="L213" s="111">
        <v>270750</v>
      </c>
      <c r="M213" s="126">
        <f t="shared" si="43"/>
        <v>0.09404307051059396</v>
      </c>
      <c r="N213" s="111">
        <v>3146500</v>
      </c>
      <c r="O213" s="172">
        <f t="shared" si="33"/>
        <v>0.9989681720771489</v>
      </c>
      <c r="P213" s="107">
        <f>Volume!K213</f>
        <v>1110.75</v>
      </c>
      <c r="Q213" s="69">
        <f>Volume!J213</f>
        <v>1082.15</v>
      </c>
      <c r="R213" s="231">
        <f t="shared" si="34"/>
        <v>340.85019625000007</v>
      </c>
      <c r="S213" s="102">
        <f t="shared" si="35"/>
        <v>340.49849750000004</v>
      </c>
      <c r="T213" s="108">
        <f t="shared" si="36"/>
        <v>2879000</v>
      </c>
      <c r="U213" s="102">
        <f t="shared" si="37"/>
        <v>9.404307051059396</v>
      </c>
      <c r="V213" s="102">
        <f t="shared" si="38"/>
        <v>338.3341975000001</v>
      </c>
      <c r="W213" s="102">
        <f t="shared" si="39"/>
        <v>2.5159987500000005</v>
      </c>
      <c r="X213" s="102">
        <f t="shared" si="40"/>
        <v>0</v>
      </c>
      <c r="Y213" s="102">
        <f t="shared" si="41"/>
        <v>319.784925</v>
      </c>
      <c r="Z213" s="231">
        <f t="shared" si="42"/>
        <v>21.06527125000008</v>
      </c>
      <c r="AA213" s="78"/>
      <c r="AB213" s="77"/>
    </row>
    <row r="214" spans="1:28" s="58" customFormat="1" ht="14.25" customHeight="1">
      <c r="A214" s="192" t="s">
        <v>472</v>
      </c>
      <c r="B214" s="163">
        <v>750200</v>
      </c>
      <c r="C214" s="161">
        <v>10400</v>
      </c>
      <c r="D214" s="169">
        <v>0.014057853473911868</v>
      </c>
      <c r="E214" s="163">
        <v>400</v>
      </c>
      <c r="F214" s="111">
        <v>200</v>
      </c>
      <c r="G214" s="169">
        <v>1</v>
      </c>
      <c r="H214" s="163">
        <v>0</v>
      </c>
      <c r="I214" s="111">
        <v>0</v>
      </c>
      <c r="J214" s="169">
        <v>0</v>
      </c>
      <c r="K214" s="163">
        <v>750600</v>
      </c>
      <c r="L214" s="111">
        <v>10600</v>
      </c>
      <c r="M214" s="126">
        <f t="shared" si="43"/>
        <v>0.014324324324324324</v>
      </c>
      <c r="N214" s="111">
        <v>750600</v>
      </c>
      <c r="O214" s="172">
        <f t="shared" si="33"/>
        <v>1</v>
      </c>
      <c r="P214" s="107">
        <f>Volume!K214</f>
        <v>1133.9</v>
      </c>
      <c r="Q214" s="69">
        <f>Volume!J214</f>
        <v>1142.3</v>
      </c>
      <c r="R214" s="231">
        <f t="shared" si="34"/>
        <v>85.741038</v>
      </c>
      <c r="S214" s="102">
        <f t="shared" si="35"/>
        <v>85.741038</v>
      </c>
      <c r="T214" s="108">
        <f t="shared" si="36"/>
        <v>740000</v>
      </c>
      <c r="U214" s="102">
        <f t="shared" si="37"/>
        <v>1.4324324324324325</v>
      </c>
      <c r="V214" s="102">
        <f t="shared" si="38"/>
        <v>85.695346</v>
      </c>
      <c r="W214" s="102">
        <f t="shared" si="39"/>
        <v>0.045692</v>
      </c>
      <c r="X214" s="102">
        <f t="shared" si="40"/>
        <v>0</v>
      </c>
      <c r="Y214" s="102">
        <f t="shared" si="41"/>
        <v>83.9086</v>
      </c>
      <c r="Z214" s="231">
        <f t="shared" si="42"/>
        <v>1.8324379999999962</v>
      </c>
      <c r="AA214" s="78"/>
      <c r="AB214" s="77"/>
    </row>
    <row r="215" spans="1:28" s="58" customFormat="1" ht="14.25" customHeight="1">
      <c r="A215" s="192" t="s">
        <v>225</v>
      </c>
      <c r="B215" s="163">
        <v>600284</v>
      </c>
      <c r="C215" s="161">
        <v>-14214</v>
      </c>
      <c r="D215" s="169">
        <v>-0.02313107609788803</v>
      </c>
      <c r="E215" s="163">
        <v>0</v>
      </c>
      <c r="F215" s="111">
        <v>0</v>
      </c>
      <c r="G215" s="169">
        <v>0</v>
      </c>
      <c r="H215" s="163">
        <v>0</v>
      </c>
      <c r="I215" s="111">
        <v>0</v>
      </c>
      <c r="J215" s="169">
        <v>0</v>
      </c>
      <c r="K215" s="163">
        <v>600284</v>
      </c>
      <c r="L215" s="111">
        <v>-14214</v>
      </c>
      <c r="M215" s="126">
        <f t="shared" si="43"/>
        <v>-0.02313107609788803</v>
      </c>
      <c r="N215" s="111">
        <v>599666</v>
      </c>
      <c r="O215" s="172">
        <f t="shared" si="33"/>
        <v>0.9989704873026767</v>
      </c>
      <c r="P215" s="107">
        <f>Volume!K215</f>
        <v>1476.65</v>
      </c>
      <c r="Q215" s="69">
        <f>Volume!J215</f>
        <v>1536.4</v>
      </c>
      <c r="R215" s="231">
        <f t="shared" si="34"/>
        <v>92.22763376</v>
      </c>
      <c r="S215" s="102">
        <f t="shared" si="35"/>
        <v>92.13268424</v>
      </c>
      <c r="T215" s="108">
        <f t="shared" si="36"/>
        <v>614498</v>
      </c>
      <c r="U215" s="102">
        <f t="shared" si="37"/>
        <v>-2.313107609788803</v>
      </c>
      <c r="V215" s="102">
        <f t="shared" si="38"/>
        <v>92.22763376</v>
      </c>
      <c r="W215" s="102">
        <f t="shared" si="39"/>
        <v>0</v>
      </c>
      <c r="X215" s="102">
        <f t="shared" si="40"/>
        <v>0</v>
      </c>
      <c r="Y215" s="102">
        <f t="shared" si="41"/>
        <v>90.73984717</v>
      </c>
      <c r="Z215" s="231">
        <f t="shared" si="42"/>
        <v>1.487786589999999</v>
      </c>
      <c r="AA215" s="78"/>
      <c r="AB215" s="77"/>
    </row>
    <row r="216" spans="1:28" s="58" customFormat="1" ht="14.25" customHeight="1">
      <c r="A216" s="192" t="s">
        <v>291</v>
      </c>
      <c r="B216" s="163">
        <v>12833975</v>
      </c>
      <c r="C216" s="161">
        <v>36575</v>
      </c>
      <c r="D216" s="169">
        <v>0.002858002406738869</v>
      </c>
      <c r="E216" s="163">
        <v>78925</v>
      </c>
      <c r="F216" s="111">
        <v>17325</v>
      </c>
      <c r="G216" s="169">
        <v>0.28125</v>
      </c>
      <c r="H216" s="163">
        <v>3850</v>
      </c>
      <c r="I216" s="111">
        <v>3850</v>
      </c>
      <c r="J216" s="169">
        <v>0</v>
      </c>
      <c r="K216" s="163">
        <v>12916750</v>
      </c>
      <c r="L216" s="111">
        <v>57750</v>
      </c>
      <c r="M216" s="126">
        <f t="shared" si="43"/>
        <v>0.004491017964071856</v>
      </c>
      <c r="N216" s="111">
        <v>12901350</v>
      </c>
      <c r="O216" s="172">
        <f t="shared" si="33"/>
        <v>0.9988077496274218</v>
      </c>
      <c r="P216" s="107">
        <f>Volume!K216</f>
        <v>178.3</v>
      </c>
      <c r="Q216" s="69">
        <f>Volume!J216</f>
        <v>178.8</v>
      </c>
      <c r="R216" s="231">
        <f t="shared" si="34"/>
        <v>230.95149</v>
      </c>
      <c r="S216" s="102">
        <f t="shared" si="35"/>
        <v>230.676138</v>
      </c>
      <c r="T216" s="108">
        <f t="shared" si="36"/>
        <v>12859000</v>
      </c>
      <c r="U216" s="102">
        <f t="shared" si="37"/>
        <v>0.4491017964071856</v>
      </c>
      <c r="V216" s="102">
        <f t="shared" si="38"/>
        <v>229.471473</v>
      </c>
      <c r="W216" s="102">
        <f t="shared" si="39"/>
        <v>1.411179</v>
      </c>
      <c r="X216" s="102">
        <f t="shared" si="40"/>
        <v>0.068838</v>
      </c>
      <c r="Y216" s="102">
        <f t="shared" si="41"/>
        <v>229.27597</v>
      </c>
      <c r="Z216" s="231">
        <f t="shared" si="42"/>
        <v>1.675520000000006</v>
      </c>
      <c r="AA216" s="78"/>
      <c r="AB216" s="77"/>
    </row>
    <row r="217" spans="1:28" s="58" customFormat="1" ht="14.25" customHeight="1">
      <c r="A217" s="192" t="s">
        <v>292</v>
      </c>
      <c r="B217" s="163">
        <v>87759100</v>
      </c>
      <c r="C217" s="161">
        <v>6322250</v>
      </c>
      <c r="D217" s="169">
        <v>0.07763377389965354</v>
      </c>
      <c r="E217" s="163">
        <v>6275225</v>
      </c>
      <c r="F217" s="111">
        <v>2607275</v>
      </c>
      <c r="G217" s="169">
        <v>0.7108262108262108</v>
      </c>
      <c r="H217" s="163">
        <v>778525</v>
      </c>
      <c r="I217" s="111">
        <v>329175</v>
      </c>
      <c r="J217" s="169">
        <v>0.7325581395348837</v>
      </c>
      <c r="K217" s="163">
        <v>94812850</v>
      </c>
      <c r="L217" s="111">
        <v>9258700</v>
      </c>
      <c r="M217" s="126">
        <f t="shared" si="43"/>
        <v>0.10822034933431049</v>
      </c>
      <c r="N217" s="111">
        <v>94238100</v>
      </c>
      <c r="O217" s="172">
        <f t="shared" si="33"/>
        <v>0.9939380579742092</v>
      </c>
      <c r="P217" s="107">
        <f>Volume!K217</f>
        <v>58.5</v>
      </c>
      <c r="Q217" s="69">
        <f>Volume!J217</f>
        <v>60.65</v>
      </c>
      <c r="R217" s="231">
        <f t="shared" si="34"/>
        <v>575.03993525</v>
      </c>
      <c r="S217" s="102">
        <f t="shared" si="35"/>
        <v>571.5540765</v>
      </c>
      <c r="T217" s="108">
        <f t="shared" si="36"/>
        <v>85554150</v>
      </c>
      <c r="U217" s="102">
        <f t="shared" si="37"/>
        <v>10.822034933431048</v>
      </c>
      <c r="V217" s="102">
        <f t="shared" si="38"/>
        <v>532.2589415</v>
      </c>
      <c r="W217" s="102">
        <f t="shared" si="39"/>
        <v>38.059239625</v>
      </c>
      <c r="X217" s="102">
        <f t="shared" si="40"/>
        <v>4.721754125</v>
      </c>
      <c r="Y217" s="102">
        <f t="shared" si="41"/>
        <v>500.4917775</v>
      </c>
      <c r="Z217" s="231">
        <f t="shared" si="42"/>
        <v>74.54815774999997</v>
      </c>
      <c r="AA217" s="78"/>
      <c r="AB217" s="77"/>
    </row>
    <row r="218" spans="1:28" s="58" customFormat="1" ht="14.25" customHeight="1">
      <c r="A218" s="192" t="s">
        <v>473</v>
      </c>
      <c r="B218" s="163">
        <v>157750</v>
      </c>
      <c r="C218" s="161">
        <v>17750</v>
      </c>
      <c r="D218" s="169">
        <v>0.12678571428571428</v>
      </c>
      <c r="E218" s="163">
        <v>0</v>
      </c>
      <c r="F218" s="111">
        <v>0</v>
      </c>
      <c r="G218" s="169">
        <v>0</v>
      </c>
      <c r="H218" s="163">
        <v>0</v>
      </c>
      <c r="I218" s="111">
        <v>0</v>
      </c>
      <c r="J218" s="169">
        <v>0</v>
      </c>
      <c r="K218" s="163">
        <v>157750</v>
      </c>
      <c r="L218" s="111">
        <v>17750</v>
      </c>
      <c r="M218" s="126">
        <f t="shared" si="43"/>
        <v>0.12678571428571428</v>
      </c>
      <c r="N218" s="111">
        <v>157500</v>
      </c>
      <c r="O218" s="172">
        <f t="shared" si="33"/>
        <v>0.9984152139461173</v>
      </c>
      <c r="P218" s="107">
        <f>Volume!K218</f>
        <v>1081.25</v>
      </c>
      <c r="Q218" s="69">
        <f>Volume!J218</f>
        <v>1104.7</v>
      </c>
      <c r="R218" s="231">
        <f t="shared" si="34"/>
        <v>17.4266425</v>
      </c>
      <c r="S218" s="102">
        <f t="shared" si="35"/>
        <v>17.399025</v>
      </c>
      <c r="T218" s="108">
        <f t="shared" si="36"/>
        <v>140000</v>
      </c>
      <c r="U218" s="102">
        <f t="shared" si="37"/>
        <v>12.678571428571427</v>
      </c>
      <c r="V218" s="102">
        <f t="shared" si="38"/>
        <v>17.4266425</v>
      </c>
      <c r="W218" s="102">
        <f t="shared" si="39"/>
        <v>0</v>
      </c>
      <c r="X218" s="102">
        <f t="shared" si="40"/>
        <v>0</v>
      </c>
      <c r="Y218" s="102">
        <f t="shared" si="41"/>
        <v>15.1375</v>
      </c>
      <c r="Z218" s="231">
        <f t="shared" si="42"/>
        <v>2.2891425000000005</v>
      </c>
      <c r="AA218" s="78"/>
      <c r="AB218" s="77"/>
    </row>
    <row r="219" spans="1:28" s="58" customFormat="1" ht="14.25" customHeight="1">
      <c r="A219" s="192" t="s">
        <v>170</v>
      </c>
      <c r="B219" s="163">
        <v>10304350</v>
      </c>
      <c r="C219" s="161">
        <v>672600</v>
      </c>
      <c r="D219" s="169">
        <v>0.06983154670750383</v>
      </c>
      <c r="E219" s="163">
        <v>306800</v>
      </c>
      <c r="F219" s="111">
        <v>123900</v>
      </c>
      <c r="G219" s="169">
        <v>0.6774193548387096</v>
      </c>
      <c r="H219" s="163">
        <v>11800</v>
      </c>
      <c r="I219" s="111">
        <v>11800</v>
      </c>
      <c r="J219" s="169">
        <v>0</v>
      </c>
      <c r="K219" s="163">
        <v>10622950</v>
      </c>
      <c r="L219" s="111">
        <v>808300</v>
      </c>
      <c r="M219" s="126">
        <f t="shared" si="43"/>
        <v>0.08235647730688307</v>
      </c>
      <c r="N219" s="111">
        <v>10620000</v>
      </c>
      <c r="O219" s="172">
        <f t="shared" si="33"/>
        <v>0.9997222993612885</v>
      </c>
      <c r="P219" s="107">
        <f>Volume!K219</f>
        <v>69.95</v>
      </c>
      <c r="Q219" s="69">
        <f>Volume!J219</f>
        <v>71.35</v>
      </c>
      <c r="R219" s="231">
        <f t="shared" si="34"/>
        <v>75.79474824999998</v>
      </c>
      <c r="S219" s="102">
        <f t="shared" si="35"/>
        <v>75.77369999999999</v>
      </c>
      <c r="T219" s="108">
        <f t="shared" si="36"/>
        <v>9814650</v>
      </c>
      <c r="U219" s="102">
        <f t="shared" si="37"/>
        <v>8.235647730688306</v>
      </c>
      <c r="V219" s="102">
        <f t="shared" si="38"/>
        <v>73.52153725</v>
      </c>
      <c r="W219" s="102">
        <f t="shared" si="39"/>
        <v>2.189018</v>
      </c>
      <c r="X219" s="102">
        <f t="shared" si="40"/>
        <v>0.08419299999999999</v>
      </c>
      <c r="Y219" s="102">
        <f t="shared" si="41"/>
        <v>68.65347675</v>
      </c>
      <c r="Z219" s="231">
        <f t="shared" si="42"/>
        <v>7.141271499999988</v>
      </c>
      <c r="AA219" s="78"/>
      <c r="AB219" s="77"/>
    </row>
    <row r="220" spans="1:28" s="58" customFormat="1" ht="14.25" customHeight="1">
      <c r="A220" s="192" t="s">
        <v>293</v>
      </c>
      <c r="B220" s="163">
        <v>937200</v>
      </c>
      <c r="C220" s="161">
        <v>33600</v>
      </c>
      <c r="D220" s="169">
        <v>0.03718459495351926</v>
      </c>
      <c r="E220" s="163">
        <v>0</v>
      </c>
      <c r="F220" s="111">
        <v>0</v>
      </c>
      <c r="G220" s="169">
        <v>0</v>
      </c>
      <c r="H220" s="163">
        <v>0</v>
      </c>
      <c r="I220" s="111">
        <v>0</v>
      </c>
      <c r="J220" s="169">
        <v>0</v>
      </c>
      <c r="K220" s="163">
        <v>937200</v>
      </c>
      <c r="L220" s="111">
        <v>33600</v>
      </c>
      <c r="M220" s="126">
        <f t="shared" si="43"/>
        <v>0.03718459495351926</v>
      </c>
      <c r="N220" s="111">
        <v>937200</v>
      </c>
      <c r="O220" s="172">
        <f t="shared" si="33"/>
        <v>1</v>
      </c>
      <c r="P220" s="107">
        <f>Volume!K220</f>
        <v>985.35</v>
      </c>
      <c r="Q220" s="69">
        <f>Volume!J220</f>
        <v>979.85</v>
      </c>
      <c r="R220" s="231">
        <f t="shared" si="34"/>
        <v>91.831542</v>
      </c>
      <c r="S220" s="102">
        <f t="shared" si="35"/>
        <v>91.831542</v>
      </c>
      <c r="T220" s="108">
        <f t="shared" si="36"/>
        <v>903600</v>
      </c>
      <c r="U220" s="102">
        <f t="shared" si="37"/>
        <v>3.718459495351926</v>
      </c>
      <c r="V220" s="102">
        <f t="shared" si="38"/>
        <v>91.831542</v>
      </c>
      <c r="W220" s="102">
        <f t="shared" si="39"/>
        <v>0</v>
      </c>
      <c r="X220" s="102">
        <f t="shared" si="40"/>
        <v>0</v>
      </c>
      <c r="Y220" s="102">
        <f t="shared" si="41"/>
        <v>89.036226</v>
      </c>
      <c r="Z220" s="231">
        <f t="shared" si="42"/>
        <v>2.7953159999999997</v>
      </c>
      <c r="AA220" s="78"/>
      <c r="AB220" s="77"/>
    </row>
    <row r="221" spans="1:28" s="58" customFormat="1" ht="14.25" customHeight="1">
      <c r="A221" s="192" t="s">
        <v>80</v>
      </c>
      <c r="B221" s="163">
        <v>9290400</v>
      </c>
      <c r="C221" s="161">
        <v>249900</v>
      </c>
      <c r="D221" s="169">
        <v>0.027642276422764227</v>
      </c>
      <c r="E221" s="163">
        <v>8400</v>
      </c>
      <c r="F221" s="111">
        <v>8400</v>
      </c>
      <c r="G221" s="169">
        <v>0</v>
      </c>
      <c r="H221" s="163">
        <v>0</v>
      </c>
      <c r="I221" s="111">
        <v>0</v>
      </c>
      <c r="J221" s="169">
        <v>0</v>
      </c>
      <c r="K221" s="163">
        <v>9298800</v>
      </c>
      <c r="L221" s="111">
        <v>258300</v>
      </c>
      <c r="M221" s="126">
        <f t="shared" si="43"/>
        <v>0.02857142857142857</v>
      </c>
      <c r="N221" s="111">
        <v>9292500</v>
      </c>
      <c r="O221" s="172">
        <f t="shared" si="33"/>
        <v>0.9993224932249323</v>
      </c>
      <c r="P221" s="107">
        <f>Volume!K221</f>
        <v>202.4</v>
      </c>
      <c r="Q221" s="69">
        <f>Volume!J221</f>
        <v>207.6</v>
      </c>
      <c r="R221" s="231">
        <f t="shared" si="34"/>
        <v>193.043088</v>
      </c>
      <c r="S221" s="102">
        <f t="shared" si="35"/>
        <v>192.9123</v>
      </c>
      <c r="T221" s="108">
        <f t="shared" si="36"/>
        <v>9040500</v>
      </c>
      <c r="U221" s="102">
        <f t="shared" si="37"/>
        <v>2.857142857142857</v>
      </c>
      <c r="V221" s="102">
        <f t="shared" si="38"/>
        <v>192.868704</v>
      </c>
      <c r="W221" s="102">
        <f t="shared" si="39"/>
        <v>0.174384</v>
      </c>
      <c r="X221" s="102">
        <f t="shared" si="40"/>
        <v>0</v>
      </c>
      <c r="Y221" s="102">
        <f t="shared" si="41"/>
        <v>182.97972</v>
      </c>
      <c r="Z221" s="231">
        <f t="shared" si="42"/>
        <v>10.063368000000025</v>
      </c>
      <c r="AA221" s="78"/>
      <c r="AB221" s="77"/>
    </row>
    <row r="222" spans="1:28" s="58" customFormat="1" ht="14.25" customHeight="1">
      <c r="A222" s="192" t="s">
        <v>413</v>
      </c>
      <c r="B222" s="163">
        <v>717500</v>
      </c>
      <c r="C222" s="161">
        <v>89600</v>
      </c>
      <c r="D222" s="169">
        <v>0.1426978818283166</v>
      </c>
      <c r="E222" s="163">
        <v>0</v>
      </c>
      <c r="F222" s="111">
        <v>0</v>
      </c>
      <c r="G222" s="169">
        <v>0</v>
      </c>
      <c r="H222" s="163">
        <v>0</v>
      </c>
      <c r="I222" s="111">
        <v>0</v>
      </c>
      <c r="J222" s="169">
        <v>0</v>
      </c>
      <c r="K222" s="163">
        <v>717500</v>
      </c>
      <c r="L222" s="111">
        <v>89600</v>
      </c>
      <c r="M222" s="126">
        <f t="shared" si="43"/>
        <v>0.1426978818283166</v>
      </c>
      <c r="N222" s="111">
        <v>717500</v>
      </c>
      <c r="O222" s="172">
        <f t="shared" si="33"/>
        <v>1</v>
      </c>
      <c r="P222" s="107">
        <f>Volume!K222</f>
        <v>342.85</v>
      </c>
      <c r="Q222" s="69">
        <f>Volume!J222</f>
        <v>346.35</v>
      </c>
      <c r="R222" s="231">
        <f t="shared" si="34"/>
        <v>24.850612500000004</v>
      </c>
      <c r="S222" s="102">
        <f t="shared" si="35"/>
        <v>24.850612500000004</v>
      </c>
      <c r="T222" s="108">
        <f t="shared" si="36"/>
        <v>627900</v>
      </c>
      <c r="U222" s="102">
        <f t="shared" si="37"/>
        <v>14.269788182831661</v>
      </c>
      <c r="V222" s="102">
        <f t="shared" si="38"/>
        <v>24.850612500000004</v>
      </c>
      <c r="W222" s="102">
        <f t="shared" si="39"/>
        <v>0</v>
      </c>
      <c r="X222" s="102">
        <f t="shared" si="40"/>
        <v>0</v>
      </c>
      <c r="Y222" s="102">
        <f t="shared" si="41"/>
        <v>21.5275515</v>
      </c>
      <c r="Z222" s="231">
        <f t="shared" si="42"/>
        <v>3.3230610000000027</v>
      </c>
      <c r="AA222" s="78"/>
      <c r="AB222" s="77"/>
    </row>
    <row r="223" spans="1:28" s="58" customFormat="1" ht="14.25" customHeight="1">
      <c r="A223" s="192" t="s">
        <v>414</v>
      </c>
      <c r="B223" s="163">
        <v>7284600</v>
      </c>
      <c r="C223" s="161">
        <v>861300</v>
      </c>
      <c r="D223" s="169">
        <v>0.1340899537620849</v>
      </c>
      <c r="E223" s="163">
        <v>13500</v>
      </c>
      <c r="F223" s="111">
        <v>10800</v>
      </c>
      <c r="G223" s="169">
        <v>4</v>
      </c>
      <c r="H223" s="163">
        <v>0</v>
      </c>
      <c r="I223" s="111">
        <v>0</v>
      </c>
      <c r="J223" s="169">
        <v>0</v>
      </c>
      <c r="K223" s="163">
        <v>7298100</v>
      </c>
      <c r="L223" s="111">
        <v>872100</v>
      </c>
      <c r="M223" s="126">
        <f t="shared" si="43"/>
        <v>0.1357142857142857</v>
      </c>
      <c r="N223" s="111">
        <v>7287300</v>
      </c>
      <c r="O223" s="172">
        <f t="shared" si="33"/>
        <v>0.998520162782094</v>
      </c>
      <c r="P223" s="107">
        <f>Volume!K223</f>
        <v>465.25</v>
      </c>
      <c r="Q223" s="69">
        <f>Volume!J223</f>
        <v>483.1</v>
      </c>
      <c r="R223" s="231">
        <f t="shared" si="34"/>
        <v>352.571211</v>
      </c>
      <c r="S223" s="102">
        <f t="shared" si="35"/>
        <v>352.049463</v>
      </c>
      <c r="T223" s="108">
        <f t="shared" si="36"/>
        <v>6426000</v>
      </c>
      <c r="U223" s="102">
        <f t="shared" si="37"/>
        <v>13.571428571428571</v>
      </c>
      <c r="V223" s="102">
        <f t="shared" si="38"/>
        <v>351.919026</v>
      </c>
      <c r="W223" s="102">
        <f t="shared" si="39"/>
        <v>0.652185</v>
      </c>
      <c r="X223" s="102">
        <f t="shared" si="40"/>
        <v>0</v>
      </c>
      <c r="Y223" s="102">
        <f t="shared" si="41"/>
        <v>298.96965</v>
      </c>
      <c r="Z223" s="231">
        <f t="shared" si="42"/>
        <v>53.601561000000004</v>
      </c>
      <c r="AA223" s="78"/>
      <c r="AB223" s="77"/>
    </row>
    <row r="224" spans="1:28" s="58" customFormat="1" ht="14.25" customHeight="1">
      <c r="A224" s="192" t="s">
        <v>151</v>
      </c>
      <c r="B224" s="163">
        <v>15773400</v>
      </c>
      <c r="C224" s="161">
        <v>400200</v>
      </c>
      <c r="D224" s="169">
        <v>0.026032315978456014</v>
      </c>
      <c r="E224" s="163">
        <v>6900</v>
      </c>
      <c r="F224" s="111">
        <v>6900</v>
      </c>
      <c r="G224" s="169">
        <v>0</v>
      </c>
      <c r="H224" s="163">
        <v>6900</v>
      </c>
      <c r="I224" s="111">
        <v>6900</v>
      </c>
      <c r="J224" s="169">
        <v>0</v>
      </c>
      <c r="K224" s="163">
        <v>15787200</v>
      </c>
      <c r="L224" s="111">
        <v>414000</v>
      </c>
      <c r="M224" s="126">
        <f t="shared" si="43"/>
        <v>0.026929982046678635</v>
      </c>
      <c r="N224" s="111">
        <v>15776850</v>
      </c>
      <c r="O224" s="172">
        <f t="shared" si="33"/>
        <v>0.9993444055944056</v>
      </c>
      <c r="P224" s="107">
        <f>Volume!K224</f>
        <v>82.35</v>
      </c>
      <c r="Q224" s="69">
        <f>Volume!J224</f>
        <v>84.45</v>
      </c>
      <c r="R224" s="231">
        <f t="shared" si="34"/>
        <v>133.322904</v>
      </c>
      <c r="S224" s="102">
        <f t="shared" si="35"/>
        <v>133.23549825</v>
      </c>
      <c r="T224" s="108">
        <f t="shared" si="36"/>
        <v>15373200</v>
      </c>
      <c r="U224" s="102">
        <f t="shared" si="37"/>
        <v>2.6929982046678633</v>
      </c>
      <c r="V224" s="102">
        <f t="shared" si="38"/>
        <v>133.206363</v>
      </c>
      <c r="W224" s="102">
        <f t="shared" si="39"/>
        <v>0.0582705</v>
      </c>
      <c r="X224" s="102">
        <f t="shared" si="40"/>
        <v>0.0582705</v>
      </c>
      <c r="Y224" s="102">
        <f t="shared" si="41"/>
        <v>126.598302</v>
      </c>
      <c r="Z224" s="231">
        <f t="shared" si="42"/>
        <v>6.72460199999999</v>
      </c>
      <c r="AA224" s="78"/>
      <c r="AB224" s="77"/>
    </row>
    <row r="225" spans="1:28" s="58" customFormat="1" ht="14.25" customHeight="1">
      <c r="A225" s="192" t="s">
        <v>294</v>
      </c>
      <c r="B225" s="163">
        <v>7721100</v>
      </c>
      <c r="C225" s="161">
        <v>92700</v>
      </c>
      <c r="D225" s="169">
        <v>0.012151958470976876</v>
      </c>
      <c r="E225" s="163">
        <v>900</v>
      </c>
      <c r="F225" s="111">
        <v>900</v>
      </c>
      <c r="G225" s="169">
        <v>0</v>
      </c>
      <c r="H225" s="163">
        <v>0</v>
      </c>
      <c r="I225" s="111">
        <v>0</v>
      </c>
      <c r="J225" s="169">
        <v>0</v>
      </c>
      <c r="K225" s="163">
        <v>7722000</v>
      </c>
      <c r="L225" s="111">
        <v>93600</v>
      </c>
      <c r="M225" s="126">
        <f t="shared" si="43"/>
        <v>0.012269938650306749</v>
      </c>
      <c r="N225" s="111">
        <v>7704000</v>
      </c>
      <c r="O225" s="172">
        <f t="shared" si="33"/>
        <v>0.9976689976689976</v>
      </c>
      <c r="P225" s="107">
        <f>Volume!K225</f>
        <v>240.3</v>
      </c>
      <c r="Q225" s="69">
        <f>Volume!J225</f>
        <v>241.65</v>
      </c>
      <c r="R225" s="231">
        <f t="shared" si="34"/>
        <v>186.60213</v>
      </c>
      <c r="S225" s="102">
        <f t="shared" si="35"/>
        <v>186.16716</v>
      </c>
      <c r="T225" s="108">
        <f t="shared" si="36"/>
        <v>7628400</v>
      </c>
      <c r="U225" s="102">
        <f t="shared" si="37"/>
        <v>1.2269938650306749</v>
      </c>
      <c r="V225" s="102">
        <f t="shared" si="38"/>
        <v>186.5803815</v>
      </c>
      <c r="W225" s="102">
        <f t="shared" si="39"/>
        <v>0.0217485</v>
      </c>
      <c r="X225" s="102">
        <f t="shared" si="40"/>
        <v>0</v>
      </c>
      <c r="Y225" s="102">
        <f t="shared" si="41"/>
        <v>183.310452</v>
      </c>
      <c r="Z225" s="231">
        <f t="shared" si="42"/>
        <v>3.2916779999999903</v>
      </c>
      <c r="AA225" s="78"/>
      <c r="AB225" s="77"/>
    </row>
    <row r="226" spans="1:28" s="58" customFormat="1" ht="14.25" customHeight="1">
      <c r="A226" s="192" t="s">
        <v>152</v>
      </c>
      <c r="B226" s="163">
        <v>1630650</v>
      </c>
      <c r="C226" s="161">
        <v>44625</v>
      </c>
      <c r="D226" s="169">
        <v>0.028136378682555446</v>
      </c>
      <c r="E226" s="163">
        <v>2100</v>
      </c>
      <c r="F226" s="111">
        <v>1050</v>
      </c>
      <c r="G226" s="169">
        <v>1</v>
      </c>
      <c r="H226" s="163">
        <v>0</v>
      </c>
      <c r="I226" s="111">
        <v>0</v>
      </c>
      <c r="J226" s="169">
        <v>0</v>
      </c>
      <c r="K226" s="163">
        <v>1632750</v>
      </c>
      <c r="L226" s="111">
        <v>45675</v>
      </c>
      <c r="M226" s="126">
        <f t="shared" si="43"/>
        <v>0.02877935825339067</v>
      </c>
      <c r="N226" s="111">
        <v>1630650</v>
      </c>
      <c r="O226" s="172">
        <f t="shared" si="33"/>
        <v>0.9987138263665595</v>
      </c>
      <c r="P226" s="107">
        <f>Volume!K226</f>
        <v>735.4</v>
      </c>
      <c r="Q226" s="69">
        <f>Volume!J226</f>
        <v>746.45</v>
      </c>
      <c r="R226" s="231">
        <f t="shared" si="34"/>
        <v>121.87662375</v>
      </c>
      <c r="S226" s="102">
        <f t="shared" si="35"/>
        <v>121.71986925</v>
      </c>
      <c r="T226" s="108">
        <f t="shared" si="36"/>
        <v>1587075</v>
      </c>
      <c r="U226" s="102">
        <f t="shared" si="37"/>
        <v>2.877935825339067</v>
      </c>
      <c r="V226" s="102">
        <f t="shared" si="38"/>
        <v>121.71986925</v>
      </c>
      <c r="W226" s="102">
        <f t="shared" si="39"/>
        <v>0.1567545</v>
      </c>
      <c r="X226" s="102">
        <f t="shared" si="40"/>
        <v>0</v>
      </c>
      <c r="Y226" s="102">
        <f t="shared" si="41"/>
        <v>116.7134955</v>
      </c>
      <c r="Z226" s="231">
        <f t="shared" si="42"/>
        <v>5.16312825</v>
      </c>
      <c r="AA226" s="78"/>
      <c r="AB226" s="77"/>
    </row>
    <row r="227" spans="1:28" s="58" customFormat="1" ht="14.25" customHeight="1">
      <c r="A227" s="192" t="s">
        <v>474</v>
      </c>
      <c r="B227" s="163">
        <v>4343200</v>
      </c>
      <c r="C227" s="161">
        <v>245600</v>
      </c>
      <c r="D227" s="169">
        <v>0.05993752440452948</v>
      </c>
      <c r="E227" s="163">
        <v>10400</v>
      </c>
      <c r="F227" s="111">
        <v>5600</v>
      </c>
      <c r="G227" s="169">
        <v>1.1666666666666667</v>
      </c>
      <c r="H227" s="163">
        <v>0</v>
      </c>
      <c r="I227" s="111">
        <v>0</v>
      </c>
      <c r="J227" s="169">
        <v>0</v>
      </c>
      <c r="K227" s="163">
        <v>4353600</v>
      </c>
      <c r="L227" s="111">
        <v>251200</v>
      </c>
      <c r="M227" s="126">
        <f t="shared" si="43"/>
        <v>0.06123244929797192</v>
      </c>
      <c r="N227" s="111">
        <v>4353600</v>
      </c>
      <c r="O227" s="172">
        <f t="shared" si="33"/>
        <v>1</v>
      </c>
      <c r="P227" s="107">
        <f>Volume!K227</f>
        <v>441.05</v>
      </c>
      <c r="Q227" s="69">
        <f>Volume!J227</f>
        <v>454.6</v>
      </c>
      <c r="R227" s="231">
        <f t="shared" si="34"/>
        <v>197.914656</v>
      </c>
      <c r="S227" s="102">
        <f t="shared" si="35"/>
        <v>197.914656</v>
      </c>
      <c r="T227" s="108">
        <f t="shared" si="36"/>
        <v>4102400</v>
      </c>
      <c r="U227" s="102">
        <f t="shared" si="37"/>
        <v>6.123244929797192</v>
      </c>
      <c r="V227" s="102">
        <f t="shared" si="38"/>
        <v>197.441872</v>
      </c>
      <c r="W227" s="102">
        <f t="shared" si="39"/>
        <v>0.472784</v>
      </c>
      <c r="X227" s="102">
        <f t="shared" si="40"/>
        <v>0</v>
      </c>
      <c r="Y227" s="102">
        <f t="shared" si="41"/>
        <v>180.936352</v>
      </c>
      <c r="Z227" s="231">
        <f t="shared" si="42"/>
        <v>16.97830400000001</v>
      </c>
      <c r="AA227" s="78"/>
      <c r="AB227" s="77"/>
    </row>
    <row r="228" spans="1:28" s="58" customFormat="1" ht="14.25" customHeight="1">
      <c r="A228" s="192" t="s">
        <v>36</v>
      </c>
      <c r="B228" s="163">
        <v>4168200</v>
      </c>
      <c r="C228" s="161">
        <v>255600</v>
      </c>
      <c r="D228" s="169">
        <v>0.06532740377242754</v>
      </c>
      <c r="E228" s="163">
        <v>10200</v>
      </c>
      <c r="F228" s="111">
        <v>1800</v>
      </c>
      <c r="G228" s="169">
        <v>0.21428571428571427</v>
      </c>
      <c r="H228" s="163">
        <v>600</v>
      </c>
      <c r="I228" s="111">
        <v>0</v>
      </c>
      <c r="J228" s="169">
        <v>0</v>
      </c>
      <c r="K228" s="163">
        <v>4179000</v>
      </c>
      <c r="L228" s="111">
        <v>257400</v>
      </c>
      <c r="M228" s="126">
        <f t="shared" si="43"/>
        <v>0.06563647490820074</v>
      </c>
      <c r="N228" s="111">
        <v>4159200</v>
      </c>
      <c r="O228" s="172">
        <f t="shared" si="33"/>
        <v>0.995262024407753</v>
      </c>
      <c r="P228" s="107">
        <f>Volume!K228</f>
        <v>549.5</v>
      </c>
      <c r="Q228" s="69">
        <f>Volume!J228</f>
        <v>527.85</v>
      </c>
      <c r="R228" s="231">
        <f t="shared" si="34"/>
        <v>220.588515</v>
      </c>
      <c r="S228" s="102">
        <f t="shared" si="35"/>
        <v>219.543372</v>
      </c>
      <c r="T228" s="108">
        <f t="shared" si="36"/>
        <v>3921600</v>
      </c>
      <c r="U228" s="102">
        <f t="shared" si="37"/>
        <v>6.563647490820074</v>
      </c>
      <c r="V228" s="102">
        <f t="shared" si="38"/>
        <v>220.018437</v>
      </c>
      <c r="W228" s="102">
        <f t="shared" si="39"/>
        <v>0.538407</v>
      </c>
      <c r="X228" s="102">
        <f t="shared" si="40"/>
        <v>0.031671</v>
      </c>
      <c r="Y228" s="102">
        <f t="shared" si="41"/>
        <v>215.49192</v>
      </c>
      <c r="Z228" s="231">
        <f t="shared" si="42"/>
        <v>5.096595000000008</v>
      </c>
      <c r="AA228" s="78"/>
      <c r="AB228" s="77"/>
    </row>
    <row r="229" spans="1:28" s="58" customFormat="1" ht="14.25" customHeight="1">
      <c r="A229" s="192" t="s">
        <v>153</v>
      </c>
      <c r="B229" s="163">
        <v>1933800</v>
      </c>
      <c r="C229" s="161">
        <v>117000</v>
      </c>
      <c r="D229" s="169">
        <v>0.0643989431968296</v>
      </c>
      <c r="E229" s="163">
        <v>1200</v>
      </c>
      <c r="F229" s="111">
        <v>600</v>
      </c>
      <c r="G229" s="169">
        <v>1</v>
      </c>
      <c r="H229" s="163">
        <v>0</v>
      </c>
      <c r="I229" s="111">
        <v>0</v>
      </c>
      <c r="J229" s="169">
        <v>0</v>
      </c>
      <c r="K229" s="163">
        <v>1935000</v>
      </c>
      <c r="L229" s="111">
        <v>117600</v>
      </c>
      <c r="M229" s="126">
        <f t="shared" si="43"/>
        <v>0.06470782436447672</v>
      </c>
      <c r="N229" s="111">
        <v>1934400</v>
      </c>
      <c r="O229" s="172">
        <f t="shared" si="33"/>
        <v>0.9996899224806202</v>
      </c>
      <c r="P229" s="107">
        <f>Volume!K229</f>
        <v>398</v>
      </c>
      <c r="Q229" s="69">
        <f>Volume!J229</f>
        <v>404.95</v>
      </c>
      <c r="R229" s="231">
        <f t="shared" si="34"/>
        <v>78.357825</v>
      </c>
      <c r="S229" s="102">
        <f t="shared" si="35"/>
        <v>78.333528</v>
      </c>
      <c r="T229" s="108">
        <f t="shared" si="36"/>
        <v>1817400</v>
      </c>
      <c r="U229" s="102">
        <f t="shared" si="37"/>
        <v>6.4707824364476725</v>
      </c>
      <c r="V229" s="102">
        <f t="shared" si="38"/>
        <v>78.309231</v>
      </c>
      <c r="W229" s="102">
        <f t="shared" si="39"/>
        <v>0.048594</v>
      </c>
      <c r="X229" s="102">
        <f t="shared" si="40"/>
        <v>0</v>
      </c>
      <c r="Y229" s="102">
        <f t="shared" si="41"/>
        <v>72.33252</v>
      </c>
      <c r="Z229" s="231">
        <f t="shared" si="42"/>
        <v>6.025305000000003</v>
      </c>
      <c r="AA229" s="78"/>
      <c r="AB229" s="77"/>
    </row>
    <row r="230" spans="1:28" s="58" customFormat="1" ht="14.25" customHeight="1">
      <c r="A230" s="192" t="s">
        <v>514</v>
      </c>
      <c r="B230" s="163">
        <v>11888100</v>
      </c>
      <c r="C230" s="161">
        <v>967050</v>
      </c>
      <c r="D230" s="169">
        <v>0.08854917796365734</v>
      </c>
      <c r="E230" s="163">
        <v>365400</v>
      </c>
      <c r="F230" s="111">
        <v>207900</v>
      </c>
      <c r="G230" s="169">
        <v>1.32</v>
      </c>
      <c r="H230" s="163">
        <v>0</v>
      </c>
      <c r="I230" s="111">
        <v>0</v>
      </c>
      <c r="J230" s="169">
        <v>0</v>
      </c>
      <c r="K230" s="163">
        <v>12253500</v>
      </c>
      <c r="L230" s="111">
        <v>1174950</v>
      </c>
      <c r="M230" s="126">
        <f t="shared" si="43"/>
        <v>0.106056297981234</v>
      </c>
      <c r="N230" s="111">
        <v>12250350</v>
      </c>
      <c r="O230" s="172">
        <f t="shared" si="33"/>
        <v>0.9997429305912596</v>
      </c>
      <c r="P230" s="107">
        <f>Volume!K230</f>
        <v>91.3</v>
      </c>
      <c r="Q230" s="69">
        <f>Volume!J230</f>
        <v>91.2</v>
      </c>
      <c r="R230" s="231">
        <f t="shared" si="34"/>
        <v>111.75192</v>
      </c>
      <c r="S230" s="102">
        <f t="shared" si="35"/>
        <v>111.723192</v>
      </c>
      <c r="T230" s="108">
        <f t="shared" si="36"/>
        <v>11078550</v>
      </c>
      <c r="U230" s="102">
        <f t="shared" si="37"/>
        <v>10.6056297981234</v>
      </c>
      <c r="V230" s="102">
        <f t="shared" si="38"/>
        <v>108.419472</v>
      </c>
      <c r="W230" s="102">
        <f t="shared" si="39"/>
        <v>3.332448</v>
      </c>
      <c r="X230" s="102">
        <f t="shared" si="40"/>
        <v>0</v>
      </c>
      <c r="Y230" s="102">
        <f t="shared" si="41"/>
        <v>101.1471615</v>
      </c>
      <c r="Z230" s="231">
        <f t="shared" si="42"/>
        <v>10.604758500000003</v>
      </c>
      <c r="AA230" s="78"/>
      <c r="AB230" s="77"/>
    </row>
    <row r="231" spans="1:28" s="58" customFormat="1" ht="14.25" customHeight="1">
      <c r="A231" s="192" t="s">
        <v>475</v>
      </c>
      <c r="B231" s="163">
        <v>2576200</v>
      </c>
      <c r="C231" s="161">
        <v>6600</v>
      </c>
      <c r="D231" s="169">
        <v>0.0025684931506849314</v>
      </c>
      <c r="E231" s="163">
        <v>11000</v>
      </c>
      <c r="F231" s="111">
        <v>9900</v>
      </c>
      <c r="G231" s="169">
        <v>9</v>
      </c>
      <c r="H231" s="163">
        <v>0</v>
      </c>
      <c r="I231" s="111">
        <v>0</v>
      </c>
      <c r="J231" s="169">
        <v>0</v>
      </c>
      <c r="K231" s="163">
        <v>2587200</v>
      </c>
      <c r="L231" s="111">
        <v>16500</v>
      </c>
      <c r="M231" s="126">
        <f t="shared" si="43"/>
        <v>0.006418485237483954</v>
      </c>
      <c r="N231" s="111">
        <v>2580600</v>
      </c>
      <c r="O231" s="172">
        <f t="shared" si="33"/>
        <v>0.9974489795918368</v>
      </c>
      <c r="P231" s="107">
        <f>Volume!K231</f>
        <v>248.45</v>
      </c>
      <c r="Q231" s="69">
        <f>Volume!J231</f>
        <v>249.85</v>
      </c>
      <c r="R231" s="231">
        <f t="shared" si="34"/>
        <v>64.641192</v>
      </c>
      <c r="S231" s="102">
        <f t="shared" si="35"/>
        <v>64.476291</v>
      </c>
      <c r="T231" s="108">
        <f t="shared" si="36"/>
        <v>2570700</v>
      </c>
      <c r="U231" s="102">
        <f t="shared" si="37"/>
        <v>0.6418485237483954</v>
      </c>
      <c r="V231" s="102">
        <f t="shared" si="38"/>
        <v>64.366357</v>
      </c>
      <c r="W231" s="102">
        <f t="shared" si="39"/>
        <v>0.274835</v>
      </c>
      <c r="X231" s="102">
        <f t="shared" si="40"/>
        <v>0</v>
      </c>
      <c r="Y231" s="102">
        <f t="shared" si="41"/>
        <v>63.8690415</v>
      </c>
      <c r="Z231" s="231">
        <f t="shared" si="42"/>
        <v>0.7721505000000022</v>
      </c>
      <c r="AA231" s="78"/>
      <c r="AB231" s="77"/>
    </row>
    <row r="232" spans="1:28" s="58" customFormat="1" ht="14.25" customHeight="1">
      <c r="A232" s="192" t="s">
        <v>382</v>
      </c>
      <c r="B232" s="163">
        <v>2971500</v>
      </c>
      <c r="C232" s="161">
        <v>114800</v>
      </c>
      <c r="D232" s="169">
        <v>0.04018622886547415</v>
      </c>
      <c r="E232" s="163">
        <v>0</v>
      </c>
      <c r="F232" s="111">
        <v>0</v>
      </c>
      <c r="G232" s="169">
        <v>0</v>
      </c>
      <c r="H232" s="163">
        <v>0</v>
      </c>
      <c r="I232" s="111">
        <v>0</v>
      </c>
      <c r="J232" s="169">
        <v>0</v>
      </c>
      <c r="K232" s="163">
        <v>2971500</v>
      </c>
      <c r="L232" s="111">
        <v>114800</v>
      </c>
      <c r="M232" s="126">
        <f t="shared" si="43"/>
        <v>0.04018622886547415</v>
      </c>
      <c r="N232" s="111">
        <v>2968000</v>
      </c>
      <c r="O232" s="172">
        <f t="shared" si="33"/>
        <v>0.9988221436984688</v>
      </c>
      <c r="P232" s="107">
        <f>Volume!K232</f>
        <v>316.6</v>
      </c>
      <c r="Q232" s="69">
        <f>Volume!J232</f>
        <v>313.9</v>
      </c>
      <c r="R232" s="231">
        <f t="shared" si="34"/>
        <v>93.27538499999999</v>
      </c>
      <c r="S232" s="102">
        <f t="shared" si="35"/>
        <v>93.16551999999999</v>
      </c>
      <c r="T232" s="108">
        <f t="shared" si="36"/>
        <v>2856700</v>
      </c>
      <c r="U232" s="102">
        <f t="shared" si="37"/>
        <v>4.018622886547415</v>
      </c>
      <c r="V232" s="102">
        <f t="shared" si="38"/>
        <v>93.27538499999999</v>
      </c>
      <c r="W232" s="102">
        <f t="shared" si="39"/>
        <v>0</v>
      </c>
      <c r="X232" s="102">
        <f t="shared" si="40"/>
        <v>0</v>
      </c>
      <c r="Y232" s="102">
        <f t="shared" si="41"/>
        <v>90.44312200000002</v>
      </c>
      <c r="Z232" s="231">
        <f t="shared" si="42"/>
        <v>2.832262999999969</v>
      </c>
      <c r="AA232" s="78"/>
      <c r="AB232" s="77"/>
    </row>
    <row r="233" spans="1:27" s="2" customFormat="1" ht="15" customHeight="1" hidden="1" thickBot="1">
      <c r="A233" s="72"/>
      <c r="B233" s="161">
        <f>SUM(B4:B232)</f>
        <v>2161804704</v>
      </c>
      <c r="C233" s="161">
        <f>SUM(C4:C232)</f>
        <v>95084202</v>
      </c>
      <c r="D233" s="320">
        <f>C233/B233</f>
        <v>0.04398371500629319</v>
      </c>
      <c r="E233" s="161">
        <f>SUM(E4:E232)</f>
        <v>79123824</v>
      </c>
      <c r="F233" s="161">
        <f>SUM(F4:F232)</f>
        <v>30222990</v>
      </c>
      <c r="G233" s="320">
        <f>F233/E233</f>
        <v>0.38197079554698976</v>
      </c>
      <c r="H233" s="161">
        <f>SUM(H4:H232)</f>
        <v>19464508</v>
      </c>
      <c r="I233" s="161">
        <f>SUM(I4:I232)</f>
        <v>6379491</v>
      </c>
      <c r="J233" s="320">
        <f>I233/H233</f>
        <v>0.3277499230907866</v>
      </c>
      <c r="K233" s="161">
        <f>SUM(K4:K232)</f>
        <v>2260574657</v>
      </c>
      <c r="L233" s="161">
        <f>SUM(L4:L232)</f>
        <v>131686683</v>
      </c>
      <c r="M233" s="320">
        <f>L233/K233</f>
        <v>0.05825363147915712</v>
      </c>
      <c r="N233" s="111">
        <f>SUM(N4:N232)</f>
        <v>2251648920</v>
      </c>
      <c r="O233" s="331"/>
      <c r="P233" s="168"/>
      <c r="Q233" s="14"/>
      <c r="R233" s="232">
        <f>SUM(R4:R232)</f>
        <v>101388.06104893505</v>
      </c>
      <c r="S233" s="102">
        <f>SUM(S4:S232)</f>
        <v>100003.94765046</v>
      </c>
      <c r="T233" s="108">
        <f>SUM(T4:T232)</f>
        <v>2128887974</v>
      </c>
      <c r="U233" s="270"/>
      <c r="V233" s="102">
        <f>SUM(V4:V232)</f>
        <v>96393.91359305501</v>
      </c>
      <c r="W233" s="102">
        <f>SUM(W4:W232)</f>
        <v>6002.871908475</v>
      </c>
      <c r="X233" s="102">
        <f>SUM(X4:X232)</f>
        <v>5619.092692984996</v>
      </c>
      <c r="Y233" s="102">
        <f>SUM(Y4:Y232)</f>
        <v>94158.76177127504</v>
      </c>
      <c r="Z233" s="102">
        <f>SUM(Z4:Z232)</f>
        <v>7229.299277660005</v>
      </c>
      <c r="AA233" s="75"/>
    </row>
    <row r="234" spans="2:27" s="2" customFormat="1" ht="15" customHeight="1">
      <c r="B234" s="5"/>
      <c r="C234" s="5"/>
      <c r="D234" s="126"/>
      <c r="E234" s="1">
        <f>H233/E233</f>
        <v>0.24600059774664076</v>
      </c>
      <c r="F234" s="5"/>
      <c r="G234" s="62"/>
      <c r="H234" s="5"/>
      <c r="I234" s="5"/>
      <c r="J234" s="62"/>
      <c r="K234" s="5"/>
      <c r="L234" s="5"/>
      <c r="M234" s="62"/>
      <c r="N234" s="111"/>
      <c r="O234" s="3"/>
      <c r="P234" s="107"/>
      <c r="Q234" s="69"/>
      <c r="R234" s="102"/>
      <c r="S234" s="102"/>
      <c r="T234" s="108"/>
      <c r="U234" s="102"/>
      <c r="V234" s="102"/>
      <c r="W234" s="102"/>
      <c r="X234" s="102"/>
      <c r="Y234" s="102"/>
      <c r="Z234" s="102"/>
      <c r="AA234" s="75"/>
    </row>
    <row r="235" spans="2:27" s="2" customFormat="1" ht="15" customHeight="1" hidden="1">
      <c r="B235" s="5"/>
      <c r="C235" s="5"/>
      <c r="D235" s="126"/>
      <c r="E235" s="1"/>
      <c r="F235" s="5"/>
      <c r="G235" s="62"/>
      <c r="H235" s="5"/>
      <c r="I235" s="5"/>
      <c r="J235" s="62"/>
      <c r="K235" s="5"/>
      <c r="L235" s="5"/>
      <c r="M235" s="62"/>
      <c r="N235" s="111"/>
      <c r="O235" s="106"/>
      <c r="P235" s="107"/>
      <c r="Q235" s="69"/>
      <c r="R235" s="102"/>
      <c r="S235" s="102"/>
      <c r="T235" s="108"/>
      <c r="U235" s="102"/>
      <c r="V235" s="102"/>
      <c r="W235" s="102"/>
      <c r="X235" s="102"/>
      <c r="Y235" s="102"/>
      <c r="Z235" s="102"/>
      <c r="AA235" s="1"/>
    </row>
    <row r="236" spans="2:27" s="2" customFormat="1" ht="15" customHeight="1">
      <c r="B236" s="5"/>
      <c r="C236" s="5"/>
      <c r="D236" s="126"/>
      <c r="E236" s="1"/>
      <c r="F236" s="5"/>
      <c r="G236" s="62"/>
      <c r="H236" s="5"/>
      <c r="I236" s="5"/>
      <c r="J236" s="62"/>
      <c r="K236" s="5"/>
      <c r="L236" s="5"/>
      <c r="M236" s="62"/>
      <c r="N236" s="111"/>
      <c r="O236" s="106"/>
      <c r="P236" s="107"/>
      <c r="Q236" s="69"/>
      <c r="R236" s="102"/>
      <c r="S236" s="102"/>
      <c r="T236" s="108"/>
      <c r="U236" s="102"/>
      <c r="V236" s="102"/>
      <c r="W236" s="102"/>
      <c r="X236" s="102"/>
      <c r="Y236" s="102"/>
      <c r="Z236" s="102"/>
      <c r="AA236" s="1"/>
    </row>
    <row r="237" spans="2:27" s="2" customFormat="1" ht="15" customHeight="1">
      <c r="B237" s="5"/>
      <c r="C237" s="5"/>
      <c r="D237" s="126"/>
      <c r="E237" s="1"/>
      <c r="F237" s="5"/>
      <c r="G237" s="62"/>
      <c r="H237" s="5"/>
      <c r="I237" s="5"/>
      <c r="J237" s="62"/>
      <c r="K237" s="5"/>
      <c r="L237" s="5"/>
      <c r="M237" s="62"/>
      <c r="N237" s="111"/>
      <c r="O237" s="106"/>
      <c r="P237" s="107"/>
      <c r="Q237" s="69"/>
      <c r="R237" s="102"/>
      <c r="S237" s="102"/>
      <c r="T237" s="108"/>
      <c r="U237" s="102"/>
      <c r="V237" s="102"/>
      <c r="W237" s="102"/>
      <c r="X237" s="102"/>
      <c r="Y237" s="102"/>
      <c r="Z237" s="102"/>
      <c r="AA237" s="1"/>
    </row>
    <row r="238" spans="1:25" ht="14.25">
      <c r="A238" s="2"/>
      <c r="B238" s="5"/>
      <c r="C238" s="5"/>
      <c r="D238" s="126"/>
      <c r="E238" s="5"/>
      <c r="F238" s="5"/>
      <c r="G238" s="62"/>
      <c r="H238" s="5"/>
      <c r="I238" s="5"/>
      <c r="J238" s="62"/>
      <c r="K238" s="5"/>
      <c r="L238" s="5"/>
      <c r="M238" s="62"/>
      <c r="N238" s="111"/>
      <c r="O238" s="106"/>
      <c r="P238" s="2"/>
      <c r="Q238" s="2"/>
      <c r="R238" s="1"/>
      <c r="S238" s="1"/>
      <c r="T238" s="79"/>
      <c r="U238" s="2"/>
      <c r="V238" s="2"/>
      <c r="W238" s="2"/>
      <c r="X238" s="2"/>
      <c r="Y238" s="2"/>
    </row>
    <row r="239" spans="1:14" ht="13.5" thickBot="1">
      <c r="A239" s="63" t="s">
        <v>107</v>
      </c>
      <c r="B239" s="120"/>
      <c r="C239" s="123"/>
      <c r="D239" s="127"/>
      <c r="F239" s="118"/>
      <c r="N239" s="111"/>
    </row>
    <row r="240" spans="1:14" ht="13.5" thickBot="1">
      <c r="A240" s="198" t="s">
        <v>106</v>
      </c>
      <c r="B240" s="325" t="s">
        <v>104</v>
      </c>
      <c r="C240" s="326" t="s">
        <v>68</v>
      </c>
      <c r="D240" s="327" t="s">
        <v>105</v>
      </c>
      <c r="F240" s="124"/>
      <c r="G240" s="62"/>
      <c r="H240" s="5"/>
      <c r="N240" s="111"/>
    </row>
    <row r="241" spans="1:14" ht="12.75">
      <c r="A241" s="321" t="s">
        <v>9</v>
      </c>
      <c r="B241" s="328">
        <f>B233/10000000</f>
        <v>216.1804704</v>
      </c>
      <c r="C241" s="329">
        <f>C233/10000000</f>
        <v>9.5084202</v>
      </c>
      <c r="D241" s="330">
        <f>D233</f>
        <v>0.04398371500629319</v>
      </c>
      <c r="F241" s="124"/>
      <c r="H241" s="5"/>
      <c r="N241" s="111"/>
    </row>
    <row r="242" spans="1:14" ht="12.75">
      <c r="A242" s="322" t="s">
        <v>85</v>
      </c>
      <c r="B242" s="195">
        <f>E233/10000000</f>
        <v>7.9123824</v>
      </c>
      <c r="C242" s="194">
        <f>F233/10000000</f>
        <v>3.022299</v>
      </c>
      <c r="D242" s="241">
        <f>G233</f>
        <v>0.38197079554698976</v>
      </c>
      <c r="F242" s="124"/>
      <c r="G242" s="62"/>
      <c r="N242" s="111"/>
    </row>
    <row r="243" spans="1:14" ht="12.75">
      <c r="A243" s="323" t="s">
        <v>83</v>
      </c>
      <c r="B243" s="195">
        <f>H233/10000000</f>
        <v>1.9464508</v>
      </c>
      <c r="C243" s="194">
        <f>I233/10000000</f>
        <v>0.6379491</v>
      </c>
      <c r="D243" s="241">
        <f>J233</f>
        <v>0.3277499230907866</v>
      </c>
      <c r="F243" s="124"/>
      <c r="N243" s="111"/>
    </row>
    <row r="244" spans="1:14" ht="13.5" thickBot="1">
      <c r="A244" s="324" t="s">
        <v>84</v>
      </c>
      <c r="B244" s="196">
        <f>K233/10000000</f>
        <v>226.0574657</v>
      </c>
      <c r="C244" s="197">
        <f>L233/10000000</f>
        <v>13.1686683</v>
      </c>
      <c r="D244" s="242">
        <f>M233</f>
        <v>0.05825363147915712</v>
      </c>
      <c r="F244" s="125"/>
      <c r="N244" s="111"/>
    </row>
    <row r="245" ht="12.75">
      <c r="N245" s="111"/>
    </row>
    <row r="246" ht="12.75">
      <c r="N246" s="111"/>
    </row>
    <row r="247" ht="12.75">
      <c r="N247" s="111"/>
    </row>
    <row r="248" ht="12.75">
      <c r="N248" s="111"/>
    </row>
    <row r="249" ht="12.75">
      <c r="N249" s="111"/>
    </row>
    <row r="250" ht="12.75">
      <c r="N250" s="111"/>
    </row>
    <row r="251" ht="12.75">
      <c r="N251" s="111"/>
    </row>
    <row r="252" ht="12.75">
      <c r="N252" s="111"/>
    </row>
    <row r="253" ht="12.75">
      <c r="N253" s="111"/>
    </row>
    <row r="254" ht="12.75">
      <c r="N254" s="111"/>
    </row>
    <row r="255" ht="12.75">
      <c r="N255" s="111"/>
    </row>
    <row r="256" ht="12.75">
      <c r="N256" s="111"/>
    </row>
    <row r="257" ht="12.75">
      <c r="N257" s="111"/>
    </row>
    <row r="258" ht="12.75">
      <c r="N258" s="111"/>
    </row>
    <row r="259" ht="12.75">
      <c r="N259" s="111"/>
    </row>
    <row r="260" ht="12.75">
      <c r="N260" s="111"/>
    </row>
    <row r="261" ht="12.75">
      <c r="N261" s="111"/>
    </row>
    <row r="262" ht="12.75">
      <c r="N262" s="111"/>
    </row>
    <row r="263" ht="12.75">
      <c r="N263" s="111"/>
    </row>
    <row r="264" ht="12.75">
      <c r="N264" s="111"/>
    </row>
    <row r="265" ht="12.75">
      <c r="N265" s="111"/>
    </row>
    <row r="266" ht="12.75">
      <c r="N266" s="111"/>
    </row>
    <row r="267" ht="12.75">
      <c r="N267" s="111"/>
    </row>
    <row r="268" ht="12.75">
      <c r="N268" s="111"/>
    </row>
    <row r="269" ht="12.75">
      <c r="N269" s="111"/>
    </row>
    <row r="270" ht="12.75">
      <c r="N270" s="111"/>
    </row>
    <row r="271" ht="12.75">
      <c r="N271" s="111"/>
    </row>
    <row r="272" ht="12.75">
      <c r="N272" s="111"/>
    </row>
    <row r="273" ht="12.75">
      <c r="N273" s="111"/>
    </row>
    <row r="274" ht="12.75">
      <c r="N274" s="111"/>
    </row>
    <row r="275" ht="12.75">
      <c r="N275" s="111"/>
    </row>
    <row r="276" ht="12.75">
      <c r="N276" s="111"/>
    </row>
    <row r="277" ht="12.75">
      <c r="N277" s="111"/>
    </row>
    <row r="278" spans="2:14" ht="12.75">
      <c r="B278" s="349"/>
      <c r="N278" s="111"/>
    </row>
    <row r="279" ht="12.75">
      <c r="N279" s="111"/>
    </row>
    <row r="280" ht="12.75">
      <c r="N280" s="111"/>
    </row>
    <row r="281" ht="12.75">
      <c r="N281" s="111"/>
    </row>
    <row r="282" ht="12.75">
      <c r="N282" s="111"/>
    </row>
    <row r="283" ht="12.75">
      <c r="N283" s="111"/>
    </row>
    <row r="284" ht="12.75">
      <c r="N284" s="111"/>
    </row>
    <row r="285" ht="12.75">
      <c r="N285" s="111"/>
    </row>
    <row r="286" ht="12.75">
      <c r="N286" s="111"/>
    </row>
    <row r="287" ht="12.75">
      <c r="N287" s="111"/>
    </row>
    <row r="288" ht="12.75">
      <c r="N288" s="111"/>
    </row>
    <row r="289" ht="12.75">
      <c r="N289" s="111"/>
    </row>
    <row r="290" ht="12.75">
      <c r="N290" s="111"/>
    </row>
    <row r="291" ht="12.75">
      <c r="N291" s="111"/>
    </row>
    <row r="292" ht="12.75">
      <c r="N292" s="111"/>
    </row>
    <row r="293" ht="12.75">
      <c r="N293" s="111"/>
    </row>
    <row r="294" ht="12.75">
      <c r="N294" s="111"/>
    </row>
    <row r="295" ht="12.75">
      <c r="N295" s="111"/>
    </row>
    <row r="296" ht="12.75">
      <c r="N296" s="111"/>
    </row>
    <row r="297" ht="12.75">
      <c r="N297" s="111"/>
    </row>
    <row r="298" ht="12.75">
      <c r="N298" s="111"/>
    </row>
    <row r="299" ht="12.75">
      <c r="N299" s="111"/>
    </row>
    <row r="300" ht="12.75">
      <c r="N300" s="111"/>
    </row>
    <row r="301" ht="12.75">
      <c r="N301" s="111"/>
    </row>
    <row r="302" ht="12.75">
      <c r="N302" s="111"/>
    </row>
    <row r="303" ht="12.75">
      <c r="N303" s="111"/>
    </row>
    <row r="304" ht="12.75">
      <c r="N304" s="111"/>
    </row>
    <row r="305" ht="12.75">
      <c r="N305" s="111"/>
    </row>
    <row r="306" ht="12.75">
      <c r="N306" s="111"/>
    </row>
    <row r="307" ht="12.75">
      <c r="N307" s="111"/>
    </row>
    <row r="308" ht="12.75">
      <c r="N308" s="111"/>
    </row>
    <row r="309" ht="12.75">
      <c r="N309" s="111"/>
    </row>
    <row r="310" ht="12.75">
      <c r="N310" s="111"/>
    </row>
    <row r="311" ht="12.75">
      <c r="N311" s="111"/>
    </row>
    <row r="312" ht="12.75">
      <c r="N312" s="111"/>
    </row>
    <row r="313" ht="12.75">
      <c r="N313" s="111"/>
    </row>
    <row r="314" ht="12.75">
      <c r="N314" s="111"/>
    </row>
    <row r="315" ht="12.75">
      <c r="N315" s="111"/>
    </row>
    <row r="316" ht="12.75">
      <c r="N316" s="111"/>
    </row>
    <row r="317" ht="12.75">
      <c r="N317" s="111"/>
    </row>
    <row r="318" ht="12.75">
      <c r="N318" s="111"/>
    </row>
    <row r="319" ht="12.75">
      <c r="N319" s="111"/>
    </row>
    <row r="320" ht="12.75">
      <c r="N320" s="111"/>
    </row>
    <row r="321" ht="12.75">
      <c r="N321" s="111"/>
    </row>
    <row r="322" ht="12.75">
      <c r="N322" s="111"/>
    </row>
    <row r="323" ht="12.75">
      <c r="N323" s="111"/>
    </row>
    <row r="324" ht="12.75">
      <c r="N324" s="111"/>
    </row>
    <row r="325" ht="12.75">
      <c r="N325" s="111"/>
    </row>
    <row r="326" ht="12.75">
      <c r="N326" s="111"/>
    </row>
    <row r="327" ht="12.75">
      <c r="N327" s="111"/>
    </row>
    <row r="328" ht="12.75">
      <c r="N328" s="111"/>
    </row>
    <row r="329" ht="12.75">
      <c r="N329" s="111"/>
    </row>
    <row r="330" ht="12.75">
      <c r="N330" s="111"/>
    </row>
    <row r="331" ht="12.75">
      <c r="N331" s="111"/>
    </row>
    <row r="332" ht="12.75">
      <c r="N332" s="111"/>
    </row>
    <row r="333" ht="12.75">
      <c r="N333" s="111"/>
    </row>
    <row r="334" ht="12.75">
      <c r="N334" s="111"/>
    </row>
    <row r="335" ht="12.75">
      <c r="N335" s="111"/>
    </row>
    <row r="336" ht="12.75">
      <c r="N336" s="111"/>
    </row>
    <row r="337" ht="12.75">
      <c r="N337" s="111"/>
    </row>
    <row r="338" ht="12.75">
      <c r="N338" s="111"/>
    </row>
    <row r="339" ht="12.75">
      <c r="N339" s="111"/>
    </row>
    <row r="340" ht="12.75">
      <c r="N340" s="111"/>
    </row>
    <row r="341" ht="12.75">
      <c r="N341" s="111"/>
    </row>
    <row r="342" ht="12.75">
      <c r="N342" s="111"/>
    </row>
    <row r="343" ht="12.75">
      <c r="N343" s="111"/>
    </row>
    <row r="344" ht="12.75">
      <c r="N344" s="111"/>
    </row>
    <row r="345" ht="12.75">
      <c r="N345" s="111"/>
    </row>
    <row r="346" ht="12.75">
      <c r="N346" s="111"/>
    </row>
    <row r="347" ht="12.75">
      <c r="N347" s="111"/>
    </row>
    <row r="348" ht="12.75">
      <c r="N348" s="111"/>
    </row>
    <row r="349" ht="12.75">
      <c r="N349" s="111"/>
    </row>
    <row r="350" ht="12.75">
      <c r="N350" s="111"/>
    </row>
    <row r="351" ht="12.75">
      <c r="N351" s="111"/>
    </row>
    <row r="352" ht="12.75">
      <c r="N352" s="111"/>
    </row>
    <row r="353" ht="12.75">
      <c r="N353" s="111"/>
    </row>
    <row r="354" ht="12.75">
      <c r="N354" s="111"/>
    </row>
    <row r="355" ht="12.75">
      <c r="N355" s="111"/>
    </row>
    <row r="356" ht="12.75">
      <c r="N356" s="111"/>
    </row>
    <row r="357" ht="12.75">
      <c r="N357" s="111"/>
    </row>
    <row r="358" ht="12.75">
      <c r="N358" s="111"/>
    </row>
    <row r="359" ht="12.75">
      <c r="N359" s="111"/>
    </row>
    <row r="360" ht="12.75">
      <c r="N360" s="111"/>
    </row>
    <row r="361" ht="12.75">
      <c r="N361" s="111"/>
    </row>
    <row r="362" ht="12.75">
      <c r="N362" s="111"/>
    </row>
    <row r="363" ht="12.75">
      <c r="N363" s="111"/>
    </row>
    <row r="364" ht="12.75">
      <c r="N364" s="111"/>
    </row>
    <row r="365" ht="12.75">
      <c r="N365" s="111"/>
    </row>
    <row r="366" ht="12.75">
      <c r="N366" s="111"/>
    </row>
    <row r="367" ht="12.75">
      <c r="N367" s="111"/>
    </row>
    <row r="368" ht="12.75">
      <c r="N368" s="111"/>
    </row>
    <row r="369" ht="12.75">
      <c r="N369" s="111"/>
    </row>
    <row r="370" ht="12.75">
      <c r="N370" s="111"/>
    </row>
    <row r="371" ht="12.75">
      <c r="N371" s="111"/>
    </row>
    <row r="372" ht="12.75">
      <c r="N372" s="111"/>
    </row>
    <row r="373" ht="12.75">
      <c r="N373" s="111"/>
    </row>
    <row r="374" ht="12.75">
      <c r="N374" s="111"/>
    </row>
    <row r="375" ht="12.75">
      <c r="N375" s="111"/>
    </row>
    <row r="376" ht="12.75">
      <c r="N376" s="111"/>
    </row>
    <row r="377" ht="12.75">
      <c r="N377" s="111"/>
    </row>
    <row r="378" ht="12.75">
      <c r="N378" s="111"/>
    </row>
    <row r="379" ht="12.75">
      <c r="N379" s="111"/>
    </row>
    <row r="380" ht="12.75">
      <c r="N380" s="111"/>
    </row>
    <row r="381" ht="12.75">
      <c r="N381" s="111"/>
    </row>
    <row r="382" ht="12.75">
      <c r="N382" s="111"/>
    </row>
    <row r="383" ht="12.75">
      <c r="N383" s="111"/>
    </row>
    <row r="384" ht="12.75">
      <c r="N384" s="111"/>
    </row>
    <row r="385" ht="12.75">
      <c r="N385" s="111"/>
    </row>
    <row r="386" ht="12.75">
      <c r="N386" s="111"/>
    </row>
    <row r="387" ht="12.75">
      <c r="N387" s="111"/>
    </row>
    <row r="388" ht="12.75">
      <c r="N388" s="111"/>
    </row>
    <row r="389" ht="12.75">
      <c r="N389" s="111"/>
    </row>
    <row r="390" ht="12.75">
      <c r="N390" s="111"/>
    </row>
    <row r="391" ht="12.75">
      <c r="N391" s="111"/>
    </row>
    <row r="392" ht="12.75">
      <c r="N392" s="111"/>
    </row>
    <row r="393" ht="12.75">
      <c r="N393" s="111"/>
    </row>
    <row r="394" ht="12.75">
      <c r="N394" s="111"/>
    </row>
    <row r="395" ht="12.75">
      <c r="N395" s="111"/>
    </row>
    <row r="396" ht="12.75">
      <c r="N396" s="111"/>
    </row>
    <row r="397" ht="12.75">
      <c r="N397" s="111"/>
    </row>
    <row r="398" ht="12.75">
      <c r="N398" s="111"/>
    </row>
    <row r="399" ht="12.75">
      <c r="N399" s="111"/>
    </row>
    <row r="400" ht="12.75">
      <c r="N400" s="111"/>
    </row>
    <row r="401" ht="12.75">
      <c r="N401" s="111"/>
    </row>
    <row r="402" ht="12.75">
      <c r="N402" s="111"/>
    </row>
    <row r="403" ht="12.75">
      <c r="N403" s="111"/>
    </row>
    <row r="404" ht="12.75">
      <c r="N404" s="111"/>
    </row>
    <row r="405" ht="12.75">
      <c r="N405" s="111"/>
    </row>
    <row r="406" ht="12.75">
      <c r="N406" s="111"/>
    </row>
    <row r="407" ht="12.75">
      <c r="N407" s="111"/>
    </row>
    <row r="408" ht="12.75">
      <c r="N408" s="111"/>
    </row>
    <row r="409" ht="12.75">
      <c r="N409" s="111"/>
    </row>
    <row r="410" ht="12.75">
      <c r="N410" s="111"/>
    </row>
    <row r="411" ht="12.75">
      <c r="N411" s="111"/>
    </row>
    <row r="412" ht="12.75">
      <c r="N412" s="111"/>
    </row>
    <row r="413" ht="12.75">
      <c r="N413" s="111"/>
    </row>
    <row r="414" ht="12.75">
      <c r="N414" s="111"/>
    </row>
    <row r="415" ht="12.75">
      <c r="N415" s="111"/>
    </row>
    <row r="416" ht="12.75">
      <c r="N416" s="111"/>
    </row>
    <row r="417" ht="12.75">
      <c r="N417" s="111"/>
    </row>
    <row r="418" ht="12.75">
      <c r="N418" s="111"/>
    </row>
    <row r="419" ht="12.75">
      <c r="N419" s="111"/>
    </row>
    <row r="420" ht="12.75">
      <c r="N420" s="111"/>
    </row>
    <row r="421" ht="12.75">
      <c r="N421" s="111"/>
    </row>
    <row r="422" ht="12.75">
      <c r="N422" s="111"/>
    </row>
    <row r="423" ht="12.75">
      <c r="N423" s="111"/>
    </row>
    <row r="424" ht="12.75">
      <c r="N424" s="111"/>
    </row>
    <row r="425" ht="12.75">
      <c r="N425" s="111"/>
    </row>
    <row r="426" ht="12.75">
      <c r="N426" s="111"/>
    </row>
    <row r="427" ht="12.75">
      <c r="N427" s="111"/>
    </row>
    <row r="428" ht="12.75">
      <c r="N428" s="111"/>
    </row>
    <row r="429" ht="12.75">
      <c r="N429" s="111"/>
    </row>
    <row r="430" ht="12.75">
      <c r="N430" s="111"/>
    </row>
    <row r="431" ht="12.75">
      <c r="N431" s="111"/>
    </row>
    <row r="432" ht="12.75">
      <c r="N432" s="111"/>
    </row>
    <row r="433" ht="12.75">
      <c r="N433" s="111"/>
    </row>
    <row r="434" ht="12.75">
      <c r="N434" s="111"/>
    </row>
    <row r="435" ht="12.75">
      <c r="N435" s="111"/>
    </row>
    <row r="436" ht="12.75">
      <c r="N436" s="111"/>
    </row>
    <row r="437" ht="12.75">
      <c r="N437" s="111"/>
    </row>
    <row r="438" ht="12.75">
      <c r="N438" s="111"/>
    </row>
    <row r="439" ht="12.75">
      <c r="N439" s="111"/>
    </row>
    <row r="440" ht="12.75">
      <c r="N440" s="111"/>
    </row>
    <row r="441" ht="12.75">
      <c r="N441" s="111"/>
    </row>
    <row r="442" ht="12.75">
      <c r="N442" s="111"/>
    </row>
    <row r="443" ht="12.75">
      <c r="N443" s="111"/>
    </row>
    <row r="444" ht="12.75">
      <c r="N444" s="111"/>
    </row>
    <row r="445" ht="12.75">
      <c r="N445" s="111"/>
    </row>
    <row r="446" ht="12.75">
      <c r="N446" s="111"/>
    </row>
    <row r="447" ht="12.75">
      <c r="N447" s="111"/>
    </row>
    <row r="448" ht="12.75">
      <c r="N448" s="111"/>
    </row>
    <row r="449" ht="12.75">
      <c r="N449" s="111"/>
    </row>
    <row r="450" ht="12.75">
      <c r="N450" s="111"/>
    </row>
    <row r="451" ht="12.75">
      <c r="N451" s="111"/>
    </row>
    <row r="452" ht="12.75">
      <c r="N452" s="111"/>
    </row>
    <row r="453" ht="12.75">
      <c r="N453" s="111"/>
    </row>
    <row r="454" ht="12.75">
      <c r="N454" s="111"/>
    </row>
    <row r="455" ht="12.75">
      <c r="N455" s="111"/>
    </row>
    <row r="456" ht="12.75">
      <c r="N456" s="111"/>
    </row>
    <row r="457" ht="12.75">
      <c r="N457" s="111"/>
    </row>
    <row r="458" ht="12.75">
      <c r="N458" s="111"/>
    </row>
    <row r="459" ht="12.75">
      <c r="N459" s="111"/>
    </row>
    <row r="460" ht="12.75">
      <c r="N460" s="111"/>
    </row>
    <row r="461" ht="12.75">
      <c r="N461" s="111"/>
    </row>
    <row r="462" ht="12.75">
      <c r="N462" s="111"/>
    </row>
    <row r="463" ht="12.75">
      <c r="N463" s="111"/>
    </row>
    <row r="464" ht="12.75">
      <c r="N464" s="111"/>
    </row>
    <row r="465" ht="12.75">
      <c r="N465" s="111"/>
    </row>
    <row r="466" ht="12.75">
      <c r="N466" s="111"/>
    </row>
    <row r="467" ht="12.75">
      <c r="N467" s="111"/>
    </row>
    <row r="468" ht="12.75">
      <c r="N468" s="111"/>
    </row>
    <row r="469" ht="12.75">
      <c r="N469" s="111"/>
    </row>
    <row r="470" ht="12.75">
      <c r="N470" s="111"/>
    </row>
    <row r="471" ht="12.75">
      <c r="N471" s="111"/>
    </row>
    <row r="472" ht="12.75">
      <c r="N472" s="111"/>
    </row>
    <row r="473" ht="12.75">
      <c r="N473" s="111"/>
    </row>
    <row r="474" ht="12.75">
      <c r="N474" s="111"/>
    </row>
    <row r="475" ht="12.75">
      <c r="N475" s="111"/>
    </row>
    <row r="476" ht="12.75">
      <c r="N476" s="111"/>
    </row>
    <row r="477" ht="12.75">
      <c r="N477" s="111"/>
    </row>
    <row r="478" ht="12.75">
      <c r="N478" s="111"/>
    </row>
    <row r="479" ht="12.75">
      <c r="N479" s="111"/>
    </row>
    <row r="480" ht="12.75">
      <c r="N480" s="111"/>
    </row>
    <row r="481" ht="12.75">
      <c r="N481" s="111"/>
    </row>
    <row r="482" ht="12.75">
      <c r="N482" s="111"/>
    </row>
    <row r="483" ht="12.75">
      <c r="N483" s="111"/>
    </row>
    <row r="484" ht="12.75">
      <c r="N484" s="111"/>
    </row>
    <row r="485" ht="12.75">
      <c r="N485" s="111"/>
    </row>
    <row r="486" ht="12.75">
      <c r="N486" s="111"/>
    </row>
    <row r="487" ht="12.75">
      <c r="N487" s="111"/>
    </row>
    <row r="488" ht="12.75">
      <c r="N488" s="111"/>
    </row>
    <row r="489" ht="12.75">
      <c r="N489" s="111"/>
    </row>
    <row r="490" ht="12.75">
      <c r="N490" s="111"/>
    </row>
    <row r="491" ht="12.75">
      <c r="N491" s="111"/>
    </row>
    <row r="492" ht="12.75">
      <c r="N492" s="111"/>
    </row>
    <row r="493" ht="12.75">
      <c r="N493" s="111"/>
    </row>
    <row r="494" ht="12.75">
      <c r="N494" s="111"/>
    </row>
    <row r="495" ht="12.75">
      <c r="N495" s="111"/>
    </row>
    <row r="496" ht="12.75">
      <c r="N496" s="111"/>
    </row>
    <row r="497" ht="12.75">
      <c r="N497" s="111"/>
    </row>
    <row r="498" ht="12.75">
      <c r="N498" s="111"/>
    </row>
    <row r="499" ht="12.75">
      <c r="N499" s="111"/>
    </row>
    <row r="500" ht="12.75">
      <c r="N500" s="111"/>
    </row>
    <row r="501" ht="12.75">
      <c r="N501" s="111"/>
    </row>
    <row r="502" ht="12.75">
      <c r="N502" s="111"/>
    </row>
    <row r="503" ht="12.75">
      <c r="N503" s="111"/>
    </row>
    <row r="504" ht="12.75">
      <c r="N504" s="111"/>
    </row>
    <row r="505" ht="12.75">
      <c r="N505" s="111"/>
    </row>
    <row r="506" ht="12.75">
      <c r="N506" s="111"/>
    </row>
    <row r="507" ht="12.75">
      <c r="N507" s="111"/>
    </row>
    <row r="508" ht="12.75">
      <c r="N508" s="111"/>
    </row>
    <row r="509" ht="12.75">
      <c r="N509" s="111"/>
    </row>
    <row r="510" ht="12.75">
      <c r="N510" s="111"/>
    </row>
    <row r="511" ht="12.75">
      <c r="N511" s="111"/>
    </row>
    <row r="512" ht="12.75">
      <c r="N512" s="111"/>
    </row>
    <row r="513" ht="12.75">
      <c r="N513" s="111"/>
    </row>
    <row r="514" ht="12.75">
      <c r="N514" s="111"/>
    </row>
    <row r="515" ht="12.75">
      <c r="N515" s="111"/>
    </row>
    <row r="516" ht="12.75">
      <c r="N516" s="111"/>
    </row>
    <row r="517" ht="12.75">
      <c r="N517" s="111"/>
    </row>
    <row r="518" ht="12.75">
      <c r="N518" s="111"/>
    </row>
    <row r="519" ht="12.75">
      <c r="N519" s="111"/>
    </row>
    <row r="520" ht="12.75">
      <c r="N520" s="111"/>
    </row>
    <row r="521" ht="12.75">
      <c r="N521" s="111"/>
    </row>
    <row r="522" ht="12.75">
      <c r="N522" s="111"/>
    </row>
    <row r="523" ht="12.75">
      <c r="N523" s="111"/>
    </row>
    <row r="524" ht="12.75">
      <c r="N524" s="111"/>
    </row>
    <row r="525" ht="12.75">
      <c r="N525" s="111"/>
    </row>
    <row r="526" ht="12.75">
      <c r="N526" s="111"/>
    </row>
    <row r="527" ht="12.75">
      <c r="N527" s="111"/>
    </row>
    <row r="528" ht="12.75">
      <c r="N528" s="111"/>
    </row>
    <row r="529" ht="12.75">
      <c r="N529" s="111"/>
    </row>
    <row r="530" ht="12.75">
      <c r="N530" s="111"/>
    </row>
    <row r="531" ht="12.75">
      <c r="N531" s="111"/>
    </row>
    <row r="532" ht="12.75">
      <c r="N532" s="111"/>
    </row>
    <row r="533" ht="12.75">
      <c r="N533" s="111"/>
    </row>
    <row r="534" ht="12.75">
      <c r="N534" s="111"/>
    </row>
    <row r="535" ht="12.75">
      <c r="N535" s="111"/>
    </row>
    <row r="536" ht="12.75">
      <c r="N536" s="111"/>
    </row>
    <row r="537" ht="12.75">
      <c r="N537" s="111"/>
    </row>
    <row r="538" ht="12.75">
      <c r="N538" s="111"/>
    </row>
    <row r="539" ht="12.75">
      <c r="N539" s="111"/>
    </row>
    <row r="540" ht="12.75">
      <c r="N540" s="111"/>
    </row>
    <row r="541" ht="12.75">
      <c r="N541" s="111"/>
    </row>
    <row r="542" ht="12.75">
      <c r="N542" s="111"/>
    </row>
    <row r="543" ht="12.75">
      <c r="N543" s="111"/>
    </row>
    <row r="544" ht="12.75">
      <c r="N544" s="111"/>
    </row>
    <row r="545" ht="12.75">
      <c r="N545" s="111"/>
    </row>
    <row r="546" ht="12.75">
      <c r="N546" s="111"/>
    </row>
    <row r="547" ht="12.75">
      <c r="N547" s="111"/>
    </row>
    <row r="548" ht="12.75">
      <c r="N548" s="111"/>
    </row>
    <row r="549" ht="12.75">
      <c r="N549" s="111"/>
    </row>
    <row r="550" ht="12.75">
      <c r="N550" s="111"/>
    </row>
    <row r="551" ht="12.75">
      <c r="N551" s="111"/>
    </row>
    <row r="552" ht="12.75">
      <c r="N552" s="111"/>
    </row>
    <row r="553" ht="12.75">
      <c r="N553" s="111"/>
    </row>
    <row r="554" ht="12.75">
      <c r="N554" s="111"/>
    </row>
    <row r="555" ht="12.75">
      <c r="N555" s="111"/>
    </row>
    <row r="556" ht="12.75">
      <c r="N556" s="111"/>
    </row>
    <row r="557" ht="12.75">
      <c r="N557" s="111"/>
    </row>
    <row r="558" ht="12.75">
      <c r="N558" s="111"/>
    </row>
    <row r="559" ht="12.75">
      <c r="N559" s="111"/>
    </row>
    <row r="560" ht="12.75">
      <c r="N560" s="111"/>
    </row>
    <row r="561" ht="12.75">
      <c r="N561" s="111"/>
    </row>
    <row r="562" ht="12.75">
      <c r="N562" s="111"/>
    </row>
    <row r="563" ht="12.75">
      <c r="N563" s="111"/>
    </row>
    <row r="564" ht="12.75">
      <c r="N564" s="111"/>
    </row>
    <row r="565" ht="12.75">
      <c r="N565" s="111"/>
    </row>
    <row r="566" ht="12.75">
      <c r="N566" s="111"/>
    </row>
    <row r="567" ht="12.75">
      <c r="N567" s="111"/>
    </row>
    <row r="568" ht="12.75">
      <c r="N568" s="111"/>
    </row>
    <row r="569" ht="12.75">
      <c r="N569" s="111"/>
    </row>
    <row r="570" ht="12.75">
      <c r="N570" s="111"/>
    </row>
    <row r="571" ht="12.75">
      <c r="N571" s="111"/>
    </row>
    <row r="572" ht="12.75">
      <c r="N572" s="111"/>
    </row>
    <row r="573" ht="12.75">
      <c r="N573" s="111"/>
    </row>
    <row r="574" ht="12.75">
      <c r="N574" s="111"/>
    </row>
    <row r="575" ht="12.75">
      <c r="N575" s="111"/>
    </row>
    <row r="576" ht="12.75">
      <c r="N576" s="111"/>
    </row>
    <row r="577" ht="12.75">
      <c r="N577" s="111"/>
    </row>
    <row r="578" ht="12.75">
      <c r="N578" s="111"/>
    </row>
    <row r="579" ht="12.75">
      <c r="N579" s="111"/>
    </row>
    <row r="580" ht="12.75">
      <c r="N580" s="111"/>
    </row>
    <row r="581" ht="12.75">
      <c r="N581" s="111"/>
    </row>
    <row r="582" ht="12.75">
      <c r="N582" s="111"/>
    </row>
    <row r="583" ht="12.75">
      <c r="N583" s="111"/>
    </row>
    <row r="584" ht="12.75">
      <c r="N584" s="111"/>
    </row>
    <row r="585" ht="12.75">
      <c r="N585" s="111"/>
    </row>
    <row r="586" ht="12.75">
      <c r="N586" s="111"/>
    </row>
    <row r="587" ht="12.75">
      <c r="N587" s="111"/>
    </row>
    <row r="588" ht="12.75">
      <c r="N588" s="111"/>
    </row>
    <row r="589" ht="12.75">
      <c r="N589" s="111"/>
    </row>
    <row r="590" ht="12.75">
      <c r="N590" s="111"/>
    </row>
    <row r="591" ht="12.75">
      <c r="N591" s="111"/>
    </row>
    <row r="592" ht="12.75">
      <c r="N592" s="111"/>
    </row>
    <row r="593" ht="12.75">
      <c r="N593" s="111"/>
    </row>
    <row r="594" ht="12.75">
      <c r="N594" s="111"/>
    </row>
    <row r="595" ht="12.75">
      <c r="N595" s="111"/>
    </row>
    <row r="596" ht="12.75">
      <c r="N596" s="111"/>
    </row>
    <row r="597" ht="12.75">
      <c r="N597" s="111"/>
    </row>
    <row r="598" ht="12.75">
      <c r="N598" s="111"/>
    </row>
    <row r="599" ht="12.75">
      <c r="N599" s="111"/>
    </row>
    <row r="600" ht="12.75">
      <c r="N600" s="111"/>
    </row>
    <row r="601" ht="12.75">
      <c r="N601" s="111"/>
    </row>
    <row r="602" ht="12.75">
      <c r="N602" s="111"/>
    </row>
    <row r="603" ht="12.75">
      <c r="N603" s="111"/>
    </row>
    <row r="604" ht="12.75">
      <c r="N604" s="111"/>
    </row>
    <row r="605" ht="12.75">
      <c r="N605" s="111"/>
    </row>
    <row r="606" ht="12.75">
      <c r="N606" s="111"/>
    </row>
    <row r="607" ht="12.75">
      <c r="N607" s="111"/>
    </row>
    <row r="608" ht="12.75">
      <c r="N608" s="111"/>
    </row>
    <row r="609" ht="12.75">
      <c r="N609" s="111"/>
    </row>
    <row r="610" ht="12.75">
      <c r="N610" s="111"/>
    </row>
    <row r="611" ht="12.75">
      <c r="N611" s="111"/>
    </row>
    <row r="612" ht="12.75">
      <c r="N612" s="111"/>
    </row>
    <row r="613" ht="12.75">
      <c r="N613" s="111"/>
    </row>
    <row r="614" ht="12.75">
      <c r="N614" s="111"/>
    </row>
    <row r="615" ht="12.75">
      <c r="N615" s="111"/>
    </row>
    <row r="616" ht="12.75">
      <c r="N616" s="111"/>
    </row>
    <row r="617" ht="12.75">
      <c r="N617" s="111"/>
    </row>
    <row r="618" ht="12.75">
      <c r="N618" s="111"/>
    </row>
    <row r="619" ht="12.75">
      <c r="N619" s="111"/>
    </row>
    <row r="620" ht="12.75">
      <c r="N620" s="111"/>
    </row>
    <row r="621" ht="12.75">
      <c r="N621" s="111"/>
    </row>
    <row r="622" ht="12.75">
      <c r="N622" s="111"/>
    </row>
    <row r="623" ht="12.75">
      <c r="N623" s="111"/>
    </row>
    <row r="624" ht="12.75">
      <c r="N624" s="111"/>
    </row>
    <row r="625" ht="12.75">
      <c r="N625" s="111"/>
    </row>
    <row r="626" ht="12.75">
      <c r="N626" s="111"/>
    </row>
    <row r="627" ht="12.75">
      <c r="N627" s="111"/>
    </row>
    <row r="628" ht="12.75">
      <c r="N628" s="111"/>
    </row>
    <row r="629" ht="12.75">
      <c r="N629" s="111"/>
    </row>
    <row r="630" ht="12.75">
      <c r="N630" s="111"/>
    </row>
    <row r="631" ht="12.75">
      <c r="N631" s="111"/>
    </row>
    <row r="632" ht="12.75">
      <c r="N632" s="111"/>
    </row>
    <row r="633" ht="12.75">
      <c r="N633" s="111"/>
    </row>
    <row r="634" ht="12.75">
      <c r="N634" s="111"/>
    </row>
    <row r="635" ht="12.75">
      <c r="N635" s="111"/>
    </row>
    <row r="636" ht="12.75">
      <c r="N636" s="111"/>
    </row>
    <row r="637" ht="12.75">
      <c r="N637" s="111"/>
    </row>
    <row r="638" ht="12.75">
      <c r="N638" s="111"/>
    </row>
    <row r="639" ht="12.75">
      <c r="N639" s="111"/>
    </row>
    <row r="640" ht="12.75">
      <c r="N640" s="111"/>
    </row>
    <row r="641" ht="12.75">
      <c r="N641" s="111"/>
    </row>
    <row r="642" ht="12.75">
      <c r="N642" s="111"/>
    </row>
    <row r="643" ht="12.75">
      <c r="N643" s="111"/>
    </row>
    <row r="644" ht="12.75">
      <c r="N644" s="111"/>
    </row>
    <row r="645" ht="12.75">
      <c r="N645" s="111"/>
    </row>
    <row r="646" ht="12.75">
      <c r="N646" s="111"/>
    </row>
    <row r="647" ht="12.75">
      <c r="N647" s="111"/>
    </row>
    <row r="648" ht="12.75">
      <c r="N648" s="111"/>
    </row>
    <row r="649" ht="12.75">
      <c r="N649" s="111"/>
    </row>
    <row r="650" ht="12.75">
      <c r="N650" s="111"/>
    </row>
    <row r="651" ht="12.75">
      <c r="N651" s="111"/>
    </row>
    <row r="652" ht="12.75">
      <c r="N652" s="111"/>
    </row>
    <row r="653" ht="12.75">
      <c r="N653" s="111"/>
    </row>
    <row r="654" ht="12.75">
      <c r="N654" s="111"/>
    </row>
    <row r="655" ht="12.75">
      <c r="N655" s="111"/>
    </row>
    <row r="656" ht="12.75">
      <c r="N656" s="111"/>
    </row>
    <row r="657" ht="12.75">
      <c r="N657" s="111"/>
    </row>
    <row r="658" ht="12.75">
      <c r="N658" s="111"/>
    </row>
    <row r="659" ht="12.75">
      <c r="N659" s="111"/>
    </row>
    <row r="660" ht="12.75">
      <c r="N660" s="111"/>
    </row>
    <row r="661" ht="12.75">
      <c r="N661" s="111"/>
    </row>
    <row r="662" ht="12.75">
      <c r="N662" s="111"/>
    </row>
    <row r="663" ht="12.75">
      <c r="N663" s="111"/>
    </row>
    <row r="664" ht="12.75">
      <c r="N664" s="111"/>
    </row>
    <row r="665" ht="12.75">
      <c r="N665" s="111"/>
    </row>
    <row r="666" ht="12.75">
      <c r="N666" s="111"/>
    </row>
    <row r="667" ht="12.75">
      <c r="N667" s="111"/>
    </row>
    <row r="668" ht="12.75">
      <c r="N668" s="111"/>
    </row>
    <row r="669" ht="12.75">
      <c r="N669" s="111"/>
    </row>
    <row r="670" ht="12.75">
      <c r="N670" s="111"/>
    </row>
    <row r="671" ht="12.75">
      <c r="N671" s="111"/>
    </row>
    <row r="672" ht="12.75">
      <c r="N672" s="111"/>
    </row>
    <row r="673" ht="12.75">
      <c r="N673" s="111"/>
    </row>
    <row r="674" ht="12.75">
      <c r="N674" s="111"/>
    </row>
    <row r="675" ht="12.75">
      <c r="N675" s="111"/>
    </row>
    <row r="676" ht="12.75">
      <c r="N676" s="111"/>
    </row>
    <row r="677" ht="12.75">
      <c r="N677" s="111"/>
    </row>
    <row r="678" ht="12.75">
      <c r="N678" s="111"/>
    </row>
    <row r="679" ht="12.75">
      <c r="N679" s="111"/>
    </row>
    <row r="680" ht="12.75">
      <c r="N680" s="111"/>
    </row>
    <row r="681" ht="12.75">
      <c r="N681" s="111"/>
    </row>
    <row r="682" ht="12.75">
      <c r="N682" s="111"/>
    </row>
    <row r="683" ht="12.75">
      <c r="N683" s="111"/>
    </row>
    <row r="684" ht="12.75">
      <c r="N684" s="111"/>
    </row>
    <row r="685" ht="12.75">
      <c r="N685" s="111"/>
    </row>
    <row r="686" ht="12.75">
      <c r="N686" s="111"/>
    </row>
    <row r="687" ht="12.75">
      <c r="N687" s="111"/>
    </row>
    <row r="688" ht="12.75">
      <c r="N688" s="111"/>
    </row>
    <row r="689" ht="12.75">
      <c r="N689" s="111"/>
    </row>
    <row r="690" ht="12.75">
      <c r="N690" s="111"/>
    </row>
    <row r="691" ht="12.75">
      <c r="N691" s="111"/>
    </row>
    <row r="692" ht="12.75">
      <c r="N692" s="111"/>
    </row>
    <row r="693" ht="12.75">
      <c r="N693" s="111"/>
    </row>
    <row r="694" ht="12.75">
      <c r="N694" s="111"/>
    </row>
    <row r="695" ht="12.75">
      <c r="N695" s="111"/>
    </row>
    <row r="696" ht="12.75">
      <c r="N696" s="111"/>
    </row>
    <row r="697" ht="12.75">
      <c r="N697" s="111"/>
    </row>
    <row r="698" ht="12.75">
      <c r="N698" s="111"/>
    </row>
    <row r="699" ht="12.75">
      <c r="N699" s="111"/>
    </row>
    <row r="700" ht="12.75">
      <c r="N700" s="111"/>
    </row>
    <row r="701" ht="12.75">
      <c r="N701" s="111"/>
    </row>
    <row r="702" ht="12.75">
      <c r="N702" s="111"/>
    </row>
    <row r="703" ht="12.75">
      <c r="N703" s="111"/>
    </row>
    <row r="704" ht="12.75">
      <c r="N704" s="111"/>
    </row>
    <row r="705" ht="12.75">
      <c r="N705" s="111"/>
    </row>
    <row r="706" ht="12.75">
      <c r="N706" s="111"/>
    </row>
    <row r="707" ht="12.75">
      <c r="N707" s="111"/>
    </row>
    <row r="708" ht="12.75">
      <c r="N708" s="111"/>
    </row>
    <row r="709" ht="12.75">
      <c r="N709" s="111"/>
    </row>
    <row r="710" ht="12.75">
      <c r="N710" s="111"/>
    </row>
    <row r="711" ht="12.75">
      <c r="N711" s="111"/>
    </row>
    <row r="712" ht="12.75">
      <c r="N712" s="111"/>
    </row>
    <row r="713" ht="12.75">
      <c r="N713" s="111"/>
    </row>
    <row r="714" ht="12.75">
      <c r="N714" s="111"/>
    </row>
    <row r="715" ht="12.75">
      <c r="N715" s="111"/>
    </row>
    <row r="716" ht="12.75">
      <c r="N716" s="111"/>
    </row>
    <row r="717" ht="12.75">
      <c r="N717" s="111"/>
    </row>
    <row r="718" ht="12.75">
      <c r="N718" s="111"/>
    </row>
    <row r="719" ht="12.75">
      <c r="N719" s="111"/>
    </row>
    <row r="720" ht="12.75">
      <c r="N720" s="111"/>
    </row>
    <row r="721" ht="12.75">
      <c r="N721" s="111"/>
    </row>
    <row r="722" ht="12.75">
      <c r="N722" s="111"/>
    </row>
    <row r="723" ht="12.75">
      <c r="N723" s="111"/>
    </row>
    <row r="724" ht="12.75">
      <c r="N724" s="111"/>
    </row>
    <row r="725" ht="12.75">
      <c r="N725" s="111"/>
    </row>
    <row r="726" ht="12.75">
      <c r="N726" s="111"/>
    </row>
    <row r="727" ht="12.75">
      <c r="N727" s="111"/>
    </row>
    <row r="728" ht="12.75">
      <c r="N728" s="111"/>
    </row>
    <row r="729" ht="12.75">
      <c r="N729" s="111"/>
    </row>
    <row r="730" ht="12.75">
      <c r="N730" s="111"/>
    </row>
    <row r="731" ht="12.75">
      <c r="N731" s="111"/>
    </row>
    <row r="732" ht="12.75">
      <c r="N732" s="111"/>
    </row>
    <row r="733" ht="12.75">
      <c r="N733" s="111"/>
    </row>
    <row r="734" ht="12.75">
      <c r="N734" s="111"/>
    </row>
    <row r="735" ht="12.75">
      <c r="N735" s="111"/>
    </row>
    <row r="736" ht="12.75">
      <c r="N736" s="111"/>
    </row>
    <row r="737" ht="12.75">
      <c r="N737" s="111"/>
    </row>
    <row r="738" ht="12.75">
      <c r="N738" s="111"/>
    </row>
    <row r="739" ht="12.75">
      <c r="N739" s="111"/>
    </row>
    <row r="740" ht="12.75">
      <c r="N740" s="111"/>
    </row>
    <row r="741" ht="12.75">
      <c r="N741" s="111"/>
    </row>
    <row r="742" ht="12.75">
      <c r="N742" s="111"/>
    </row>
    <row r="743" ht="12.75">
      <c r="N743" s="111"/>
    </row>
    <row r="744" ht="12.75">
      <c r="N744" s="111"/>
    </row>
    <row r="745" ht="12.75">
      <c r="N745" s="111"/>
    </row>
    <row r="746" ht="12.75">
      <c r="N746" s="111"/>
    </row>
    <row r="747" ht="12.75">
      <c r="N747" s="111"/>
    </row>
    <row r="748" ht="12.75">
      <c r="N748" s="111"/>
    </row>
    <row r="749" ht="12.75">
      <c r="N749" s="111"/>
    </row>
    <row r="750" ht="12.75">
      <c r="N750" s="111"/>
    </row>
    <row r="751" ht="12.75">
      <c r="N751" s="111"/>
    </row>
    <row r="752" ht="12.75">
      <c r="N752" s="111"/>
    </row>
    <row r="753" ht="12.75">
      <c r="N753" s="111"/>
    </row>
    <row r="754" ht="12.75">
      <c r="N754" s="111"/>
    </row>
    <row r="755" ht="12.75">
      <c r="N755" s="111"/>
    </row>
    <row r="756" ht="12.75">
      <c r="N756" s="111"/>
    </row>
    <row r="757" ht="12.75">
      <c r="N757" s="111"/>
    </row>
    <row r="758" ht="12.75">
      <c r="N758" s="111"/>
    </row>
    <row r="759" ht="12.75">
      <c r="N759" s="111"/>
    </row>
    <row r="760" ht="12.75">
      <c r="N760" s="111"/>
    </row>
    <row r="761" ht="12.75">
      <c r="N761" s="111"/>
    </row>
    <row r="762" ht="12.75">
      <c r="N762" s="111"/>
    </row>
    <row r="763" ht="12.75">
      <c r="N763" s="111"/>
    </row>
    <row r="764" ht="12.75">
      <c r="N764" s="111"/>
    </row>
    <row r="765" ht="12.75">
      <c r="N765" s="111"/>
    </row>
    <row r="766" ht="12.75">
      <c r="N766" s="111"/>
    </row>
    <row r="767" ht="12.75">
      <c r="N767" s="111"/>
    </row>
    <row r="768" ht="12.75">
      <c r="N768" s="111"/>
    </row>
    <row r="769" ht="12.75">
      <c r="N769" s="111"/>
    </row>
    <row r="770" ht="12.75">
      <c r="N770" s="111"/>
    </row>
    <row r="771" ht="12.75">
      <c r="N771" s="111"/>
    </row>
    <row r="772" ht="12.75">
      <c r="N772" s="111"/>
    </row>
    <row r="773" ht="12.75">
      <c r="N773" s="111"/>
    </row>
    <row r="774" ht="12.75">
      <c r="N774" s="111"/>
    </row>
    <row r="775" ht="12.75">
      <c r="N775" s="111"/>
    </row>
    <row r="776" ht="12.75">
      <c r="N776" s="111"/>
    </row>
    <row r="777" ht="12.75">
      <c r="N777" s="111"/>
    </row>
    <row r="778" ht="12.75">
      <c r="N778" s="111"/>
    </row>
    <row r="779" ht="12.75">
      <c r="N779" s="111"/>
    </row>
    <row r="780" ht="12.75">
      <c r="N780" s="111"/>
    </row>
    <row r="781" ht="12.75">
      <c r="N781" s="111"/>
    </row>
    <row r="782" ht="12.75">
      <c r="N782" s="111"/>
    </row>
    <row r="783" ht="12.75">
      <c r="N783" s="111"/>
    </row>
    <row r="784" ht="12.75">
      <c r="N784" s="111"/>
    </row>
    <row r="785" ht="12.75">
      <c r="N785" s="111"/>
    </row>
    <row r="786" ht="12.75">
      <c r="N786" s="111"/>
    </row>
    <row r="787" ht="12.75">
      <c r="N787" s="111"/>
    </row>
    <row r="788" ht="12.75">
      <c r="N788" s="111"/>
    </row>
    <row r="789" ht="12.75">
      <c r="N789" s="111"/>
    </row>
    <row r="790" ht="12.75">
      <c r="N790" s="111"/>
    </row>
    <row r="791" ht="12.75">
      <c r="N791" s="111"/>
    </row>
    <row r="792" ht="12.75">
      <c r="N792" s="111"/>
    </row>
    <row r="793" ht="12.75">
      <c r="N793" s="111"/>
    </row>
    <row r="794" ht="12.75">
      <c r="N794" s="111"/>
    </row>
    <row r="795" ht="12.75">
      <c r="N795" s="111"/>
    </row>
    <row r="796" ht="12.75">
      <c r="N796" s="111"/>
    </row>
    <row r="797" ht="12.75">
      <c r="N797" s="111"/>
    </row>
    <row r="798" ht="12.75">
      <c r="N798" s="111"/>
    </row>
    <row r="799" ht="12.75">
      <c r="N799" s="111"/>
    </row>
    <row r="800" ht="12.75">
      <c r="N800" s="111"/>
    </row>
    <row r="801" ht="12.75">
      <c r="N801" s="111"/>
    </row>
    <row r="802" ht="12.75">
      <c r="N802" s="111"/>
    </row>
    <row r="803" ht="12.75">
      <c r="N803" s="111"/>
    </row>
    <row r="804" ht="12.75">
      <c r="N804" s="111"/>
    </row>
    <row r="805" ht="12.75">
      <c r="N805" s="111"/>
    </row>
    <row r="806" ht="12.75">
      <c r="N806" s="111"/>
    </row>
    <row r="807" ht="12.75">
      <c r="N807" s="111"/>
    </row>
    <row r="808" ht="12.75">
      <c r="N808" s="111"/>
    </row>
    <row r="809" ht="12.75">
      <c r="N809" s="111"/>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235"/>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M249" sqref="M249"/>
    </sheetView>
  </sheetViews>
  <sheetFormatPr defaultColWidth="9.140625" defaultRowHeight="12.75"/>
  <cols>
    <col min="1" max="1" width="14.421875" style="293" customWidth="1"/>
    <col min="2" max="2" width="11.421875" style="297" customWidth="1"/>
    <col min="3" max="3" width="11.00390625" style="26" customWidth="1"/>
    <col min="4" max="4" width="11.00390625" style="297" customWidth="1"/>
    <col min="5" max="5" width="9.140625" style="26" customWidth="1"/>
    <col min="6" max="6" width="11.7109375" style="297" customWidth="1"/>
    <col min="7" max="7" width="9.28125" style="26" customWidth="1"/>
    <col min="8" max="8" width="12.00390625" style="29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81" customFormat="1" ht="22.5" customHeight="1" thickBot="1">
      <c r="A1" s="273" t="s">
        <v>110</v>
      </c>
      <c r="B1" s="274"/>
      <c r="C1" s="275"/>
      <c r="D1" s="276"/>
      <c r="E1" s="277"/>
      <c r="F1" s="276"/>
      <c r="G1" s="277"/>
      <c r="H1" s="276"/>
      <c r="I1" s="277"/>
      <c r="J1" s="278"/>
      <c r="K1" s="278"/>
      <c r="L1" s="279"/>
      <c r="M1" s="280"/>
    </row>
    <row r="2" spans="1:13" s="283" customFormat="1" ht="15.75" customHeight="1" thickBot="1">
      <c r="A2" s="282"/>
      <c r="B2" s="394" t="s">
        <v>115</v>
      </c>
      <c r="C2" s="395"/>
      <c r="D2" s="396"/>
      <c r="E2" s="396"/>
      <c r="F2" s="396"/>
      <c r="G2" s="396"/>
      <c r="H2" s="396"/>
      <c r="I2" s="396"/>
      <c r="J2" s="397" t="s">
        <v>108</v>
      </c>
      <c r="K2" s="398"/>
      <c r="L2" s="398"/>
      <c r="M2" s="399"/>
    </row>
    <row r="3" spans="1:16" s="283" customFormat="1" ht="14.25" thickBot="1">
      <c r="A3" s="284"/>
      <c r="B3" s="298" t="s">
        <v>9</v>
      </c>
      <c r="C3" s="285" t="s">
        <v>44</v>
      </c>
      <c r="D3" s="298" t="s">
        <v>20</v>
      </c>
      <c r="E3" s="285" t="s">
        <v>44</v>
      </c>
      <c r="F3" s="298" t="s">
        <v>21</v>
      </c>
      <c r="G3" s="285" t="s">
        <v>44</v>
      </c>
      <c r="H3" s="298" t="s">
        <v>10</v>
      </c>
      <c r="I3" s="285" t="s">
        <v>44</v>
      </c>
      <c r="J3" s="245" t="s">
        <v>12</v>
      </c>
      <c r="K3" s="246" t="s">
        <v>13</v>
      </c>
      <c r="L3" s="246" t="s">
        <v>109</v>
      </c>
      <c r="M3" s="285" t="s">
        <v>105</v>
      </c>
      <c r="N3" s="286" t="s">
        <v>119</v>
      </c>
      <c r="O3" s="33" t="s">
        <v>20</v>
      </c>
      <c r="P3" s="33" t="s">
        <v>21</v>
      </c>
    </row>
    <row r="4" spans="1:17" ht="13.5">
      <c r="A4" s="306" t="s">
        <v>179</v>
      </c>
      <c r="B4" s="299">
        <v>2598</v>
      </c>
      <c r="C4" s="300">
        <v>3.03</v>
      </c>
      <c r="D4" s="299">
        <v>0</v>
      </c>
      <c r="E4" s="300">
        <v>0</v>
      </c>
      <c r="F4" s="299">
        <v>0</v>
      </c>
      <c r="G4" s="300">
        <v>0</v>
      </c>
      <c r="H4" s="299">
        <v>2598</v>
      </c>
      <c r="I4" s="302">
        <v>3.03</v>
      </c>
      <c r="J4" s="248">
        <v>9828.35</v>
      </c>
      <c r="K4" s="243">
        <v>9785.05</v>
      </c>
      <c r="L4" s="289">
        <f>J4-K4</f>
        <v>43.30000000000109</v>
      </c>
      <c r="M4" s="290">
        <f>L4/K4*100</f>
        <v>0.4425117909464039</v>
      </c>
      <c r="N4" s="78">
        <f>Margins!B4</f>
        <v>25</v>
      </c>
      <c r="O4" s="25">
        <f>D4*N4</f>
        <v>0</v>
      </c>
      <c r="P4" s="25">
        <f>F4*N4</f>
        <v>0</v>
      </c>
      <c r="Q4" s="248"/>
    </row>
    <row r="5" spans="1:17" ht="13.5">
      <c r="A5" s="192" t="s">
        <v>442</v>
      </c>
      <c r="B5" s="171">
        <v>1</v>
      </c>
      <c r="C5" s="287">
        <v>0</v>
      </c>
      <c r="D5" s="171">
        <v>0</v>
      </c>
      <c r="E5" s="287">
        <v>0</v>
      </c>
      <c r="F5" s="171">
        <v>0</v>
      </c>
      <c r="G5" s="287">
        <v>0</v>
      </c>
      <c r="H5" s="171">
        <v>1</v>
      </c>
      <c r="I5" s="288">
        <v>0</v>
      </c>
      <c r="J5" s="249">
        <v>5989.95</v>
      </c>
      <c r="K5" s="69">
        <v>5970.25</v>
      </c>
      <c r="L5" s="134">
        <f aca="true" t="shared" si="0" ref="L5:L68">J5-K5</f>
        <v>19.699999999999818</v>
      </c>
      <c r="M5" s="291">
        <f aca="true" t="shared" si="1" ref="M5:M68">L5/K5*100</f>
        <v>0.3299694317658359</v>
      </c>
      <c r="N5" s="78">
        <f>Margins!B5</f>
        <v>50</v>
      </c>
      <c r="O5" s="25">
        <f aca="true" t="shared" si="2" ref="O5:O68">D5*N5</f>
        <v>0</v>
      </c>
      <c r="P5" s="25">
        <f aca="true" t="shared" si="3" ref="P5:P68">F5*N5</f>
        <v>0</v>
      </c>
      <c r="Q5" s="249"/>
    </row>
    <row r="6" spans="1:18" ht="13.5">
      <c r="A6" s="192" t="s">
        <v>72</v>
      </c>
      <c r="B6" s="171">
        <v>435</v>
      </c>
      <c r="C6" s="287">
        <v>-0.31</v>
      </c>
      <c r="D6" s="171">
        <v>0</v>
      </c>
      <c r="E6" s="287">
        <v>0</v>
      </c>
      <c r="F6" s="171">
        <v>0</v>
      </c>
      <c r="G6" s="287">
        <v>0</v>
      </c>
      <c r="H6" s="171">
        <v>435</v>
      </c>
      <c r="I6" s="288">
        <v>-0.31</v>
      </c>
      <c r="J6" s="249">
        <v>4824.65</v>
      </c>
      <c r="K6" s="69">
        <v>4874.2</v>
      </c>
      <c r="L6" s="134">
        <f t="shared" si="0"/>
        <v>-49.55000000000018</v>
      </c>
      <c r="M6" s="291">
        <f t="shared" si="1"/>
        <v>-1.0165770793155837</v>
      </c>
      <c r="N6" s="78">
        <f>Margins!B6</f>
        <v>50</v>
      </c>
      <c r="O6" s="25">
        <f t="shared" si="2"/>
        <v>0</v>
      </c>
      <c r="P6" s="25">
        <f t="shared" si="3"/>
        <v>0</v>
      </c>
      <c r="Q6" s="249"/>
      <c r="R6" s="25"/>
    </row>
    <row r="7" spans="1:18" ht="13.5">
      <c r="A7" s="192" t="s">
        <v>443</v>
      </c>
      <c r="B7" s="171">
        <v>216</v>
      </c>
      <c r="C7" s="287">
        <v>-0.46</v>
      </c>
      <c r="D7" s="171">
        <v>0</v>
      </c>
      <c r="E7" s="287">
        <v>0</v>
      </c>
      <c r="F7" s="171">
        <v>0</v>
      </c>
      <c r="G7" s="287">
        <v>0</v>
      </c>
      <c r="H7" s="171">
        <v>216</v>
      </c>
      <c r="I7" s="288">
        <v>-0.46</v>
      </c>
      <c r="J7" s="249">
        <v>12365.4</v>
      </c>
      <c r="K7" s="69">
        <v>12082.25</v>
      </c>
      <c r="L7" s="134">
        <f t="shared" si="0"/>
        <v>283.14999999999964</v>
      </c>
      <c r="M7" s="291">
        <f t="shared" si="1"/>
        <v>2.343520453557902</v>
      </c>
      <c r="N7" s="78">
        <f>Margins!B7</f>
        <v>25</v>
      </c>
      <c r="O7" s="25">
        <f t="shared" si="2"/>
        <v>0</v>
      </c>
      <c r="P7" s="25">
        <f t="shared" si="3"/>
        <v>0</v>
      </c>
      <c r="Q7" s="249"/>
      <c r="R7" s="25"/>
    </row>
    <row r="8" spans="1:18" ht="13.5">
      <c r="A8" s="200" t="s">
        <v>492</v>
      </c>
      <c r="B8" s="171">
        <v>19</v>
      </c>
      <c r="C8" s="287">
        <v>1.38</v>
      </c>
      <c r="D8" s="171">
        <v>0</v>
      </c>
      <c r="E8" s="287">
        <v>0</v>
      </c>
      <c r="F8" s="171">
        <v>0</v>
      </c>
      <c r="G8" s="287">
        <v>0</v>
      </c>
      <c r="H8" s="171">
        <v>19</v>
      </c>
      <c r="I8" s="288">
        <v>1.38</v>
      </c>
      <c r="J8" s="69">
        <v>3751.4</v>
      </c>
      <c r="K8" s="69">
        <v>3667.6</v>
      </c>
      <c r="L8" s="134">
        <f t="shared" si="0"/>
        <v>83.80000000000018</v>
      </c>
      <c r="M8" s="291">
        <f t="shared" si="1"/>
        <v>2.2848729414330946</v>
      </c>
      <c r="N8" s="78">
        <f>Margins!B8</f>
        <v>75</v>
      </c>
      <c r="O8" s="25">
        <f t="shared" si="2"/>
        <v>0</v>
      </c>
      <c r="P8" s="25">
        <f t="shared" si="3"/>
        <v>0</v>
      </c>
      <c r="Q8" s="69"/>
      <c r="R8" s="25"/>
    </row>
    <row r="9" spans="1:17" ht="13.5">
      <c r="A9" s="307" t="s">
        <v>8</v>
      </c>
      <c r="B9" s="171">
        <v>370665</v>
      </c>
      <c r="C9" s="287">
        <v>0.57</v>
      </c>
      <c r="D9" s="171">
        <v>54990</v>
      </c>
      <c r="E9" s="287">
        <v>-0.24</v>
      </c>
      <c r="F9" s="171">
        <v>85352</v>
      </c>
      <c r="G9" s="287">
        <v>0.27</v>
      </c>
      <c r="H9" s="171">
        <v>511007</v>
      </c>
      <c r="I9" s="287">
        <v>0.36</v>
      </c>
      <c r="J9" s="69">
        <v>6079.7</v>
      </c>
      <c r="K9" s="69">
        <v>6081.5</v>
      </c>
      <c r="L9" s="134">
        <f t="shared" si="0"/>
        <v>-1.800000000000182</v>
      </c>
      <c r="M9" s="291">
        <f t="shared" si="1"/>
        <v>-0.0295979610293543</v>
      </c>
      <c r="N9" s="78">
        <f>Margins!B9</f>
        <v>50</v>
      </c>
      <c r="O9" s="25">
        <f t="shared" si="2"/>
        <v>2749500</v>
      </c>
      <c r="P9" s="25">
        <f t="shared" si="3"/>
        <v>4267600</v>
      </c>
      <c r="Q9" s="69"/>
    </row>
    <row r="10" spans="1:17" ht="13.5">
      <c r="A10" s="200" t="s">
        <v>478</v>
      </c>
      <c r="B10" s="171">
        <v>484</v>
      </c>
      <c r="C10" s="287">
        <v>-0.7</v>
      </c>
      <c r="D10" s="171">
        <v>34</v>
      </c>
      <c r="E10" s="287">
        <v>-0.38</v>
      </c>
      <c r="F10" s="171">
        <v>0</v>
      </c>
      <c r="G10" s="287">
        <v>0</v>
      </c>
      <c r="H10" s="171">
        <v>518</v>
      </c>
      <c r="I10" s="288">
        <v>-0.69</v>
      </c>
      <c r="J10" s="69">
        <v>142.15</v>
      </c>
      <c r="K10" s="69">
        <v>141</v>
      </c>
      <c r="L10" s="134">
        <f t="shared" si="0"/>
        <v>1.1500000000000057</v>
      </c>
      <c r="M10" s="291">
        <f t="shared" si="1"/>
        <v>0.8156028368794366</v>
      </c>
      <c r="N10" s="78">
        <f>Margins!B10</f>
        <v>1350</v>
      </c>
      <c r="O10" s="25">
        <f t="shared" si="2"/>
        <v>45900</v>
      </c>
      <c r="P10" s="25">
        <f t="shared" si="3"/>
        <v>0</v>
      </c>
      <c r="Q10" s="69"/>
    </row>
    <row r="11" spans="1:17" ht="13.5">
      <c r="A11" s="192" t="s">
        <v>270</v>
      </c>
      <c r="B11" s="171">
        <v>1713</v>
      </c>
      <c r="C11" s="287">
        <v>0.15</v>
      </c>
      <c r="D11" s="171">
        <v>1</v>
      </c>
      <c r="E11" s="287">
        <v>0</v>
      </c>
      <c r="F11" s="171">
        <v>0</v>
      </c>
      <c r="G11" s="287">
        <v>0</v>
      </c>
      <c r="H11" s="171">
        <v>1714</v>
      </c>
      <c r="I11" s="288">
        <v>0.15</v>
      </c>
      <c r="J11" s="249">
        <v>4806.05</v>
      </c>
      <c r="K11" s="69">
        <v>4706.1</v>
      </c>
      <c r="L11" s="134">
        <f t="shared" si="0"/>
        <v>99.94999999999982</v>
      </c>
      <c r="M11" s="291">
        <f t="shared" si="1"/>
        <v>2.123839272433646</v>
      </c>
      <c r="N11" s="78">
        <f>Margins!B11</f>
        <v>50</v>
      </c>
      <c r="O11" s="25">
        <f t="shared" si="2"/>
        <v>50</v>
      </c>
      <c r="P11" s="25">
        <f t="shared" si="3"/>
        <v>0</v>
      </c>
      <c r="Q11" s="249"/>
    </row>
    <row r="12" spans="1:18" ht="13.5">
      <c r="A12" s="192" t="s">
        <v>132</v>
      </c>
      <c r="B12" s="171">
        <v>1373</v>
      </c>
      <c r="C12" s="287">
        <v>-0.17</v>
      </c>
      <c r="D12" s="171">
        <v>4</v>
      </c>
      <c r="E12" s="287">
        <v>0</v>
      </c>
      <c r="F12" s="171">
        <v>0</v>
      </c>
      <c r="G12" s="287">
        <v>0</v>
      </c>
      <c r="H12" s="171">
        <v>1377</v>
      </c>
      <c r="I12" s="288">
        <v>-0.16</v>
      </c>
      <c r="J12" s="249">
        <v>1487.4</v>
      </c>
      <c r="K12" s="69">
        <v>1484.8</v>
      </c>
      <c r="L12" s="134">
        <f t="shared" si="0"/>
        <v>2.6000000000001364</v>
      </c>
      <c r="M12" s="291">
        <f t="shared" si="1"/>
        <v>0.17510775862069886</v>
      </c>
      <c r="N12" s="78">
        <f>Margins!B12</f>
        <v>250</v>
      </c>
      <c r="O12" s="25">
        <f t="shared" si="2"/>
        <v>1000</v>
      </c>
      <c r="P12" s="25">
        <f t="shared" si="3"/>
        <v>0</v>
      </c>
      <c r="Q12" s="249"/>
      <c r="R12" s="292"/>
    </row>
    <row r="13" spans="1:18" ht="13.5">
      <c r="A13" s="192" t="s">
        <v>386</v>
      </c>
      <c r="B13" s="171">
        <v>1666</v>
      </c>
      <c r="C13" s="287">
        <v>1.95</v>
      </c>
      <c r="D13" s="171">
        <v>3</v>
      </c>
      <c r="E13" s="287">
        <v>0</v>
      </c>
      <c r="F13" s="171">
        <v>0</v>
      </c>
      <c r="G13" s="287">
        <v>0</v>
      </c>
      <c r="H13" s="171">
        <v>1669</v>
      </c>
      <c r="I13" s="288">
        <v>1.95</v>
      </c>
      <c r="J13" s="249">
        <v>1966.95</v>
      </c>
      <c r="K13" s="69">
        <v>1825.65</v>
      </c>
      <c r="L13" s="134">
        <f t="shared" si="0"/>
        <v>141.29999999999995</v>
      </c>
      <c r="M13" s="291">
        <f t="shared" si="1"/>
        <v>7.739709144688191</v>
      </c>
      <c r="N13" s="78">
        <f>Margins!B13</f>
        <v>200</v>
      </c>
      <c r="O13" s="25">
        <f t="shared" si="2"/>
        <v>600</v>
      </c>
      <c r="P13" s="25">
        <f t="shared" si="3"/>
        <v>0</v>
      </c>
      <c r="Q13" s="249"/>
      <c r="R13" s="292"/>
    </row>
    <row r="14" spans="1:18" ht="13.5">
      <c r="A14" s="192" t="s">
        <v>0</v>
      </c>
      <c r="B14" s="171">
        <v>1237</v>
      </c>
      <c r="C14" s="287">
        <v>-0.53</v>
      </c>
      <c r="D14" s="171">
        <v>4</v>
      </c>
      <c r="E14" s="287">
        <v>0</v>
      </c>
      <c r="F14" s="171">
        <v>0</v>
      </c>
      <c r="G14" s="287">
        <v>0</v>
      </c>
      <c r="H14" s="171">
        <v>1241</v>
      </c>
      <c r="I14" s="288">
        <v>-0.53</v>
      </c>
      <c r="J14" s="249">
        <v>1010.55</v>
      </c>
      <c r="K14" s="69">
        <v>1003.8</v>
      </c>
      <c r="L14" s="134">
        <f t="shared" si="0"/>
        <v>6.75</v>
      </c>
      <c r="M14" s="291">
        <f t="shared" si="1"/>
        <v>0.6724447101016139</v>
      </c>
      <c r="N14" s="78">
        <f>Margins!B14</f>
        <v>375</v>
      </c>
      <c r="O14" s="25">
        <f t="shared" si="2"/>
        <v>1500</v>
      </c>
      <c r="P14" s="25">
        <f t="shared" si="3"/>
        <v>0</v>
      </c>
      <c r="Q14" s="249"/>
      <c r="R14" s="292"/>
    </row>
    <row r="15" spans="1:18" ht="13.5">
      <c r="A15" s="192" t="s">
        <v>387</v>
      </c>
      <c r="B15" s="171">
        <v>555</v>
      </c>
      <c r="C15" s="287">
        <v>-0.66</v>
      </c>
      <c r="D15" s="171">
        <v>0</v>
      </c>
      <c r="E15" s="287">
        <v>0</v>
      </c>
      <c r="F15" s="171">
        <v>0</v>
      </c>
      <c r="G15" s="287">
        <v>0</v>
      </c>
      <c r="H15" s="171">
        <v>555</v>
      </c>
      <c r="I15" s="288">
        <v>-0.66</v>
      </c>
      <c r="J15" s="249">
        <v>1415.2</v>
      </c>
      <c r="K15" s="69">
        <v>1456.55</v>
      </c>
      <c r="L15" s="134">
        <f t="shared" si="0"/>
        <v>-41.34999999999991</v>
      </c>
      <c r="M15" s="291">
        <f t="shared" si="1"/>
        <v>-2.8389001407435317</v>
      </c>
      <c r="N15" s="78">
        <f>Margins!B15</f>
        <v>225</v>
      </c>
      <c r="O15" s="25">
        <f t="shared" si="2"/>
        <v>0</v>
      </c>
      <c r="P15" s="25">
        <f t="shared" si="3"/>
        <v>0</v>
      </c>
      <c r="Q15" s="249"/>
      <c r="R15" s="292"/>
    </row>
    <row r="16" spans="1:18" ht="13.5">
      <c r="A16" s="192" t="s">
        <v>388</v>
      </c>
      <c r="B16" s="171">
        <v>36</v>
      </c>
      <c r="C16" s="287">
        <v>-0.87</v>
      </c>
      <c r="D16" s="171">
        <v>0</v>
      </c>
      <c r="E16" s="287">
        <v>0</v>
      </c>
      <c r="F16" s="171">
        <v>0</v>
      </c>
      <c r="G16" s="287">
        <v>0</v>
      </c>
      <c r="H16" s="171">
        <v>36</v>
      </c>
      <c r="I16" s="288">
        <v>-0.87</v>
      </c>
      <c r="J16" s="249">
        <v>1648.85</v>
      </c>
      <c r="K16" s="69">
        <v>1659.85</v>
      </c>
      <c r="L16" s="134">
        <f t="shared" si="0"/>
        <v>-11</v>
      </c>
      <c r="M16" s="291">
        <f t="shared" si="1"/>
        <v>-0.662710485887279</v>
      </c>
      <c r="N16" s="78">
        <f>Margins!B16</f>
        <v>200</v>
      </c>
      <c r="O16" s="25">
        <f t="shared" si="2"/>
        <v>0</v>
      </c>
      <c r="P16" s="25">
        <f t="shared" si="3"/>
        <v>0</v>
      </c>
      <c r="Q16" s="249"/>
      <c r="R16" s="292"/>
    </row>
    <row r="17" spans="1:18" ht="13.5">
      <c r="A17" s="192" t="s">
        <v>389</v>
      </c>
      <c r="B17" s="171">
        <v>3111</v>
      </c>
      <c r="C17" s="287">
        <v>-0.23</v>
      </c>
      <c r="D17" s="171">
        <v>14</v>
      </c>
      <c r="E17" s="287">
        <v>0.75</v>
      </c>
      <c r="F17" s="171">
        <v>0</v>
      </c>
      <c r="G17" s="287">
        <v>0</v>
      </c>
      <c r="H17" s="171">
        <v>3125</v>
      </c>
      <c r="I17" s="288">
        <v>-0.23</v>
      </c>
      <c r="J17" s="249">
        <v>281.55</v>
      </c>
      <c r="K17" s="69">
        <v>279.25</v>
      </c>
      <c r="L17" s="134">
        <f t="shared" si="0"/>
        <v>2.3000000000000114</v>
      </c>
      <c r="M17" s="291">
        <f t="shared" si="1"/>
        <v>0.8236347358997355</v>
      </c>
      <c r="N17" s="78">
        <f>Margins!B17</f>
        <v>850</v>
      </c>
      <c r="O17" s="25">
        <f t="shared" si="2"/>
        <v>11900</v>
      </c>
      <c r="P17" s="25">
        <f t="shared" si="3"/>
        <v>0</v>
      </c>
      <c r="Q17" s="249"/>
      <c r="R17" s="292"/>
    </row>
    <row r="18" spans="1:18" ht="13.5">
      <c r="A18" s="192" t="s">
        <v>133</v>
      </c>
      <c r="B18" s="301">
        <v>605</v>
      </c>
      <c r="C18" s="309">
        <v>-0.42</v>
      </c>
      <c r="D18" s="171">
        <v>24</v>
      </c>
      <c r="E18" s="287">
        <v>2</v>
      </c>
      <c r="F18" s="171">
        <v>0</v>
      </c>
      <c r="G18" s="287">
        <v>0</v>
      </c>
      <c r="H18" s="171">
        <v>629</v>
      </c>
      <c r="I18" s="288">
        <v>-0.4</v>
      </c>
      <c r="J18" s="249">
        <v>117.3</v>
      </c>
      <c r="K18" s="69">
        <v>116.05</v>
      </c>
      <c r="L18" s="134">
        <f t="shared" si="0"/>
        <v>1.25</v>
      </c>
      <c r="M18" s="291">
        <f t="shared" si="1"/>
        <v>1.0771219302024988</v>
      </c>
      <c r="N18" s="78">
        <f>Margins!B18</f>
        <v>2450</v>
      </c>
      <c r="O18" s="25">
        <f t="shared" si="2"/>
        <v>58800</v>
      </c>
      <c r="P18" s="25">
        <f t="shared" si="3"/>
        <v>0</v>
      </c>
      <c r="Q18" s="249"/>
      <c r="R18" s="25"/>
    </row>
    <row r="19" spans="1:18" ht="13.5">
      <c r="A19" s="192" t="s">
        <v>171</v>
      </c>
      <c r="B19" s="171">
        <v>7873</v>
      </c>
      <c r="C19" s="287">
        <v>0.33</v>
      </c>
      <c r="D19" s="171">
        <v>397</v>
      </c>
      <c r="E19" s="287">
        <v>2.54</v>
      </c>
      <c r="F19" s="171">
        <v>23</v>
      </c>
      <c r="G19" s="287">
        <v>1.56</v>
      </c>
      <c r="H19" s="171">
        <v>8293</v>
      </c>
      <c r="I19" s="288">
        <v>0.37</v>
      </c>
      <c r="J19" s="249">
        <v>103.05</v>
      </c>
      <c r="K19" s="69">
        <v>98.5</v>
      </c>
      <c r="L19" s="134">
        <f t="shared" si="0"/>
        <v>4.549999999999997</v>
      </c>
      <c r="M19" s="291">
        <f t="shared" si="1"/>
        <v>4.61928934010152</v>
      </c>
      <c r="N19" s="78">
        <f>Margins!B19</f>
        <v>3350</v>
      </c>
      <c r="O19" s="25">
        <f t="shared" si="2"/>
        <v>1329950</v>
      </c>
      <c r="P19" s="25">
        <f t="shared" si="3"/>
        <v>77050</v>
      </c>
      <c r="Q19" s="249"/>
      <c r="R19" s="292"/>
    </row>
    <row r="20" spans="1:17" ht="13.5">
      <c r="A20" s="200" t="s">
        <v>455</v>
      </c>
      <c r="B20" s="171">
        <v>592</v>
      </c>
      <c r="C20" s="287">
        <v>-0.38</v>
      </c>
      <c r="D20" s="171">
        <v>48</v>
      </c>
      <c r="E20" s="287">
        <v>-0.23</v>
      </c>
      <c r="F20" s="171">
        <v>6</v>
      </c>
      <c r="G20" s="287">
        <v>0</v>
      </c>
      <c r="H20" s="171">
        <v>646</v>
      </c>
      <c r="I20" s="288">
        <v>-0.36</v>
      </c>
      <c r="J20" s="249">
        <v>149.05</v>
      </c>
      <c r="K20" s="69">
        <v>145.95</v>
      </c>
      <c r="L20" s="134">
        <f t="shared" si="0"/>
        <v>3.1000000000000227</v>
      </c>
      <c r="M20" s="291">
        <f t="shared" si="1"/>
        <v>2.1240150736553773</v>
      </c>
      <c r="N20" s="78">
        <f>Margins!B20</f>
        <v>2062</v>
      </c>
      <c r="O20" s="25">
        <f t="shared" si="2"/>
        <v>98976</v>
      </c>
      <c r="P20" s="25">
        <f t="shared" si="3"/>
        <v>12372</v>
      </c>
      <c r="Q20" s="249"/>
    </row>
    <row r="21" spans="1:17" ht="13.5">
      <c r="A21" s="192" t="s">
        <v>271</v>
      </c>
      <c r="B21" s="171">
        <v>457</v>
      </c>
      <c r="C21" s="287">
        <v>0.06</v>
      </c>
      <c r="D21" s="171">
        <v>0</v>
      </c>
      <c r="E21" s="287">
        <v>0</v>
      </c>
      <c r="F21" s="171">
        <v>0</v>
      </c>
      <c r="G21" s="287">
        <v>0</v>
      </c>
      <c r="H21" s="171">
        <v>457</v>
      </c>
      <c r="I21" s="288">
        <v>0.06</v>
      </c>
      <c r="J21" s="249">
        <v>425.05</v>
      </c>
      <c r="K21" s="69">
        <v>428.55</v>
      </c>
      <c r="L21" s="134">
        <f t="shared" si="0"/>
        <v>-3.5</v>
      </c>
      <c r="M21" s="291">
        <f t="shared" si="1"/>
        <v>-0.8167075020417688</v>
      </c>
      <c r="N21" s="78">
        <f>Margins!B21</f>
        <v>600</v>
      </c>
      <c r="O21" s="25">
        <f t="shared" si="2"/>
        <v>0</v>
      </c>
      <c r="P21" s="25">
        <f t="shared" si="3"/>
        <v>0</v>
      </c>
      <c r="Q21" s="249"/>
    </row>
    <row r="22" spans="1:17" ht="13.5">
      <c r="A22" s="192" t="s">
        <v>73</v>
      </c>
      <c r="B22" s="171">
        <v>706</v>
      </c>
      <c r="C22" s="287">
        <v>-0.57</v>
      </c>
      <c r="D22" s="171">
        <v>48</v>
      </c>
      <c r="E22" s="287">
        <v>0.85</v>
      </c>
      <c r="F22" s="171">
        <v>1</v>
      </c>
      <c r="G22" s="287">
        <v>0</v>
      </c>
      <c r="H22" s="171">
        <v>755</v>
      </c>
      <c r="I22" s="288">
        <v>-0.55</v>
      </c>
      <c r="J22" s="249">
        <v>105.55</v>
      </c>
      <c r="K22" s="69">
        <v>104.35</v>
      </c>
      <c r="L22" s="134">
        <f t="shared" si="0"/>
        <v>1.2000000000000028</v>
      </c>
      <c r="M22" s="291">
        <f t="shared" si="1"/>
        <v>1.149976042165791</v>
      </c>
      <c r="N22" s="78">
        <f>Margins!B22</f>
        <v>2300</v>
      </c>
      <c r="O22" s="25">
        <f t="shared" si="2"/>
        <v>110400</v>
      </c>
      <c r="P22" s="25">
        <f t="shared" si="3"/>
        <v>2300</v>
      </c>
      <c r="Q22" s="249"/>
    </row>
    <row r="23" spans="1:17" ht="13.5">
      <c r="A23" s="192" t="s">
        <v>390</v>
      </c>
      <c r="B23" s="171">
        <v>2188</v>
      </c>
      <c r="C23" s="287">
        <v>-0.49</v>
      </c>
      <c r="D23" s="171">
        <v>10</v>
      </c>
      <c r="E23" s="287">
        <v>0</v>
      </c>
      <c r="F23" s="171">
        <v>0</v>
      </c>
      <c r="G23" s="287">
        <v>0</v>
      </c>
      <c r="H23" s="171">
        <v>2198</v>
      </c>
      <c r="I23" s="288">
        <v>-0.49</v>
      </c>
      <c r="J23" s="249">
        <v>425.1</v>
      </c>
      <c r="K23" s="69">
        <v>415.9</v>
      </c>
      <c r="L23" s="134">
        <f t="shared" si="0"/>
        <v>9.200000000000045</v>
      </c>
      <c r="M23" s="291">
        <f t="shared" si="1"/>
        <v>2.2120702091849114</v>
      </c>
      <c r="N23" s="78">
        <f>Margins!B23</f>
        <v>650</v>
      </c>
      <c r="O23" s="25">
        <f t="shared" si="2"/>
        <v>6500</v>
      </c>
      <c r="P23" s="25">
        <f t="shared" si="3"/>
        <v>0</v>
      </c>
      <c r="Q23" s="249"/>
    </row>
    <row r="24" spans="1:17" ht="13.5">
      <c r="A24" s="192" t="s">
        <v>391</v>
      </c>
      <c r="B24" s="171">
        <v>544</v>
      </c>
      <c r="C24" s="287">
        <v>-0.35</v>
      </c>
      <c r="D24" s="171">
        <v>1</v>
      </c>
      <c r="E24" s="287">
        <v>0</v>
      </c>
      <c r="F24" s="171">
        <v>0</v>
      </c>
      <c r="G24" s="287">
        <v>0</v>
      </c>
      <c r="H24" s="171">
        <v>545</v>
      </c>
      <c r="I24" s="288">
        <v>-0.35</v>
      </c>
      <c r="J24" s="249">
        <v>999.2</v>
      </c>
      <c r="K24" s="69">
        <v>1015.55</v>
      </c>
      <c r="L24" s="134">
        <f t="shared" si="0"/>
        <v>-16.34999999999991</v>
      </c>
      <c r="M24" s="291">
        <f t="shared" si="1"/>
        <v>-1.6099650435724393</v>
      </c>
      <c r="N24" s="78">
        <f>Margins!B24</f>
        <v>200</v>
      </c>
      <c r="O24" s="25">
        <f t="shared" si="2"/>
        <v>200</v>
      </c>
      <c r="P24" s="25">
        <f t="shared" si="3"/>
        <v>0</v>
      </c>
      <c r="Q24" s="249"/>
    </row>
    <row r="25" spans="1:17" ht="13.5">
      <c r="A25" s="192" t="s">
        <v>463</v>
      </c>
      <c r="B25" s="171">
        <v>3680</v>
      </c>
      <c r="C25" s="287">
        <v>0.13</v>
      </c>
      <c r="D25" s="171">
        <v>0</v>
      </c>
      <c r="E25" s="287">
        <v>0</v>
      </c>
      <c r="F25" s="171">
        <v>0</v>
      </c>
      <c r="G25" s="287">
        <v>0</v>
      </c>
      <c r="H25" s="171">
        <v>3680</v>
      </c>
      <c r="I25" s="288">
        <v>0.13</v>
      </c>
      <c r="J25" s="249">
        <v>407.7</v>
      </c>
      <c r="K25" s="69">
        <v>401.5</v>
      </c>
      <c r="L25" s="134">
        <f t="shared" si="0"/>
        <v>6.199999999999989</v>
      </c>
      <c r="M25" s="291">
        <f t="shared" si="1"/>
        <v>1.5442092154420894</v>
      </c>
      <c r="N25" s="78">
        <f>Margins!B25</f>
        <v>650</v>
      </c>
      <c r="O25" s="25">
        <f t="shared" si="2"/>
        <v>0</v>
      </c>
      <c r="P25" s="25">
        <f t="shared" si="3"/>
        <v>0</v>
      </c>
      <c r="Q25" s="249"/>
    </row>
    <row r="26" spans="1:18" ht="13.5">
      <c r="A26" s="192" t="s">
        <v>86</v>
      </c>
      <c r="B26" s="301">
        <v>7520</v>
      </c>
      <c r="C26" s="309">
        <v>1.93</v>
      </c>
      <c r="D26" s="171">
        <v>659</v>
      </c>
      <c r="E26" s="287">
        <v>108.83</v>
      </c>
      <c r="F26" s="171">
        <v>41</v>
      </c>
      <c r="G26" s="287">
        <v>0</v>
      </c>
      <c r="H26" s="171">
        <v>8220</v>
      </c>
      <c r="I26" s="288">
        <v>2.2</v>
      </c>
      <c r="J26" s="249">
        <v>89.65</v>
      </c>
      <c r="K26" s="69">
        <v>85.9</v>
      </c>
      <c r="L26" s="134">
        <f t="shared" si="0"/>
        <v>3.75</v>
      </c>
      <c r="M26" s="291">
        <f t="shared" si="1"/>
        <v>4.365541327124563</v>
      </c>
      <c r="N26" s="78">
        <f>Margins!B26</f>
        <v>4300</v>
      </c>
      <c r="O26" s="25">
        <f t="shared" si="2"/>
        <v>2833700</v>
      </c>
      <c r="P26" s="25">
        <f t="shared" si="3"/>
        <v>176300</v>
      </c>
      <c r="Q26" s="249"/>
      <c r="R26" s="25"/>
    </row>
    <row r="27" spans="1:17" ht="13.5">
      <c r="A27" s="192" t="s">
        <v>134</v>
      </c>
      <c r="B27" s="171">
        <v>3888</v>
      </c>
      <c r="C27" s="287">
        <v>-0.49</v>
      </c>
      <c r="D27" s="171">
        <v>956</v>
      </c>
      <c r="E27" s="287">
        <v>0.84</v>
      </c>
      <c r="F27" s="171">
        <v>84</v>
      </c>
      <c r="G27" s="287">
        <v>-0.17</v>
      </c>
      <c r="H27" s="171">
        <v>4928</v>
      </c>
      <c r="I27" s="288">
        <v>-0.4</v>
      </c>
      <c r="J27" s="249">
        <v>50.15</v>
      </c>
      <c r="K27" s="69">
        <v>49.45</v>
      </c>
      <c r="L27" s="134">
        <f t="shared" si="0"/>
        <v>0.6999999999999957</v>
      </c>
      <c r="M27" s="291">
        <f t="shared" si="1"/>
        <v>1.4155712841253705</v>
      </c>
      <c r="N27" s="78">
        <f>Margins!B27</f>
        <v>4775</v>
      </c>
      <c r="O27" s="25">
        <f t="shared" si="2"/>
        <v>4564900</v>
      </c>
      <c r="P27" s="25">
        <f t="shared" si="3"/>
        <v>401100</v>
      </c>
      <c r="Q27" s="249"/>
    </row>
    <row r="28" spans="1:17" ht="13.5">
      <c r="A28" s="192" t="s">
        <v>154</v>
      </c>
      <c r="B28" s="171">
        <v>806</v>
      </c>
      <c r="C28" s="287">
        <v>-0.56</v>
      </c>
      <c r="D28" s="171">
        <v>0</v>
      </c>
      <c r="E28" s="287">
        <v>-1</v>
      </c>
      <c r="F28" s="171">
        <v>0</v>
      </c>
      <c r="G28" s="287">
        <v>0</v>
      </c>
      <c r="H28" s="171">
        <v>806</v>
      </c>
      <c r="I28" s="288">
        <v>-0.56</v>
      </c>
      <c r="J28" s="249">
        <v>536</v>
      </c>
      <c r="K28" s="69">
        <v>526.85</v>
      </c>
      <c r="L28" s="134">
        <f t="shared" si="0"/>
        <v>9.149999999999977</v>
      </c>
      <c r="M28" s="291">
        <f t="shared" si="1"/>
        <v>1.7367372117300897</v>
      </c>
      <c r="N28" s="78">
        <f>Margins!B28</f>
        <v>350</v>
      </c>
      <c r="O28" s="25">
        <f t="shared" si="2"/>
        <v>0</v>
      </c>
      <c r="P28" s="25">
        <f t="shared" si="3"/>
        <v>0</v>
      </c>
      <c r="Q28" s="249"/>
    </row>
    <row r="29" spans="1:17" ht="15" customHeight="1">
      <c r="A29" s="192" t="s">
        <v>458</v>
      </c>
      <c r="B29" s="171">
        <v>1272</v>
      </c>
      <c r="C29" s="287">
        <v>0.13</v>
      </c>
      <c r="D29" s="171">
        <v>0</v>
      </c>
      <c r="E29" s="287">
        <v>0</v>
      </c>
      <c r="F29" s="171">
        <v>0</v>
      </c>
      <c r="G29" s="287">
        <v>0</v>
      </c>
      <c r="H29" s="171">
        <v>1272</v>
      </c>
      <c r="I29" s="288">
        <v>0.13</v>
      </c>
      <c r="J29" s="249">
        <v>975.55</v>
      </c>
      <c r="K29" s="69">
        <v>956.4</v>
      </c>
      <c r="L29" s="134">
        <f t="shared" si="0"/>
        <v>19.149999999999977</v>
      </c>
      <c r="M29" s="291">
        <f t="shared" si="1"/>
        <v>2.0023002927645313</v>
      </c>
      <c r="N29" s="78">
        <f>Margins!B29</f>
        <v>225</v>
      </c>
      <c r="O29" s="25">
        <f t="shared" si="2"/>
        <v>0</v>
      </c>
      <c r="P29" s="25">
        <f t="shared" si="3"/>
        <v>0</v>
      </c>
      <c r="Q29" s="249"/>
    </row>
    <row r="30" spans="1:17" ht="13.5">
      <c r="A30" s="192" t="s">
        <v>190</v>
      </c>
      <c r="B30" s="171">
        <v>2073</v>
      </c>
      <c r="C30" s="287">
        <v>0.05</v>
      </c>
      <c r="D30" s="171">
        <v>6</v>
      </c>
      <c r="E30" s="287">
        <v>0.5</v>
      </c>
      <c r="F30" s="171">
        <v>0</v>
      </c>
      <c r="G30" s="287">
        <v>0</v>
      </c>
      <c r="H30" s="171">
        <v>2079</v>
      </c>
      <c r="I30" s="288">
        <v>0.05</v>
      </c>
      <c r="J30" s="249">
        <v>2611</v>
      </c>
      <c r="K30" s="69">
        <v>2687.3</v>
      </c>
      <c r="L30" s="134">
        <f t="shared" si="0"/>
        <v>-76.30000000000018</v>
      </c>
      <c r="M30" s="291">
        <f t="shared" si="1"/>
        <v>-2.8392810627767715</v>
      </c>
      <c r="N30" s="78">
        <f>Margins!B30</f>
        <v>100</v>
      </c>
      <c r="O30" s="25">
        <f t="shared" si="2"/>
        <v>600</v>
      </c>
      <c r="P30" s="25">
        <f t="shared" si="3"/>
        <v>0</v>
      </c>
      <c r="Q30" s="249"/>
    </row>
    <row r="31" spans="1:17" ht="13.5">
      <c r="A31" s="192" t="s">
        <v>272</v>
      </c>
      <c r="B31" s="171">
        <v>2566</v>
      </c>
      <c r="C31" s="287">
        <v>0.08</v>
      </c>
      <c r="D31" s="171">
        <v>15</v>
      </c>
      <c r="E31" s="287">
        <v>4</v>
      </c>
      <c r="F31" s="171">
        <v>8</v>
      </c>
      <c r="G31" s="287">
        <v>0</v>
      </c>
      <c r="H31" s="171">
        <v>2589</v>
      </c>
      <c r="I31" s="288">
        <v>0.09</v>
      </c>
      <c r="J31" s="249">
        <v>293.75</v>
      </c>
      <c r="K31" s="69">
        <v>297.95</v>
      </c>
      <c r="L31" s="134">
        <f t="shared" si="0"/>
        <v>-4.199999999999989</v>
      </c>
      <c r="M31" s="291">
        <f t="shared" si="1"/>
        <v>-1.4096324886725924</v>
      </c>
      <c r="N31" s="78">
        <f>Margins!B31</f>
        <v>950</v>
      </c>
      <c r="O31" s="25">
        <f t="shared" si="2"/>
        <v>14250</v>
      </c>
      <c r="P31" s="25">
        <f t="shared" si="3"/>
        <v>7600</v>
      </c>
      <c r="Q31" s="249"/>
    </row>
    <row r="32" spans="1:18" s="281" customFormat="1" ht="13.5">
      <c r="A32" s="192" t="s">
        <v>273</v>
      </c>
      <c r="B32" s="171">
        <v>2686</v>
      </c>
      <c r="C32" s="287">
        <v>0.23</v>
      </c>
      <c r="D32" s="171">
        <v>122</v>
      </c>
      <c r="E32" s="287">
        <v>2.7</v>
      </c>
      <c r="F32" s="171">
        <v>26</v>
      </c>
      <c r="G32" s="287">
        <v>5.5</v>
      </c>
      <c r="H32" s="171">
        <v>2834</v>
      </c>
      <c r="I32" s="288">
        <v>0.27</v>
      </c>
      <c r="J32" s="249">
        <v>116.15</v>
      </c>
      <c r="K32" s="69">
        <v>116.75</v>
      </c>
      <c r="L32" s="134">
        <f t="shared" si="0"/>
        <v>-0.5999999999999943</v>
      </c>
      <c r="M32" s="291">
        <f t="shared" si="1"/>
        <v>-0.5139186295503163</v>
      </c>
      <c r="N32" s="78">
        <f>Margins!B32</f>
        <v>2400</v>
      </c>
      <c r="O32" s="25">
        <f t="shared" si="2"/>
        <v>292800</v>
      </c>
      <c r="P32" s="25">
        <f t="shared" si="3"/>
        <v>62400</v>
      </c>
      <c r="Q32" s="249"/>
      <c r="R32" s="14"/>
    </row>
    <row r="33" spans="1:18" s="281" customFormat="1" ht="13.5">
      <c r="A33" s="192" t="s">
        <v>74</v>
      </c>
      <c r="B33" s="171">
        <v>3243</v>
      </c>
      <c r="C33" s="287">
        <v>1.66</v>
      </c>
      <c r="D33" s="171">
        <v>0</v>
      </c>
      <c r="E33" s="287">
        <v>0</v>
      </c>
      <c r="F33" s="171">
        <v>0</v>
      </c>
      <c r="G33" s="287">
        <v>0</v>
      </c>
      <c r="H33" s="171">
        <v>3243</v>
      </c>
      <c r="I33" s="288">
        <v>1.66</v>
      </c>
      <c r="J33" s="249">
        <v>455.85</v>
      </c>
      <c r="K33" s="69">
        <v>432.6</v>
      </c>
      <c r="L33" s="134">
        <f t="shared" si="0"/>
        <v>23.25</v>
      </c>
      <c r="M33" s="291">
        <f t="shared" si="1"/>
        <v>5.374479889042996</v>
      </c>
      <c r="N33" s="78">
        <f>Margins!B33</f>
        <v>700</v>
      </c>
      <c r="O33" s="25">
        <f t="shared" si="2"/>
        <v>0</v>
      </c>
      <c r="P33" s="25">
        <f t="shared" si="3"/>
        <v>0</v>
      </c>
      <c r="Q33" s="249"/>
      <c r="R33" s="14"/>
    </row>
    <row r="34" spans="1:17" ht="13.5">
      <c r="A34" s="192" t="s">
        <v>75</v>
      </c>
      <c r="B34" s="171">
        <v>1888</v>
      </c>
      <c r="C34" s="287">
        <v>0.19</v>
      </c>
      <c r="D34" s="171">
        <v>7</v>
      </c>
      <c r="E34" s="287">
        <v>-0.42</v>
      </c>
      <c r="F34" s="171">
        <v>0</v>
      </c>
      <c r="G34" s="287">
        <v>0</v>
      </c>
      <c r="H34" s="171">
        <v>1895</v>
      </c>
      <c r="I34" s="288">
        <v>0.19</v>
      </c>
      <c r="J34" s="249">
        <v>365.45</v>
      </c>
      <c r="K34" s="69">
        <v>359.25</v>
      </c>
      <c r="L34" s="134">
        <f t="shared" si="0"/>
        <v>6.199999999999989</v>
      </c>
      <c r="M34" s="291">
        <f t="shared" si="1"/>
        <v>1.7258176757132884</v>
      </c>
      <c r="N34" s="78">
        <f>Margins!B34</f>
        <v>950</v>
      </c>
      <c r="O34" s="25">
        <f t="shared" si="2"/>
        <v>6650</v>
      </c>
      <c r="P34" s="25">
        <f t="shared" si="3"/>
        <v>0</v>
      </c>
      <c r="Q34" s="249"/>
    </row>
    <row r="35" spans="1:18" ht="13.5">
      <c r="A35" s="192" t="s">
        <v>274</v>
      </c>
      <c r="B35" s="301">
        <v>698</v>
      </c>
      <c r="C35" s="309">
        <v>-0.12</v>
      </c>
      <c r="D35" s="171">
        <v>1</v>
      </c>
      <c r="E35" s="287">
        <v>0</v>
      </c>
      <c r="F35" s="171">
        <v>0</v>
      </c>
      <c r="G35" s="287">
        <v>0</v>
      </c>
      <c r="H35" s="171">
        <v>699</v>
      </c>
      <c r="I35" s="288">
        <v>-0.12</v>
      </c>
      <c r="J35" s="249">
        <v>255.6</v>
      </c>
      <c r="K35" s="69">
        <v>247.8</v>
      </c>
      <c r="L35" s="134">
        <f t="shared" si="0"/>
        <v>7.799999999999983</v>
      </c>
      <c r="M35" s="291">
        <f t="shared" si="1"/>
        <v>3.1476997578692427</v>
      </c>
      <c r="N35" s="78">
        <f>Margins!B35</f>
        <v>1050</v>
      </c>
      <c r="O35" s="25">
        <f t="shared" si="2"/>
        <v>1050</v>
      </c>
      <c r="P35" s="25">
        <f t="shared" si="3"/>
        <v>0</v>
      </c>
      <c r="Q35" s="249"/>
      <c r="R35" s="25"/>
    </row>
    <row r="36" spans="1:18" ht="13.5">
      <c r="A36" s="192" t="s">
        <v>33</v>
      </c>
      <c r="B36" s="301">
        <v>1194</v>
      </c>
      <c r="C36" s="309">
        <v>0.56</v>
      </c>
      <c r="D36" s="171">
        <v>0</v>
      </c>
      <c r="E36" s="287">
        <v>0</v>
      </c>
      <c r="F36" s="171">
        <v>0</v>
      </c>
      <c r="G36" s="287">
        <v>0</v>
      </c>
      <c r="H36" s="171">
        <v>1194</v>
      </c>
      <c r="I36" s="288">
        <v>0.56</v>
      </c>
      <c r="J36" s="249">
        <v>2097.95</v>
      </c>
      <c r="K36" s="69">
        <v>1975.05</v>
      </c>
      <c r="L36" s="134">
        <f t="shared" si="0"/>
        <v>122.89999999999986</v>
      </c>
      <c r="M36" s="291">
        <f t="shared" si="1"/>
        <v>6.222627275258848</v>
      </c>
      <c r="N36" s="78">
        <f>Margins!B36</f>
        <v>275</v>
      </c>
      <c r="O36" s="25">
        <f t="shared" si="2"/>
        <v>0</v>
      </c>
      <c r="P36" s="25">
        <f t="shared" si="3"/>
        <v>0</v>
      </c>
      <c r="Q36" s="249"/>
      <c r="R36" s="25"/>
    </row>
    <row r="37" spans="1:17" ht="13.5">
      <c r="A37" s="192" t="s">
        <v>275</v>
      </c>
      <c r="B37" s="171">
        <v>143</v>
      </c>
      <c r="C37" s="287">
        <v>-0.41</v>
      </c>
      <c r="D37" s="171">
        <v>0</v>
      </c>
      <c r="E37" s="287">
        <v>0</v>
      </c>
      <c r="F37" s="171">
        <v>0</v>
      </c>
      <c r="G37" s="287">
        <v>0</v>
      </c>
      <c r="H37" s="171">
        <v>143</v>
      </c>
      <c r="I37" s="288">
        <v>-0.41</v>
      </c>
      <c r="J37" s="249">
        <v>1715.8</v>
      </c>
      <c r="K37" s="69">
        <v>1708.15</v>
      </c>
      <c r="L37" s="134">
        <f t="shared" si="0"/>
        <v>7.649999999999864</v>
      </c>
      <c r="M37" s="291">
        <f t="shared" si="1"/>
        <v>0.4478529403155381</v>
      </c>
      <c r="N37" s="78">
        <f>Margins!B37</f>
        <v>125</v>
      </c>
      <c r="O37" s="25">
        <f t="shared" si="2"/>
        <v>0</v>
      </c>
      <c r="P37" s="25">
        <f t="shared" si="3"/>
        <v>0</v>
      </c>
      <c r="Q37" s="249"/>
    </row>
    <row r="38" spans="1:17" ht="13.5">
      <c r="A38" s="192" t="s">
        <v>135</v>
      </c>
      <c r="B38" s="171">
        <v>3418</v>
      </c>
      <c r="C38" s="287">
        <v>1.05</v>
      </c>
      <c r="D38" s="171">
        <v>18</v>
      </c>
      <c r="E38" s="287">
        <v>0</v>
      </c>
      <c r="F38" s="171">
        <v>0</v>
      </c>
      <c r="G38" s="287">
        <v>0</v>
      </c>
      <c r="H38" s="171">
        <v>3436</v>
      </c>
      <c r="I38" s="288">
        <v>1.06</v>
      </c>
      <c r="J38" s="249">
        <v>354.1</v>
      </c>
      <c r="K38" s="69">
        <v>340.85</v>
      </c>
      <c r="L38" s="134">
        <f t="shared" si="0"/>
        <v>13.25</v>
      </c>
      <c r="M38" s="291">
        <f t="shared" si="1"/>
        <v>3.8873404723485403</v>
      </c>
      <c r="N38" s="78">
        <f>Margins!B38</f>
        <v>1000</v>
      </c>
      <c r="O38" s="25">
        <f t="shared" si="2"/>
        <v>18000</v>
      </c>
      <c r="P38" s="25">
        <f t="shared" si="3"/>
        <v>0</v>
      </c>
      <c r="Q38" s="249"/>
    </row>
    <row r="39" spans="1:17" ht="13.5">
      <c r="A39" s="192" t="s">
        <v>226</v>
      </c>
      <c r="B39" s="171">
        <v>7812</v>
      </c>
      <c r="C39" s="287">
        <v>0.47</v>
      </c>
      <c r="D39" s="171">
        <v>222</v>
      </c>
      <c r="E39" s="287">
        <v>3.27</v>
      </c>
      <c r="F39" s="171">
        <v>8</v>
      </c>
      <c r="G39" s="287">
        <v>0</v>
      </c>
      <c r="H39" s="171">
        <v>8042</v>
      </c>
      <c r="I39" s="288">
        <v>0.5</v>
      </c>
      <c r="J39" s="249">
        <v>941.4</v>
      </c>
      <c r="K39" s="69">
        <v>965.4</v>
      </c>
      <c r="L39" s="134">
        <f t="shared" si="0"/>
        <v>-24</v>
      </c>
      <c r="M39" s="291">
        <f t="shared" si="1"/>
        <v>-2.4860161591050343</v>
      </c>
      <c r="N39" s="78">
        <f>Margins!B39</f>
        <v>250</v>
      </c>
      <c r="O39" s="25">
        <f t="shared" si="2"/>
        <v>55500</v>
      </c>
      <c r="P39" s="25">
        <f t="shared" si="3"/>
        <v>2000</v>
      </c>
      <c r="Q39" s="249"/>
    </row>
    <row r="40" spans="1:18" ht="13.5">
      <c r="A40" s="192" t="s">
        <v>1</v>
      </c>
      <c r="B40" s="301">
        <v>8639</v>
      </c>
      <c r="C40" s="309">
        <v>1.07</v>
      </c>
      <c r="D40" s="171">
        <v>13</v>
      </c>
      <c r="E40" s="287">
        <v>12</v>
      </c>
      <c r="F40" s="171">
        <v>0</v>
      </c>
      <c r="G40" s="287">
        <v>0</v>
      </c>
      <c r="H40" s="171">
        <v>8652</v>
      </c>
      <c r="I40" s="288">
        <v>1.07</v>
      </c>
      <c r="J40" s="249">
        <v>2583.55</v>
      </c>
      <c r="K40" s="69">
        <v>2558.15</v>
      </c>
      <c r="L40" s="134">
        <f t="shared" si="0"/>
        <v>25.40000000000009</v>
      </c>
      <c r="M40" s="291">
        <f t="shared" si="1"/>
        <v>0.9929050290248848</v>
      </c>
      <c r="N40" s="78">
        <f>Margins!B40</f>
        <v>75</v>
      </c>
      <c r="O40" s="25">
        <f t="shared" si="2"/>
        <v>975</v>
      </c>
      <c r="P40" s="25">
        <f t="shared" si="3"/>
        <v>0</v>
      </c>
      <c r="Q40" s="249"/>
      <c r="R40" s="25"/>
    </row>
    <row r="41" spans="1:18" ht="13.5">
      <c r="A41" s="192" t="s">
        <v>464</v>
      </c>
      <c r="B41" s="301">
        <v>1492</v>
      </c>
      <c r="C41" s="309">
        <v>1.96</v>
      </c>
      <c r="D41" s="171">
        <v>0</v>
      </c>
      <c r="E41" s="287">
        <v>0</v>
      </c>
      <c r="F41" s="171">
        <v>0</v>
      </c>
      <c r="G41" s="287">
        <v>0</v>
      </c>
      <c r="H41" s="171">
        <v>1492</v>
      </c>
      <c r="I41" s="288">
        <v>1.96</v>
      </c>
      <c r="J41" s="249">
        <v>1563.85</v>
      </c>
      <c r="K41" s="69">
        <v>1517.4</v>
      </c>
      <c r="L41" s="134">
        <f t="shared" si="0"/>
        <v>46.44999999999982</v>
      </c>
      <c r="M41" s="291">
        <f t="shared" si="1"/>
        <v>3.0611572426518925</v>
      </c>
      <c r="N41" s="78">
        <f>Margins!B41</f>
        <v>250</v>
      </c>
      <c r="O41" s="25">
        <f t="shared" si="2"/>
        <v>0</v>
      </c>
      <c r="P41" s="25">
        <f t="shared" si="3"/>
        <v>0</v>
      </c>
      <c r="Q41" s="249"/>
      <c r="R41" s="25"/>
    </row>
    <row r="42" spans="1:18" ht="13.5">
      <c r="A42" s="192" t="s">
        <v>155</v>
      </c>
      <c r="B42" s="301">
        <v>414</v>
      </c>
      <c r="C42" s="309">
        <v>-0.51</v>
      </c>
      <c r="D42" s="171">
        <v>6</v>
      </c>
      <c r="E42" s="287">
        <v>1</v>
      </c>
      <c r="F42" s="171">
        <v>0</v>
      </c>
      <c r="G42" s="287">
        <v>0</v>
      </c>
      <c r="H42" s="171">
        <v>420</v>
      </c>
      <c r="I42" s="288">
        <v>-0.5</v>
      </c>
      <c r="J42" s="249">
        <v>175.1</v>
      </c>
      <c r="K42" s="69">
        <v>172.85</v>
      </c>
      <c r="L42" s="134">
        <f t="shared" si="0"/>
        <v>2.25</v>
      </c>
      <c r="M42" s="291">
        <f t="shared" si="1"/>
        <v>1.3017066820943013</v>
      </c>
      <c r="N42" s="78">
        <f>Margins!B42</f>
        <v>1900</v>
      </c>
      <c r="O42" s="25">
        <f t="shared" si="2"/>
        <v>11400</v>
      </c>
      <c r="P42" s="25">
        <f t="shared" si="3"/>
        <v>0</v>
      </c>
      <c r="Q42" s="249"/>
      <c r="R42" s="25"/>
    </row>
    <row r="43" spans="1:18" ht="13.5">
      <c r="A43" s="192" t="s">
        <v>392</v>
      </c>
      <c r="B43" s="301">
        <v>2002</v>
      </c>
      <c r="C43" s="309">
        <v>-0.09</v>
      </c>
      <c r="D43" s="171">
        <v>85</v>
      </c>
      <c r="E43" s="287">
        <v>3.25</v>
      </c>
      <c r="F43" s="171">
        <v>3</v>
      </c>
      <c r="G43" s="287">
        <v>0.5</v>
      </c>
      <c r="H43" s="171">
        <v>2090</v>
      </c>
      <c r="I43" s="288">
        <v>-0.06</v>
      </c>
      <c r="J43" s="249">
        <v>70.7</v>
      </c>
      <c r="K43" s="69">
        <v>68.3</v>
      </c>
      <c r="L43" s="134">
        <f t="shared" si="0"/>
        <v>2.4000000000000057</v>
      </c>
      <c r="M43" s="291">
        <f t="shared" si="1"/>
        <v>3.5139092240117216</v>
      </c>
      <c r="N43" s="78">
        <f>Margins!B43</f>
        <v>4950</v>
      </c>
      <c r="O43" s="25">
        <f t="shared" si="2"/>
        <v>420750</v>
      </c>
      <c r="P43" s="25">
        <f t="shared" si="3"/>
        <v>14850</v>
      </c>
      <c r="Q43" s="249"/>
      <c r="R43" s="25"/>
    </row>
    <row r="44" spans="1:18" ht="13.5">
      <c r="A44" s="192" t="s">
        <v>465</v>
      </c>
      <c r="B44" s="301">
        <v>785</v>
      </c>
      <c r="C44" s="309">
        <v>-0.63</v>
      </c>
      <c r="D44" s="171">
        <v>0</v>
      </c>
      <c r="E44" s="287">
        <v>-1</v>
      </c>
      <c r="F44" s="171">
        <v>0</v>
      </c>
      <c r="G44" s="287">
        <v>0</v>
      </c>
      <c r="H44" s="171">
        <v>785</v>
      </c>
      <c r="I44" s="288">
        <v>-0.63</v>
      </c>
      <c r="J44" s="249">
        <v>576.35</v>
      </c>
      <c r="K44" s="69">
        <v>567.35</v>
      </c>
      <c r="L44" s="134">
        <f t="shared" si="0"/>
        <v>9</v>
      </c>
      <c r="M44" s="291">
        <f t="shared" si="1"/>
        <v>1.586322375958403</v>
      </c>
      <c r="N44" s="78">
        <f>Margins!B44</f>
        <v>450</v>
      </c>
      <c r="O44" s="25">
        <f t="shared" si="2"/>
        <v>0</v>
      </c>
      <c r="P44" s="25">
        <f t="shared" si="3"/>
        <v>0</v>
      </c>
      <c r="Q44" s="249"/>
      <c r="R44" s="25"/>
    </row>
    <row r="45" spans="1:18" ht="13.5">
      <c r="A45" s="192" t="s">
        <v>393</v>
      </c>
      <c r="B45" s="301">
        <v>219</v>
      </c>
      <c r="C45" s="309">
        <v>-0.78</v>
      </c>
      <c r="D45" s="171">
        <v>0</v>
      </c>
      <c r="E45" s="287">
        <v>0</v>
      </c>
      <c r="F45" s="171">
        <v>0</v>
      </c>
      <c r="G45" s="287">
        <v>0</v>
      </c>
      <c r="H45" s="171">
        <v>219</v>
      </c>
      <c r="I45" s="288">
        <v>-0.78</v>
      </c>
      <c r="J45" s="249">
        <v>329.6</v>
      </c>
      <c r="K45" s="69">
        <v>325.95</v>
      </c>
      <c r="L45" s="134">
        <f t="shared" si="0"/>
        <v>3.650000000000034</v>
      </c>
      <c r="M45" s="291">
        <f t="shared" si="1"/>
        <v>1.119803650866708</v>
      </c>
      <c r="N45" s="78">
        <f>Margins!B45</f>
        <v>850</v>
      </c>
      <c r="O45" s="25">
        <f t="shared" si="2"/>
        <v>0</v>
      </c>
      <c r="P45" s="25">
        <f t="shared" si="3"/>
        <v>0</v>
      </c>
      <c r="Q45" s="249"/>
      <c r="R45" s="25"/>
    </row>
    <row r="46" spans="1:17" ht="13.5">
      <c r="A46" s="192" t="s">
        <v>276</v>
      </c>
      <c r="B46" s="171">
        <v>2274</v>
      </c>
      <c r="C46" s="287">
        <v>-0.23</v>
      </c>
      <c r="D46" s="171">
        <v>0</v>
      </c>
      <c r="E46" s="287">
        <v>-1</v>
      </c>
      <c r="F46" s="171">
        <v>0</v>
      </c>
      <c r="G46" s="287">
        <v>0</v>
      </c>
      <c r="H46" s="171">
        <v>2274</v>
      </c>
      <c r="I46" s="288">
        <v>-0.23</v>
      </c>
      <c r="J46" s="249">
        <v>747.55</v>
      </c>
      <c r="K46" s="69">
        <v>730.9</v>
      </c>
      <c r="L46" s="134">
        <f t="shared" si="0"/>
        <v>16.649999999999977</v>
      </c>
      <c r="M46" s="291">
        <f t="shared" si="1"/>
        <v>2.278013408126964</v>
      </c>
      <c r="N46" s="78">
        <f>Margins!B46</f>
        <v>300</v>
      </c>
      <c r="O46" s="25">
        <f t="shared" si="2"/>
        <v>0</v>
      </c>
      <c r="P46" s="25">
        <f t="shared" si="3"/>
        <v>0</v>
      </c>
      <c r="Q46" s="249"/>
    </row>
    <row r="47" spans="1:17" ht="13.5">
      <c r="A47" s="192" t="s">
        <v>156</v>
      </c>
      <c r="B47" s="171">
        <v>2541</v>
      </c>
      <c r="C47" s="287">
        <v>0.84</v>
      </c>
      <c r="D47" s="171">
        <v>44</v>
      </c>
      <c r="E47" s="287">
        <v>5.29</v>
      </c>
      <c r="F47" s="171">
        <v>1</v>
      </c>
      <c r="G47" s="287">
        <v>0</v>
      </c>
      <c r="H47" s="171">
        <v>2586</v>
      </c>
      <c r="I47" s="288">
        <v>0.86</v>
      </c>
      <c r="J47" s="249">
        <v>104.55</v>
      </c>
      <c r="K47" s="69">
        <v>102.75</v>
      </c>
      <c r="L47" s="134">
        <f t="shared" si="0"/>
        <v>1.7999999999999972</v>
      </c>
      <c r="M47" s="291">
        <f t="shared" si="1"/>
        <v>1.7518248175182456</v>
      </c>
      <c r="N47" s="78">
        <f>Margins!B47</f>
        <v>2250</v>
      </c>
      <c r="O47" s="25">
        <f t="shared" si="2"/>
        <v>99000</v>
      </c>
      <c r="P47" s="25">
        <f t="shared" si="3"/>
        <v>2250</v>
      </c>
      <c r="Q47" s="249"/>
    </row>
    <row r="48" spans="1:18" ht="13.5">
      <c r="A48" s="192" t="s">
        <v>2</v>
      </c>
      <c r="B48" s="301">
        <v>4002</v>
      </c>
      <c r="C48" s="309">
        <v>0.99</v>
      </c>
      <c r="D48" s="171">
        <v>6</v>
      </c>
      <c r="E48" s="287">
        <v>0</v>
      </c>
      <c r="F48" s="171">
        <v>0</v>
      </c>
      <c r="G48" s="287">
        <v>0</v>
      </c>
      <c r="H48" s="171">
        <v>4008</v>
      </c>
      <c r="I48" s="288">
        <v>0.99</v>
      </c>
      <c r="J48" s="249">
        <v>474.25</v>
      </c>
      <c r="K48" s="69">
        <v>474.95</v>
      </c>
      <c r="L48" s="134">
        <f t="shared" si="0"/>
        <v>-0.6999999999999886</v>
      </c>
      <c r="M48" s="291">
        <f t="shared" si="1"/>
        <v>-0.14738393515106615</v>
      </c>
      <c r="N48" s="78">
        <f>Margins!B48</f>
        <v>550</v>
      </c>
      <c r="O48" s="25">
        <f t="shared" si="2"/>
        <v>3300</v>
      </c>
      <c r="P48" s="25">
        <f t="shared" si="3"/>
        <v>0</v>
      </c>
      <c r="Q48" s="249"/>
      <c r="R48" s="25"/>
    </row>
    <row r="49" spans="1:18" ht="13.5">
      <c r="A49" s="192" t="s">
        <v>394</v>
      </c>
      <c r="B49" s="301">
        <v>363</v>
      </c>
      <c r="C49" s="309">
        <v>-0.55</v>
      </c>
      <c r="D49" s="171">
        <v>0</v>
      </c>
      <c r="E49" s="287">
        <v>0</v>
      </c>
      <c r="F49" s="171">
        <v>0</v>
      </c>
      <c r="G49" s="287">
        <v>0</v>
      </c>
      <c r="H49" s="171">
        <v>363</v>
      </c>
      <c r="I49" s="288">
        <v>-0.55</v>
      </c>
      <c r="J49" s="249">
        <v>346.9</v>
      </c>
      <c r="K49" s="69">
        <v>337.4</v>
      </c>
      <c r="L49" s="134">
        <f t="shared" si="0"/>
        <v>9.5</v>
      </c>
      <c r="M49" s="291">
        <f t="shared" si="1"/>
        <v>2.8156490812092474</v>
      </c>
      <c r="N49" s="78">
        <f>Margins!B49</f>
        <v>1150</v>
      </c>
      <c r="O49" s="25">
        <f t="shared" si="2"/>
        <v>0</v>
      </c>
      <c r="P49" s="25">
        <f t="shared" si="3"/>
        <v>0</v>
      </c>
      <c r="Q49" s="249"/>
      <c r="R49" s="25"/>
    </row>
    <row r="50" spans="1:18" ht="13.5">
      <c r="A50" s="192" t="s">
        <v>379</v>
      </c>
      <c r="B50" s="301">
        <v>10733</v>
      </c>
      <c r="C50" s="309">
        <v>0.2</v>
      </c>
      <c r="D50" s="171">
        <v>331</v>
      </c>
      <c r="E50" s="287">
        <v>1.08</v>
      </c>
      <c r="F50" s="171">
        <v>16</v>
      </c>
      <c r="G50" s="287">
        <v>4.33</v>
      </c>
      <c r="H50" s="171">
        <v>11080</v>
      </c>
      <c r="I50" s="288">
        <v>0.22</v>
      </c>
      <c r="J50" s="249">
        <v>247.35</v>
      </c>
      <c r="K50" s="69">
        <v>243.8</v>
      </c>
      <c r="L50" s="134">
        <f t="shared" si="0"/>
        <v>3.549999999999983</v>
      </c>
      <c r="M50" s="291">
        <f t="shared" si="1"/>
        <v>1.4561115668580733</v>
      </c>
      <c r="N50" s="78">
        <f>Margins!B50</f>
        <v>1250</v>
      </c>
      <c r="O50" s="25">
        <f t="shared" si="2"/>
        <v>413750</v>
      </c>
      <c r="P50" s="25">
        <f t="shared" si="3"/>
        <v>20000</v>
      </c>
      <c r="Q50" s="249"/>
      <c r="R50" s="25"/>
    </row>
    <row r="51" spans="1:17" ht="13.5">
      <c r="A51" s="192" t="s">
        <v>76</v>
      </c>
      <c r="B51" s="171">
        <v>1010</v>
      </c>
      <c r="C51" s="287">
        <v>0.68</v>
      </c>
      <c r="D51" s="171">
        <v>0</v>
      </c>
      <c r="E51" s="287">
        <v>0</v>
      </c>
      <c r="F51" s="171">
        <v>0</v>
      </c>
      <c r="G51" s="287">
        <v>0</v>
      </c>
      <c r="H51" s="171">
        <v>1010</v>
      </c>
      <c r="I51" s="288">
        <v>0.68</v>
      </c>
      <c r="J51" s="249">
        <v>311.05</v>
      </c>
      <c r="K51" s="69">
        <v>301.95</v>
      </c>
      <c r="L51" s="134">
        <f t="shared" si="0"/>
        <v>9.100000000000023</v>
      </c>
      <c r="M51" s="291">
        <f t="shared" si="1"/>
        <v>3.0137439973505624</v>
      </c>
      <c r="N51" s="78">
        <f>Margins!B51</f>
        <v>800</v>
      </c>
      <c r="O51" s="25">
        <f t="shared" si="2"/>
        <v>0</v>
      </c>
      <c r="P51" s="25">
        <f t="shared" si="3"/>
        <v>0</v>
      </c>
      <c r="Q51" s="249"/>
    </row>
    <row r="52" spans="1:17" ht="13.5">
      <c r="A52" s="192" t="s">
        <v>459</v>
      </c>
      <c r="B52" s="171">
        <v>1009</v>
      </c>
      <c r="C52" s="287">
        <v>-0.5</v>
      </c>
      <c r="D52" s="171">
        <v>69</v>
      </c>
      <c r="E52" s="287">
        <v>0.53</v>
      </c>
      <c r="F52" s="171">
        <v>5</v>
      </c>
      <c r="G52" s="287">
        <v>-0.38</v>
      </c>
      <c r="H52" s="171">
        <v>1083</v>
      </c>
      <c r="I52" s="288">
        <v>-0.48</v>
      </c>
      <c r="J52" s="249">
        <v>134.75</v>
      </c>
      <c r="K52" s="69">
        <v>131.65</v>
      </c>
      <c r="L52" s="134">
        <f t="shared" si="0"/>
        <v>3.0999999999999943</v>
      </c>
      <c r="M52" s="291">
        <f t="shared" si="1"/>
        <v>2.3547284466388105</v>
      </c>
      <c r="N52" s="78">
        <f>Margins!B52</f>
        <v>2000</v>
      </c>
      <c r="O52" s="25">
        <f t="shared" si="2"/>
        <v>138000</v>
      </c>
      <c r="P52" s="25">
        <f t="shared" si="3"/>
        <v>10000</v>
      </c>
      <c r="Q52" s="249"/>
    </row>
    <row r="53" spans="1:17" ht="13.5">
      <c r="A53" s="192" t="s">
        <v>136</v>
      </c>
      <c r="B53" s="171">
        <v>8054</v>
      </c>
      <c r="C53" s="287">
        <v>1.06</v>
      </c>
      <c r="D53" s="171">
        <v>4</v>
      </c>
      <c r="E53" s="287">
        <v>0</v>
      </c>
      <c r="F53" s="171">
        <v>0</v>
      </c>
      <c r="G53" s="287">
        <v>0</v>
      </c>
      <c r="H53" s="171">
        <v>8058</v>
      </c>
      <c r="I53" s="288">
        <v>1.06</v>
      </c>
      <c r="J53" s="249">
        <v>1173.15</v>
      </c>
      <c r="K53" s="69">
        <v>1093.85</v>
      </c>
      <c r="L53" s="134">
        <f t="shared" si="0"/>
        <v>79.30000000000018</v>
      </c>
      <c r="M53" s="291">
        <f t="shared" si="1"/>
        <v>7.249622891621355</v>
      </c>
      <c r="N53" s="78">
        <f>Margins!B53</f>
        <v>425</v>
      </c>
      <c r="O53" s="25">
        <f t="shared" si="2"/>
        <v>1700</v>
      </c>
      <c r="P53" s="25">
        <f t="shared" si="3"/>
        <v>0</v>
      </c>
      <c r="Q53" s="249"/>
    </row>
    <row r="54" spans="1:18" ht="13.5">
      <c r="A54" s="192" t="s">
        <v>157</v>
      </c>
      <c r="B54" s="301">
        <v>382</v>
      </c>
      <c r="C54" s="309">
        <v>-0.65</v>
      </c>
      <c r="D54" s="171">
        <v>0</v>
      </c>
      <c r="E54" s="287">
        <v>0</v>
      </c>
      <c r="F54" s="171">
        <v>0</v>
      </c>
      <c r="G54" s="287">
        <v>0</v>
      </c>
      <c r="H54" s="171">
        <v>382</v>
      </c>
      <c r="I54" s="288">
        <v>-0.65</v>
      </c>
      <c r="J54" s="249">
        <v>609.8</v>
      </c>
      <c r="K54" s="69">
        <v>598.95</v>
      </c>
      <c r="L54" s="134">
        <f t="shared" si="0"/>
        <v>10.849999999999909</v>
      </c>
      <c r="M54" s="291">
        <f t="shared" si="1"/>
        <v>1.811503464396011</v>
      </c>
      <c r="N54" s="78">
        <f>Margins!B54</f>
        <v>550</v>
      </c>
      <c r="O54" s="25">
        <f t="shared" si="2"/>
        <v>0</v>
      </c>
      <c r="P54" s="25">
        <f t="shared" si="3"/>
        <v>0</v>
      </c>
      <c r="Q54" s="249"/>
      <c r="R54" s="25"/>
    </row>
    <row r="55" spans="1:17" ht="13.5">
      <c r="A55" s="192" t="s">
        <v>158</v>
      </c>
      <c r="B55" s="171">
        <v>2374</v>
      </c>
      <c r="C55" s="287">
        <v>0.23</v>
      </c>
      <c r="D55" s="171">
        <v>238</v>
      </c>
      <c r="E55" s="287">
        <v>7.81</v>
      </c>
      <c r="F55" s="171">
        <v>7</v>
      </c>
      <c r="G55" s="287">
        <v>0.75</v>
      </c>
      <c r="H55" s="171">
        <v>2619</v>
      </c>
      <c r="I55" s="288">
        <v>0.34</v>
      </c>
      <c r="J55" s="249">
        <v>86.6</v>
      </c>
      <c r="K55" s="69">
        <v>83.65</v>
      </c>
      <c r="L55" s="134">
        <f t="shared" si="0"/>
        <v>2.9499999999999886</v>
      </c>
      <c r="M55" s="291">
        <f t="shared" si="1"/>
        <v>3.5265989240884497</v>
      </c>
      <c r="N55" s="78">
        <f>Margins!B55</f>
        <v>3450</v>
      </c>
      <c r="O55" s="25">
        <f t="shared" si="2"/>
        <v>821100</v>
      </c>
      <c r="P55" s="25">
        <f t="shared" si="3"/>
        <v>24150</v>
      </c>
      <c r="Q55" s="249"/>
    </row>
    <row r="56" spans="1:17" ht="13.5">
      <c r="A56" s="192" t="s">
        <v>380</v>
      </c>
      <c r="B56" s="171">
        <v>1881</v>
      </c>
      <c r="C56" s="287">
        <v>0.26</v>
      </c>
      <c r="D56" s="171">
        <v>3</v>
      </c>
      <c r="E56" s="287">
        <v>0</v>
      </c>
      <c r="F56" s="171">
        <v>0</v>
      </c>
      <c r="G56" s="287">
        <v>0</v>
      </c>
      <c r="H56" s="171">
        <v>1884</v>
      </c>
      <c r="I56" s="288">
        <v>0.26</v>
      </c>
      <c r="J56" s="249">
        <v>423.95</v>
      </c>
      <c r="K56" s="69">
        <v>407.3</v>
      </c>
      <c r="L56" s="134">
        <f t="shared" si="0"/>
        <v>16.649999999999977</v>
      </c>
      <c r="M56" s="291">
        <f t="shared" si="1"/>
        <v>4.087895899828131</v>
      </c>
      <c r="N56" s="78">
        <f>Margins!B56</f>
        <v>900</v>
      </c>
      <c r="O56" s="25">
        <f t="shared" si="2"/>
        <v>2700</v>
      </c>
      <c r="P56" s="25">
        <f t="shared" si="3"/>
        <v>0</v>
      </c>
      <c r="Q56" s="249"/>
    </row>
    <row r="57" spans="1:18" ht="13.5">
      <c r="A57" s="192" t="s">
        <v>3</v>
      </c>
      <c r="B57" s="301">
        <v>1317</v>
      </c>
      <c r="C57" s="309">
        <v>-0.38</v>
      </c>
      <c r="D57" s="171">
        <v>40</v>
      </c>
      <c r="E57" s="287">
        <v>0.54</v>
      </c>
      <c r="F57" s="171">
        <v>2</v>
      </c>
      <c r="G57" s="287">
        <v>0</v>
      </c>
      <c r="H57" s="171">
        <v>1359</v>
      </c>
      <c r="I57" s="288">
        <v>-0.37</v>
      </c>
      <c r="J57" s="249">
        <v>214.6</v>
      </c>
      <c r="K57" s="69">
        <v>214.85</v>
      </c>
      <c r="L57" s="134">
        <f t="shared" si="0"/>
        <v>-0.25</v>
      </c>
      <c r="M57" s="291">
        <f t="shared" si="1"/>
        <v>-0.11636025133814289</v>
      </c>
      <c r="N57" s="78">
        <f>Margins!B57</f>
        <v>1250</v>
      </c>
      <c r="O57" s="25">
        <f t="shared" si="2"/>
        <v>50000</v>
      </c>
      <c r="P57" s="25">
        <f t="shared" si="3"/>
        <v>2500</v>
      </c>
      <c r="Q57" s="249"/>
      <c r="R57" s="25"/>
    </row>
    <row r="58" spans="1:18" ht="13.5">
      <c r="A58" s="192" t="s">
        <v>466</v>
      </c>
      <c r="B58" s="301">
        <v>777</v>
      </c>
      <c r="C58" s="309">
        <v>-0.25</v>
      </c>
      <c r="D58" s="171">
        <v>0</v>
      </c>
      <c r="E58" s="287">
        <v>0</v>
      </c>
      <c r="F58" s="171">
        <v>0</v>
      </c>
      <c r="G58" s="287">
        <v>0</v>
      </c>
      <c r="H58" s="171">
        <v>777</v>
      </c>
      <c r="I58" s="288">
        <v>-0.25</v>
      </c>
      <c r="J58" s="249">
        <v>1385.6</v>
      </c>
      <c r="K58" s="69">
        <v>1371</v>
      </c>
      <c r="L58" s="134">
        <f t="shared" si="0"/>
        <v>14.599999999999909</v>
      </c>
      <c r="M58" s="291">
        <f t="shared" si="1"/>
        <v>1.0649161196207082</v>
      </c>
      <c r="N58" s="78">
        <f>Margins!B58</f>
        <v>200</v>
      </c>
      <c r="O58" s="25">
        <f t="shared" si="2"/>
        <v>0</v>
      </c>
      <c r="P58" s="25">
        <f t="shared" si="3"/>
        <v>0</v>
      </c>
      <c r="Q58" s="249"/>
      <c r="R58" s="25"/>
    </row>
    <row r="59" spans="1:18" ht="13.5">
      <c r="A59" s="192" t="s">
        <v>528</v>
      </c>
      <c r="B59" s="301">
        <v>54</v>
      </c>
      <c r="C59" s="309">
        <v>-0.31</v>
      </c>
      <c r="D59" s="171">
        <v>1</v>
      </c>
      <c r="E59" s="287">
        <v>0</v>
      </c>
      <c r="F59" s="171">
        <v>0</v>
      </c>
      <c r="G59" s="287">
        <v>0</v>
      </c>
      <c r="H59" s="171">
        <v>55</v>
      </c>
      <c r="I59" s="288">
        <v>-0.29</v>
      </c>
      <c r="J59" s="249">
        <v>401.45</v>
      </c>
      <c r="K59" s="69">
        <v>402.7</v>
      </c>
      <c r="L59" s="134">
        <f t="shared" si="0"/>
        <v>-1.25</v>
      </c>
      <c r="M59" s="291">
        <f t="shared" si="1"/>
        <v>-0.3104047678172337</v>
      </c>
      <c r="N59" s="78">
        <f>Margins!B59</f>
        <v>550</v>
      </c>
      <c r="O59" s="25">
        <f t="shared" si="2"/>
        <v>550</v>
      </c>
      <c r="P59" s="25">
        <f t="shared" si="3"/>
        <v>0</v>
      </c>
      <c r="Q59" s="249"/>
      <c r="R59" s="25"/>
    </row>
    <row r="60" spans="1:18" ht="13.5">
      <c r="A60" s="192" t="s">
        <v>159</v>
      </c>
      <c r="B60" s="301">
        <v>170</v>
      </c>
      <c r="C60" s="309">
        <v>-0.24</v>
      </c>
      <c r="D60" s="171">
        <v>0</v>
      </c>
      <c r="E60" s="287">
        <v>0</v>
      </c>
      <c r="F60" s="171">
        <v>0</v>
      </c>
      <c r="G60" s="287">
        <v>0</v>
      </c>
      <c r="H60" s="171">
        <v>170</v>
      </c>
      <c r="I60" s="288">
        <v>-0.24</v>
      </c>
      <c r="J60" s="249">
        <v>428.7</v>
      </c>
      <c r="K60" s="69">
        <v>423.7</v>
      </c>
      <c r="L60" s="134">
        <f t="shared" si="0"/>
        <v>5</v>
      </c>
      <c r="M60" s="291">
        <f t="shared" si="1"/>
        <v>1.1800802454566912</v>
      </c>
      <c r="N60" s="78">
        <f>Margins!B60</f>
        <v>600</v>
      </c>
      <c r="O60" s="25">
        <f t="shared" si="2"/>
        <v>0</v>
      </c>
      <c r="P60" s="25">
        <f t="shared" si="3"/>
        <v>0</v>
      </c>
      <c r="Q60" s="249"/>
      <c r="R60" s="25"/>
    </row>
    <row r="61" spans="1:17" ht="13.5">
      <c r="A61" s="192" t="s">
        <v>277</v>
      </c>
      <c r="B61" s="171">
        <v>1179</v>
      </c>
      <c r="C61" s="287">
        <v>-0.13</v>
      </c>
      <c r="D61" s="171">
        <v>0</v>
      </c>
      <c r="E61" s="287">
        <v>0</v>
      </c>
      <c r="F61" s="171">
        <v>0</v>
      </c>
      <c r="G61" s="287">
        <v>0</v>
      </c>
      <c r="H61" s="171">
        <v>1179</v>
      </c>
      <c r="I61" s="288">
        <v>-0.13</v>
      </c>
      <c r="J61" s="249">
        <v>393.05</v>
      </c>
      <c r="K61" s="69">
        <v>389.3</v>
      </c>
      <c r="L61" s="134">
        <f t="shared" si="0"/>
        <v>3.75</v>
      </c>
      <c r="M61" s="291">
        <f t="shared" si="1"/>
        <v>0.9632674030310814</v>
      </c>
      <c r="N61" s="78">
        <f>Margins!B61</f>
        <v>500</v>
      </c>
      <c r="O61" s="25">
        <f t="shared" si="2"/>
        <v>0</v>
      </c>
      <c r="P61" s="25">
        <f t="shared" si="3"/>
        <v>0</v>
      </c>
      <c r="Q61" s="249"/>
    </row>
    <row r="62" spans="1:17" ht="13.5">
      <c r="A62" s="192" t="s">
        <v>180</v>
      </c>
      <c r="B62" s="171">
        <v>237</v>
      </c>
      <c r="C62" s="287">
        <v>-0.77</v>
      </c>
      <c r="D62" s="171">
        <v>1</v>
      </c>
      <c r="E62" s="287">
        <v>0</v>
      </c>
      <c r="F62" s="171">
        <v>0</v>
      </c>
      <c r="G62" s="287">
        <v>0</v>
      </c>
      <c r="H62" s="171">
        <v>238</v>
      </c>
      <c r="I62" s="288">
        <v>-0.77</v>
      </c>
      <c r="J62" s="249">
        <v>410.9</v>
      </c>
      <c r="K62" s="69">
        <v>407.25</v>
      </c>
      <c r="L62" s="134">
        <f t="shared" si="0"/>
        <v>3.6499999999999773</v>
      </c>
      <c r="M62" s="291">
        <f t="shared" si="1"/>
        <v>0.8962553713934873</v>
      </c>
      <c r="N62" s="78">
        <f>Margins!B62</f>
        <v>475</v>
      </c>
      <c r="O62" s="25">
        <f t="shared" si="2"/>
        <v>475</v>
      </c>
      <c r="P62" s="25">
        <f t="shared" si="3"/>
        <v>0</v>
      </c>
      <c r="Q62" s="249"/>
    </row>
    <row r="63" spans="1:17" ht="13.5">
      <c r="A63" s="192" t="s">
        <v>213</v>
      </c>
      <c r="B63" s="171">
        <v>327</v>
      </c>
      <c r="C63" s="287">
        <v>-0.71</v>
      </c>
      <c r="D63" s="171">
        <v>18</v>
      </c>
      <c r="E63" s="287">
        <v>-0.42</v>
      </c>
      <c r="F63" s="171">
        <v>0</v>
      </c>
      <c r="G63" s="287">
        <v>0</v>
      </c>
      <c r="H63" s="171">
        <v>345</v>
      </c>
      <c r="I63" s="288">
        <v>-0.71</v>
      </c>
      <c r="J63" s="249">
        <v>113.4</v>
      </c>
      <c r="K63" s="69">
        <v>112.05</v>
      </c>
      <c r="L63" s="134">
        <f t="shared" si="0"/>
        <v>1.3500000000000085</v>
      </c>
      <c r="M63" s="291">
        <f t="shared" si="1"/>
        <v>1.2048192771084414</v>
      </c>
      <c r="N63" s="78">
        <f>Margins!B63</f>
        <v>2700</v>
      </c>
      <c r="O63" s="25">
        <f t="shared" si="2"/>
        <v>48600</v>
      </c>
      <c r="P63" s="25">
        <f t="shared" si="3"/>
        <v>0</v>
      </c>
      <c r="Q63" s="249"/>
    </row>
    <row r="64" spans="1:17" ht="13.5">
      <c r="A64" s="192" t="s">
        <v>500</v>
      </c>
      <c r="B64" s="171">
        <v>1206</v>
      </c>
      <c r="C64" s="287">
        <v>-0.32</v>
      </c>
      <c r="D64" s="171">
        <v>25</v>
      </c>
      <c r="E64" s="287">
        <v>0.32</v>
      </c>
      <c r="F64" s="171">
        <v>0</v>
      </c>
      <c r="G64" s="287">
        <v>0</v>
      </c>
      <c r="H64" s="171">
        <v>1231</v>
      </c>
      <c r="I64" s="288">
        <v>-0.31</v>
      </c>
      <c r="J64" s="249">
        <v>143.4</v>
      </c>
      <c r="K64" s="69">
        <v>143</v>
      </c>
      <c r="L64" s="134">
        <f t="shared" si="0"/>
        <v>0.4000000000000057</v>
      </c>
      <c r="M64" s="291">
        <f t="shared" si="1"/>
        <v>0.2797202797202837</v>
      </c>
      <c r="N64" s="78">
        <f>Margins!B64</f>
        <v>1400</v>
      </c>
      <c r="O64" s="25">
        <f t="shared" si="2"/>
        <v>35000</v>
      </c>
      <c r="P64" s="25">
        <f t="shared" si="3"/>
        <v>0</v>
      </c>
      <c r="Q64" s="249"/>
    </row>
    <row r="65" spans="1:17" ht="13.5">
      <c r="A65" s="192" t="s">
        <v>395</v>
      </c>
      <c r="B65" s="171">
        <v>1460</v>
      </c>
      <c r="C65" s="287">
        <v>-0.15</v>
      </c>
      <c r="D65" s="171">
        <v>99</v>
      </c>
      <c r="E65" s="287">
        <v>2</v>
      </c>
      <c r="F65" s="171">
        <v>2</v>
      </c>
      <c r="G65" s="287">
        <v>0</v>
      </c>
      <c r="H65" s="171">
        <v>1561</v>
      </c>
      <c r="I65" s="288">
        <v>-0.11</v>
      </c>
      <c r="J65" s="249">
        <v>83.4</v>
      </c>
      <c r="K65" s="69">
        <v>81.4</v>
      </c>
      <c r="L65" s="134">
        <f t="shared" si="0"/>
        <v>2</v>
      </c>
      <c r="M65" s="291">
        <f t="shared" si="1"/>
        <v>2.457002457002457</v>
      </c>
      <c r="N65" s="78">
        <f>Margins!B65</f>
        <v>2625</v>
      </c>
      <c r="O65" s="25">
        <f t="shared" si="2"/>
        <v>259875</v>
      </c>
      <c r="P65" s="25">
        <f t="shared" si="3"/>
        <v>5250</v>
      </c>
      <c r="Q65" s="249"/>
    </row>
    <row r="66" spans="1:17" ht="13.5">
      <c r="A66" s="192" t="s">
        <v>160</v>
      </c>
      <c r="B66" s="171">
        <v>5551</v>
      </c>
      <c r="C66" s="287">
        <v>1</v>
      </c>
      <c r="D66" s="171">
        <v>0</v>
      </c>
      <c r="E66" s="287">
        <v>0</v>
      </c>
      <c r="F66" s="171">
        <v>0</v>
      </c>
      <c r="G66" s="287">
        <v>0</v>
      </c>
      <c r="H66" s="171">
        <v>5551</v>
      </c>
      <c r="I66" s="288">
        <v>1</v>
      </c>
      <c r="J66" s="249">
        <v>1870.5</v>
      </c>
      <c r="K66" s="69">
        <v>1779.3</v>
      </c>
      <c r="L66" s="134">
        <f t="shared" si="0"/>
        <v>91.20000000000005</v>
      </c>
      <c r="M66" s="291">
        <f t="shared" si="1"/>
        <v>5.12561119541393</v>
      </c>
      <c r="N66" s="78">
        <f>Margins!B66</f>
        <v>155</v>
      </c>
      <c r="O66" s="25">
        <f t="shared" si="2"/>
        <v>0</v>
      </c>
      <c r="P66" s="25">
        <f t="shared" si="3"/>
        <v>0</v>
      </c>
      <c r="Q66" s="249"/>
    </row>
    <row r="67" spans="1:17" ht="13.5">
      <c r="A67" s="192" t="s">
        <v>451</v>
      </c>
      <c r="B67" s="171">
        <v>18789</v>
      </c>
      <c r="C67" s="287">
        <v>0.92</v>
      </c>
      <c r="D67" s="171">
        <v>1097</v>
      </c>
      <c r="E67" s="287">
        <v>23.93</v>
      </c>
      <c r="F67" s="171">
        <v>22</v>
      </c>
      <c r="G67" s="287">
        <v>21</v>
      </c>
      <c r="H67" s="171">
        <v>19908</v>
      </c>
      <c r="I67" s="288">
        <v>1.02</v>
      </c>
      <c r="J67" s="249">
        <v>1065.8</v>
      </c>
      <c r="K67" s="69">
        <v>1010.75</v>
      </c>
      <c r="L67" s="134">
        <f t="shared" si="0"/>
        <v>55.049999999999955</v>
      </c>
      <c r="M67" s="291">
        <f t="shared" si="1"/>
        <v>5.446450655453866</v>
      </c>
      <c r="N67" s="78">
        <f>Margins!B67</f>
        <v>400</v>
      </c>
      <c r="O67" s="25">
        <f t="shared" si="2"/>
        <v>438800</v>
      </c>
      <c r="P67" s="25">
        <f t="shared" si="3"/>
        <v>8800</v>
      </c>
      <c r="Q67" s="249"/>
    </row>
    <row r="68" spans="1:18" ht="13.5">
      <c r="A68" s="192" t="s">
        <v>191</v>
      </c>
      <c r="B68" s="171">
        <v>378</v>
      </c>
      <c r="C68" s="287">
        <v>-0.66</v>
      </c>
      <c r="D68" s="171">
        <v>1</v>
      </c>
      <c r="E68" s="287">
        <v>0</v>
      </c>
      <c r="F68" s="171">
        <v>0</v>
      </c>
      <c r="G68" s="287">
        <v>0</v>
      </c>
      <c r="H68" s="171">
        <v>379</v>
      </c>
      <c r="I68" s="288">
        <v>-0.66</v>
      </c>
      <c r="J68" s="249">
        <v>714.9</v>
      </c>
      <c r="K68" s="69">
        <v>720.7</v>
      </c>
      <c r="L68" s="134">
        <f t="shared" si="0"/>
        <v>-5.800000000000068</v>
      </c>
      <c r="M68" s="291">
        <f t="shared" si="1"/>
        <v>-0.8047731372277047</v>
      </c>
      <c r="N68" s="78">
        <f>Margins!B68</f>
        <v>400</v>
      </c>
      <c r="O68" s="25">
        <f t="shared" si="2"/>
        <v>400</v>
      </c>
      <c r="P68" s="25">
        <f t="shared" si="3"/>
        <v>0</v>
      </c>
      <c r="Q68" s="249"/>
      <c r="R68" s="25"/>
    </row>
    <row r="69" spans="1:18" ht="13.5">
      <c r="A69" s="200" t="s">
        <v>526</v>
      </c>
      <c r="B69" s="171">
        <v>7478</v>
      </c>
      <c r="C69" s="287">
        <v>1.87</v>
      </c>
      <c r="D69" s="171">
        <v>24</v>
      </c>
      <c r="E69" s="287">
        <v>11</v>
      </c>
      <c r="F69" s="171">
        <v>3</v>
      </c>
      <c r="G69" s="287">
        <v>0</v>
      </c>
      <c r="H69" s="171">
        <v>7505</v>
      </c>
      <c r="I69" s="288">
        <v>1.88</v>
      </c>
      <c r="J69" s="249">
        <v>1523.55</v>
      </c>
      <c r="K69" s="69">
        <v>1416.65</v>
      </c>
      <c r="L69" s="134">
        <f aca="true" t="shared" si="4" ref="L69:L132">J69-K69</f>
        <v>106.89999999999986</v>
      </c>
      <c r="M69" s="291">
        <f aca="true" t="shared" si="5" ref="M69:M132">L69/K69*100</f>
        <v>7.545971129072096</v>
      </c>
      <c r="N69" s="78">
        <f>Margins!B69</f>
        <v>250</v>
      </c>
      <c r="O69" s="25">
        <f aca="true" t="shared" si="6" ref="O69:O132">D69*N69</f>
        <v>6000</v>
      </c>
      <c r="P69" s="25">
        <f aca="true" t="shared" si="7" ref="P69:P132">F69*N69</f>
        <v>750</v>
      </c>
      <c r="Q69" s="249"/>
      <c r="R69" s="25"/>
    </row>
    <row r="70" spans="1:18" ht="13.5">
      <c r="A70" s="192" t="s">
        <v>396</v>
      </c>
      <c r="B70" s="171">
        <v>7663</v>
      </c>
      <c r="C70" s="287">
        <v>1.45</v>
      </c>
      <c r="D70" s="171">
        <v>0</v>
      </c>
      <c r="E70" s="287">
        <v>0</v>
      </c>
      <c r="F70" s="171">
        <v>0</v>
      </c>
      <c r="G70" s="287">
        <v>0</v>
      </c>
      <c r="H70" s="171">
        <v>7663</v>
      </c>
      <c r="I70" s="288">
        <v>1.45</v>
      </c>
      <c r="J70" s="249">
        <v>4711.85</v>
      </c>
      <c r="K70" s="69">
        <v>4474.5</v>
      </c>
      <c r="L70" s="134">
        <f t="shared" si="4"/>
        <v>237.35000000000036</v>
      </c>
      <c r="M70" s="291">
        <f t="shared" si="5"/>
        <v>5.304503296457713</v>
      </c>
      <c r="N70" s="78">
        <f>Margins!B70</f>
        <v>75</v>
      </c>
      <c r="O70" s="25">
        <f t="shared" si="6"/>
        <v>0</v>
      </c>
      <c r="P70" s="25">
        <f t="shared" si="7"/>
        <v>0</v>
      </c>
      <c r="Q70" s="249"/>
      <c r="R70" s="25"/>
    </row>
    <row r="71" spans="1:18" ht="13.5">
      <c r="A71" s="192" t="s">
        <v>397</v>
      </c>
      <c r="B71" s="171">
        <v>465</v>
      </c>
      <c r="C71" s="287">
        <v>-0.77</v>
      </c>
      <c r="D71" s="171">
        <v>0</v>
      </c>
      <c r="E71" s="287">
        <v>0</v>
      </c>
      <c r="F71" s="171">
        <v>0</v>
      </c>
      <c r="G71" s="287">
        <v>0</v>
      </c>
      <c r="H71" s="171">
        <v>465</v>
      </c>
      <c r="I71" s="288">
        <v>-0.77</v>
      </c>
      <c r="J71" s="249">
        <v>344.85</v>
      </c>
      <c r="K71" s="69">
        <v>350.45</v>
      </c>
      <c r="L71" s="134">
        <f t="shared" si="4"/>
        <v>-5.599999999999966</v>
      </c>
      <c r="M71" s="291">
        <f t="shared" si="5"/>
        <v>-1.5979454986445902</v>
      </c>
      <c r="N71" s="78">
        <f>Margins!B71</f>
        <v>1000</v>
      </c>
      <c r="O71" s="25">
        <f t="shared" si="6"/>
        <v>0</v>
      </c>
      <c r="P71" s="25">
        <f t="shared" si="7"/>
        <v>0</v>
      </c>
      <c r="Q71" s="249"/>
      <c r="R71" s="25"/>
    </row>
    <row r="72" spans="1:17" ht="13.5">
      <c r="A72" s="192" t="s">
        <v>214</v>
      </c>
      <c r="B72" s="171">
        <v>1217</v>
      </c>
      <c r="C72" s="287">
        <v>-0.53</v>
      </c>
      <c r="D72" s="171">
        <v>18</v>
      </c>
      <c r="E72" s="287">
        <v>0.2</v>
      </c>
      <c r="F72" s="171">
        <v>1</v>
      </c>
      <c r="G72" s="287">
        <v>0</v>
      </c>
      <c r="H72" s="171">
        <v>1236</v>
      </c>
      <c r="I72" s="288">
        <v>-0.53</v>
      </c>
      <c r="J72" s="249">
        <v>153</v>
      </c>
      <c r="K72" s="69">
        <v>147.65</v>
      </c>
      <c r="L72" s="134">
        <f t="shared" si="4"/>
        <v>5.349999999999994</v>
      </c>
      <c r="M72" s="291">
        <f t="shared" si="5"/>
        <v>3.623433796139515</v>
      </c>
      <c r="N72" s="78">
        <f>Margins!B72</f>
        <v>2400</v>
      </c>
      <c r="O72" s="25">
        <f t="shared" si="6"/>
        <v>43200</v>
      </c>
      <c r="P72" s="25">
        <f t="shared" si="7"/>
        <v>2400</v>
      </c>
      <c r="Q72" s="249"/>
    </row>
    <row r="73" spans="1:18" ht="13.5">
      <c r="A73" s="192" t="s">
        <v>161</v>
      </c>
      <c r="B73" s="171">
        <v>6387</v>
      </c>
      <c r="C73" s="287">
        <v>0.41</v>
      </c>
      <c r="D73" s="171">
        <v>7</v>
      </c>
      <c r="E73" s="287">
        <v>0</v>
      </c>
      <c r="F73" s="171">
        <v>0</v>
      </c>
      <c r="G73" s="287">
        <v>0</v>
      </c>
      <c r="H73" s="171">
        <v>6394</v>
      </c>
      <c r="I73" s="288">
        <v>0.41</v>
      </c>
      <c r="J73" s="249">
        <v>320.85</v>
      </c>
      <c r="K73" s="69">
        <v>307.85</v>
      </c>
      <c r="L73" s="134">
        <f t="shared" si="4"/>
        <v>13</v>
      </c>
      <c r="M73" s="291">
        <f t="shared" si="5"/>
        <v>4.2228357966542145</v>
      </c>
      <c r="N73" s="78">
        <f>Margins!B73</f>
        <v>5650</v>
      </c>
      <c r="O73" s="25">
        <f t="shared" si="6"/>
        <v>39550</v>
      </c>
      <c r="P73" s="25">
        <f t="shared" si="7"/>
        <v>0</v>
      </c>
      <c r="Q73" s="249"/>
      <c r="R73" s="102"/>
    </row>
    <row r="74" spans="1:17" ht="13.5">
      <c r="A74" s="192" t="s">
        <v>162</v>
      </c>
      <c r="B74" s="171">
        <v>1959</v>
      </c>
      <c r="C74" s="287">
        <v>4.44</v>
      </c>
      <c r="D74" s="171">
        <v>0</v>
      </c>
      <c r="E74" s="287">
        <v>0</v>
      </c>
      <c r="F74" s="171">
        <v>0</v>
      </c>
      <c r="G74" s="287">
        <v>0</v>
      </c>
      <c r="H74" s="171">
        <v>1959</v>
      </c>
      <c r="I74" s="288">
        <v>4.44</v>
      </c>
      <c r="J74" s="249">
        <v>335</v>
      </c>
      <c r="K74" s="69">
        <v>323.5</v>
      </c>
      <c r="L74" s="134">
        <f t="shared" si="4"/>
        <v>11.5</v>
      </c>
      <c r="M74" s="291">
        <f t="shared" si="5"/>
        <v>3.554868624420402</v>
      </c>
      <c r="N74" s="78">
        <f>Margins!B74</f>
        <v>851</v>
      </c>
      <c r="O74" s="25">
        <f t="shared" si="6"/>
        <v>0</v>
      </c>
      <c r="P74" s="25">
        <f t="shared" si="7"/>
        <v>0</v>
      </c>
      <c r="Q74" s="249"/>
    </row>
    <row r="75" spans="1:17" ht="13.5">
      <c r="A75" s="192" t="s">
        <v>398</v>
      </c>
      <c r="B75" s="171">
        <v>5021</v>
      </c>
      <c r="C75" s="287">
        <v>0.1</v>
      </c>
      <c r="D75" s="171">
        <v>7</v>
      </c>
      <c r="E75" s="287">
        <v>2.5</v>
      </c>
      <c r="F75" s="171">
        <v>0</v>
      </c>
      <c r="G75" s="287">
        <v>0</v>
      </c>
      <c r="H75" s="171">
        <v>5028</v>
      </c>
      <c r="I75" s="288">
        <v>0.11</v>
      </c>
      <c r="J75" s="249">
        <v>2578.5</v>
      </c>
      <c r="K75" s="69">
        <v>2398.6</v>
      </c>
      <c r="L75" s="134">
        <f t="shared" si="4"/>
        <v>179.9000000000001</v>
      </c>
      <c r="M75" s="291">
        <f t="shared" si="5"/>
        <v>7.500208454932047</v>
      </c>
      <c r="N75" s="78">
        <f>Margins!B75</f>
        <v>150</v>
      </c>
      <c r="O75" s="25">
        <f t="shared" si="6"/>
        <v>1050</v>
      </c>
      <c r="P75" s="25">
        <f t="shared" si="7"/>
        <v>0</v>
      </c>
      <c r="Q75" s="249"/>
    </row>
    <row r="76" spans="1:17" ht="13.5">
      <c r="A76" s="192" t="s">
        <v>87</v>
      </c>
      <c r="B76" s="171">
        <v>2992</v>
      </c>
      <c r="C76" s="287">
        <v>-0.38</v>
      </c>
      <c r="D76" s="171">
        <v>28</v>
      </c>
      <c r="E76" s="287">
        <v>0.75</v>
      </c>
      <c r="F76" s="171">
        <v>4</v>
      </c>
      <c r="G76" s="287">
        <v>3</v>
      </c>
      <c r="H76" s="171">
        <v>3024</v>
      </c>
      <c r="I76" s="288">
        <v>-0.38</v>
      </c>
      <c r="J76" s="249">
        <v>530.3</v>
      </c>
      <c r="K76" s="69">
        <v>535.9</v>
      </c>
      <c r="L76" s="134">
        <f t="shared" si="4"/>
        <v>-5.600000000000023</v>
      </c>
      <c r="M76" s="291">
        <f t="shared" si="5"/>
        <v>-1.0449710766934173</v>
      </c>
      <c r="N76" s="78">
        <f>Margins!B76</f>
        <v>750</v>
      </c>
      <c r="O76" s="25">
        <f t="shared" si="6"/>
        <v>21000</v>
      </c>
      <c r="P76" s="25">
        <f t="shared" si="7"/>
        <v>3000</v>
      </c>
      <c r="Q76" s="249"/>
    </row>
    <row r="77" spans="1:17" ht="13.5">
      <c r="A77" s="192" t="s">
        <v>501</v>
      </c>
      <c r="B77" s="171">
        <v>287</v>
      </c>
      <c r="C77" s="287">
        <v>-0.28</v>
      </c>
      <c r="D77" s="171">
        <v>0</v>
      </c>
      <c r="E77" s="287">
        <v>0</v>
      </c>
      <c r="F77" s="171">
        <v>0</v>
      </c>
      <c r="G77" s="287">
        <v>0</v>
      </c>
      <c r="H77" s="171">
        <v>287</v>
      </c>
      <c r="I77" s="288">
        <v>-0.28</v>
      </c>
      <c r="J77" s="249">
        <v>1037.75</v>
      </c>
      <c r="K77" s="69">
        <v>1003.75</v>
      </c>
      <c r="L77" s="134">
        <f t="shared" si="4"/>
        <v>34</v>
      </c>
      <c r="M77" s="291">
        <f t="shared" si="5"/>
        <v>3.3872976338729766</v>
      </c>
      <c r="N77" s="78">
        <f>Margins!B77</f>
        <v>250</v>
      </c>
      <c r="O77" s="25">
        <f t="shared" si="6"/>
        <v>0</v>
      </c>
      <c r="P77" s="25">
        <f t="shared" si="7"/>
        <v>0</v>
      </c>
      <c r="Q77" s="249"/>
    </row>
    <row r="78" spans="1:17" ht="13.5">
      <c r="A78" s="192" t="s">
        <v>278</v>
      </c>
      <c r="B78" s="171">
        <v>9200</v>
      </c>
      <c r="C78" s="287">
        <v>3.93</v>
      </c>
      <c r="D78" s="171">
        <v>142</v>
      </c>
      <c r="E78" s="287">
        <v>13.2</v>
      </c>
      <c r="F78" s="171">
        <v>16</v>
      </c>
      <c r="G78" s="287">
        <v>15</v>
      </c>
      <c r="H78" s="171">
        <v>9358</v>
      </c>
      <c r="I78" s="288">
        <v>3.99</v>
      </c>
      <c r="J78" s="249">
        <v>162.65</v>
      </c>
      <c r="K78" s="69">
        <v>141.3</v>
      </c>
      <c r="L78" s="134">
        <f t="shared" si="4"/>
        <v>21.349999999999994</v>
      </c>
      <c r="M78" s="291">
        <f t="shared" si="5"/>
        <v>15.109695682944086</v>
      </c>
      <c r="N78" s="78">
        <f>Margins!B78</f>
        <v>2500</v>
      </c>
      <c r="O78" s="25">
        <f t="shared" si="6"/>
        <v>355000</v>
      </c>
      <c r="P78" s="25">
        <f t="shared" si="7"/>
        <v>40000</v>
      </c>
      <c r="Q78" s="249"/>
    </row>
    <row r="79" spans="1:17" ht="13.5">
      <c r="A79" s="192" t="s">
        <v>263</v>
      </c>
      <c r="B79" s="171">
        <v>2819</v>
      </c>
      <c r="C79" s="287">
        <v>-0.01</v>
      </c>
      <c r="D79" s="171">
        <v>0</v>
      </c>
      <c r="E79" s="287">
        <v>-1</v>
      </c>
      <c r="F79" s="171">
        <v>0</v>
      </c>
      <c r="G79" s="287">
        <v>0</v>
      </c>
      <c r="H79" s="171">
        <v>2819</v>
      </c>
      <c r="I79" s="288">
        <v>-0.01</v>
      </c>
      <c r="J79" s="249">
        <v>561.95</v>
      </c>
      <c r="K79" s="69">
        <v>556.45</v>
      </c>
      <c r="L79" s="134">
        <f t="shared" si="4"/>
        <v>5.5</v>
      </c>
      <c r="M79" s="291">
        <f t="shared" si="5"/>
        <v>0.9884086620540928</v>
      </c>
      <c r="N79" s="78">
        <f>Margins!B79</f>
        <v>600</v>
      </c>
      <c r="O79" s="25">
        <f t="shared" si="6"/>
        <v>0</v>
      </c>
      <c r="P79" s="25">
        <f t="shared" si="7"/>
        <v>0</v>
      </c>
      <c r="Q79" s="249"/>
    </row>
    <row r="80" spans="1:17" ht="13.5">
      <c r="A80" s="192" t="s">
        <v>503</v>
      </c>
      <c r="B80" s="171">
        <v>1731</v>
      </c>
      <c r="C80" s="287">
        <v>-0.35</v>
      </c>
      <c r="D80" s="171">
        <v>1</v>
      </c>
      <c r="E80" s="287">
        <v>0</v>
      </c>
      <c r="F80" s="171">
        <v>0</v>
      </c>
      <c r="G80" s="287">
        <v>0</v>
      </c>
      <c r="H80" s="171">
        <v>1732</v>
      </c>
      <c r="I80" s="288">
        <v>-0.35</v>
      </c>
      <c r="J80" s="249">
        <v>445.65</v>
      </c>
      <c r="K80" s="69">
        <v>462.2</v>
      </c>
      <c r="L80" s="134">
        <f t="shared" si="4"/>
        <v>-16.55000000000001</v>
      </c>
      <c r="M80" s="291">
        <f t="shared" si="5"/>
        <v>-3.580700995240158</v>
      </c>
      <c r="N80" s="78">
        <f>Margins!B80</f>
        <v>500</v>
      </c>
      <c r="O80" s="25">
        <f t="shared" si="6"/>
        <v>500</v>
      </c>
      <c r="P80" s="25">
        <f t="shared" si="7"/>
        <v>0</v>
      </c>
      <c r="Q80" s="249"/>
    </row>
    <row r="81" spans="1:17" ht="13.5">
      <c r="A81" s="192" t="s">
        <v>215</v>
      </c>
      <c r="B81" s="171">
        <v>666</v>
      </c>
      <c r="C81" s="287">
        <v>-0.37</v>
      </c>
      <c r="D81" s="171">
        <v>0</v>
      </c>
      <c r="E81" s="287">
        <v>0</v>
      </c>
      <c r="F81" s="171">
        <v>0</v>
      </c>
      <c r="G81" s="287">
        <v>0</v>
      </c>
      <c r="H81" s="171">
        <v>666</v>
      </c>
      <c r="I81" s="288">
        <v>-0.37</v>
      </c>
      <c r="J81" s="249">
        <v>1024.85</v>
      </c>
      <c r="K81" s="69">
        <v>1038.9</v>
      </c>
      <c r="L81" s="134">
        <f t="shared" si="4"/>
        <v>-14.050000000000182</v>
      </c>
      <c r="M81" s="291">
        <f t="shared" si="5"/>
        <v>-1.352391953027258</v>
      </c>
      <c r="N81" s="78">
        <f>Margins!B81</f>
        <v>300</v>
      </c>
      <c r="O81" s="25">
        <f t="shared" si="6"/>
        <v>0</v>
      </c>
      <c r="P81" s="25">
        <f t="shared" si="7"/>
        <v>0</v>
      </c>
      <c r="Q81" s="249"/>
    </row>
    <row r="82" spans="1:17" ht="13.5">
      <c r="A82" s="192" t="s">
        <v>227</v>
      </c>
      <c r="B82" s="171">
        <v>15909</v>
      </c>
      <c r="C82" s="287">
        <v>1.98</v>
      </c>
      <c r="D82" s="171">
        <v>824</v>
      </c>
      <c r="E82" s="287">
        <v>6.85</v>
      </c>
      <c r="F82" s="171">
        <v>66</v>
      </c>
      <c r="G82" s="287">
        <v>2.88</v>
      </c>
      <c r="H82" s="171">
        <v>16799</v>
      </c>
      <c r="I82" s="288">
        <v>2.08</v>
      </c>
      <c r="J82" s="249">
        <v>249.25</v>
      </c>
      <c r="K82" s="69">
        <v>242.9</v>
      </c>
      <c r="L82" s="134">
        <f t="shared" si="4"/>
        <v>6.349999999999994</v>
      </c>
      <c r="M82" s="291">
        <f t="shared" si="5"/>
        <v>2.6142445450802776</v>
      </c>
      <c r="N82" s="78">
        <f>Margins!B82</f>
        <v>1250</v>
      </c>
      <c r="O82" s="25">
        <f t="shared" si="6"/>
        <v>1030000</v>
      </c>
      <c r="P82" s="25">
        <f t="shared" si="7"/>
        <v>82500</v>
      </c>
      <c r="Q82" s="249"/>
    </row>
    <row r="83" spans="1:17" ht="13.5">
      <c r="A83" s="192" t="s">
        <v>163</v>
      </c>
      <c r="B83" s="171">
        <v>467</v>
      </c>
      <c r="C83" s="287">
        <v>0.18</v>
      </c>
      <c r="D83" s="171">
        <v>0</v>
      </c>
      <c r="E83" s="287">
        <v>0</v>
      </c>
      <c r="F83" s="171">
        <v>0</v>
      </c>
      <c r="G83" s="287">
        <v>0</v>
      </c>
      <c r="H83" s="171">
        <v>467</v>
      </c>
      <c r="I83" s="288">
        <v>0.18</v>
      </c>
      <c r="J83" s="249">
        <v>214.6</v>
      </c>
      <c r="K83" s="69">
        <v>216.1</v>
      </c>
      <c r="L83" s="134">
        <f t="shared" si="4"/>
        <v>-1.5</v>
      </c>
      <c r="M83" s="291">
        <f t="shared" si="5"/>
        <v>-0.6941230911614993</v>
      </c>
      <c r="N83" s="78">
        <f>Margins!B83</f>
        <v>1475</v>
      </c>
      <c r="O83" s="25">
        <f t="shared" si="6"/>
        <v>0</v>
      </c>
      <c r="P83" s="25">
        <f t="shared" si="7"/>
        <v>0</v>
      </c>
      <c r="Q83" s="249"/>
    </row>
    <row r="84" spans="1:17" ht="13.5">
      <c r="A84" s="192" t="s">
        <v>216</v>
      </c>
      <c r="B84" s="171">
        <v>838</v>
      </c>
      <c r="C84" s="287">
        <v>-0.68</v>
      </c>
      <c r="D84" s="171">
        <v>0</v>
      </c>
      <c r="E84" s="287">
        <v>0</v>
      </c>
      <c r="F84" s="171">
        <v>0</v>
      </c>
      <c r="G84" s="287">
        <v>0</v>
      </c>
      <c r="H84" s="171">
        <v>838</v>
      </c>
      <c r="I84" s="288">
        <v>-0.68</v>
      </c>
      <c r="J84" s="249">
        <v>3631.8</v>
      </c>
      <c r="K84" s="69">
        <v>3604.65</v>
      </c>
      <c r="L84" s="134">
        <f t="shared" si="4"/>
        <v>27.15000000000009</v>
      </c>
      <c r="M84" s="291">
        <f t="shared" si="5"/>
        <v>0.7531937913528384</v>
      </c>
      <c r="N84" s="78">
        <f>Margins!B84</f>
        <v>88</v>
      </c>
      <c r="O84" s="25">
        <f t="shared" si="6"/>
        <v>0</v>
      </c>
      <c r="P84" s="25">
        <f t="shared" si="7"/>
        <v>0</v>
      </c>
      <c r="Q84" s="249"/>
    </row>
    <row r="85" spans="1:17" ht="13.5">
      <c r="A85" s="192" t="s">
        <v>279</v>
      </c>
      <c r="B85" s="171">
        <v>1948</v>
      </c>
      <c r="C85" s="287">
        <v>0.04</v>
      </c>
      <c r="D85" s="171">
        <v>22</v>
      </c>
      <c r="E85" s="287">
        <v>2.14</v>
      </c>
      <c r="F85" s="171">
        <v>0</v>
      </c>
      <c r="G85" s="287">
        <v>0</v>
      </c>
      <c r="H85" s="171">
        <v>1970</v>
      </c>
      <c r="I85" s="288">
        <v>0.04</v>
      </c>
      <c r="J85" s="249">
        <v>257.55</v>
      </c>
      <c r="K85" s="69">
        <v>249.6</v>
      </c>
      <c r="L85" s="134">
        <f t="shared" si="4"/>
        <v>7.950000000000017</v>
      </c>
      <c r="M85" s="291">
        <f t="shared" si="5"/>
        <v>3.1850961538461604</v>
      </c>
      <c r="N85" s="78">
        <f>Margins!B85</f>
        <v>750</v>
      </c>
      <c r="O85" s="25">
        <f t="shared" si="6"/>
        <v>16500</v>
      </c>
      <c r="P85" s="25">
        <f t="shared" si="7"/>
        <v>0</v>
      </c>
      <c r="Q85" s="249"/>
    </row>
    <row r="86" spans="1:17" ht="13.5">
      <c r="A86" s="192" t="s">
        <v>502</v>
      </c>
      <c r="B86" s="171">
        <v>596</v>
      </c>
      <c r="C86" s="287">
        <v>-0.66</v>
      </c>
      <c r="D86" s="171">
        <v>0</v>
      </c>
      <c r="E86" s="287">
        <v>0</v>
      </c>
      <c r="F86" s="171">
        <v>0</v>
      </c>
      <c r="G86" s="287">
        <v>0</v>
      </c>
      <c r="H86" s="171">
        <v>596</v>
      </c>
      <c r="I86" s="288">
        <v>-0.66</v>
      </c>
      <c r="J86" s="249">
        <v>932.15</v>
      </c>
      <c r="K86" s="69">
        <v>921.45</v>
      </c>
      <c r="L86" s="134">
        <f t="shared" si="4"/>
        <v>10.699999999999932</v>
      </c>
      <c r="M86" s="291">
        <f t="shared" si="5"/>
        <v>1.1612133051169278</v>
      </c>
      <c r="N86" s="78">
        <f>Margins!B86</f>
        <v>250</v>
      </c>
      <c r="O86" s="25">
        <f t="shared" si="6"/>
        <v>0</v>
      </c>
      <c r="P86" s="25">
        <f t="shared" si="7"/>
        <v>0</v>
      </c>
      <c r="Q86" s="249"/>
    </row>
    <row r="87" spans="1:17" ht="13.5">
      <c r="A87" s="192" t="s">
        <v>280</v>
      </c>
      <c r="B87" s="171">
        <v>1193</v>
      </c>
      <c r="C87" s="287">
        <v>-0.25</v>
      </c>
      <c r="D87" s="171">
        <v>0</v>
      </c>
      <c r="E87" s="287">
        <v>0</v>
      </c>
      <c r="F87" s="171">
        <v>0</v>
      </c>
      <c r="G87" s="287">
        <v>0</v>
      </c>
      <c r="H87" s="171">
        <v>1193</v>
      </c>
      <c r="I87" s="288">
        <v>-0.25</v>
      </c>
      <c r="J87" s="249">
        <v>250.45</v>
      </c>
      <c r="K87" s="69">
        <v>245.55</v>
      </c>
      <c r="L87" s="134">
        <f t="shared" si="4"/>
        <v>4.899999999999977</v>
      </c>
      <c r="M87" s="291">
        <f t="shared" si="5"/>
        <v>1.9955202606393714</v>
      </c>
      <c r="N87" s="78">
        <f>Margins!B87</f>
        <v>1400</v>
      </c>
      <c r="O87" s="25">
        <f t="shared" si="6"/>
        <v>0</v>
      </c>
      <c r="P87" s="25">
        <f t="shared" si="7"/>
        <v>0</v>
      </c>
      <c r="Q87" s="249"/>
    </row>
    <row r="88" spans="1:17" ht="13.5">
      <c r="A88" s="192" t="s">
        <v>467</v>
      </c>
      <c r="B88" s="171">
        <v>5105</v>
      </c>
      <c r="C88" s="287">
        <v>3.87</v>
      </c>
      <c r="D88" s="171">
        <v>1</v>
      </c>
      <c r="E88" s="287">
        <v>0</v>
      </c>
      <c r="F88" s="171">
        <v>0</v>
      </c>
      <c r="G88" s="287">
        <v>0</v>
      </c>
      <c r="H88" s="171">
        <v>5106</v>
      </c>
      <c r="I88" s="288">
        <v>3.87</v>
      </c>
      <c r="J88" s="249">
        <v>690.7</v>
      </c>
      <c r="K88" s="69">
        <v>633.75</v>
      </c>
      <c r="L88" s="134">
        <f t="shared" si="4"/>
        <v>56.950000000000045</v>
      </c>
      <c r="M88" s="291">
        <f t="shared" si="5"/>
        <v>8.986193293885608</v>
      </c>
      <c r="N88" s="78">
        <f>Margins!B88</f>
        <v>400</v>
      </c>
      <c r="O88" s="25">
        <f t="shared" si="6"/>
        <v>400</v>
      </c>
      <c r="P88" s="25">
        <f t="shared" si="7"/>
        <v>0</v>
      </c>
      <c r="Q88" s="249"/>
    </row>
    <row r="89" spans="1:18" ht="13.5">
      <c r="A89" s="192" t="s">
        <v>281</v>
      </c>
      <c r="B89" s="171">
        <v>7646</v>
      </c>
      <c r="C89" s="287">
        <v>1.08</v>
      </c>
      <c r="D89" s="171">
        <v>17</v>
      </c>
      <c r="E89" s="287">
        <v>0.21</v>
      </c>
      <c r="F89" s="171">
        <v>0</v>
      </c>
      <c r="G89" s="287">
        <v>0</v>
      </c>
      <c r="H89" s="171">
        <v>7663</v>
      </c>
      <c r="I89" s="288">
        <v>1.07</v>
      </c>
      <c r="J89" s="249">
        <v>220.55</v>
      </c>
      <c r="K89" s="69">
        <v>209.6</v>
      </c>
      <c r="L89" s="134">
        <f t="shared" si="4"/>
        <v>10.950000000000017</v>
      </c>
      <c r="M89" s="291">
        <f t="shared" si="5"/>
        <v>5.224236641221382</v>
      </c>
      <c r="N89" s="78">
        <f>Margins!B89</f>
        <v>1400</v>
      </c>
      <c r="O89" s="25">
        <f t="shared" si="6"/>
        <v>23800</v>
      </c>
      <c r="P89" s="25">
        <f t="shared" si="7"/>
        <v>0</v>
      </c>
      <c r="Q89" s="249"/>
      <c r="R89" s="25"/>
    </row>
    <row r="90" spans="1:17" ht="13.5">
      <c r="A90" s="192" t="s">
        <v>193</v>
      </c>
      <c r="B90" s="171">
        <v>914</v>
      </c>
      <c r="C90" s="287">
        <v>-0.61</v>
      </c>
      <c r="D90" s="171">
        <v>14</v>
      </c>
      <c r="E90" s="287">
        <v>-0.22</v>
      </c>
      <c r="F90" s="171">
        <v>0</v>
      </c>
      <c r="G90" s="287">
        <v>0</v>
      </c>
      <c r="H90" s="171">
        <v>928</v>
      </c>
      <c r="I90" s="288">
        <v>-0.6</v>
      </c>
      <c r="J90" s="249">
        <v>328.7</v>
      </c>
      <c r="K90" s="69">
        <v>317.65</v>
      </c>
      <c r="L90" s="134">
        <f t="shared" si="4"/>
        <v>11.050000000000011</v>
      </c>
      <c r="M90" s="291">
        <f t="shared" si="5"/>
        <v>3.478671493782469</v>
      </c>
      <c r="N90" s="78">
        <f>Margins!B90</f>
        <v>650</v>
      </c>
      <c r="O90" s="25">
        <f t="shared" si="6"/>
        <v>9100</v>
      </c>
      <c r="P90" s="25">
        <f t="shared" si="7"/>
        <v>0</v>
      </c>
      <c r="Q90" s="249"/>
    </row>
    <row r="91" spans="1:18" ht="13.5">
      <c r="A91" s="192" t="s">
        <v>4</v>
      </c>
      <c r="B91" s="171">
        <v>3363</v>
      </c>
      <c r="C91" s="287">
        <v>0.52</v>
      </c>
      <c r="D91" s="171">
        <v>3</v>
      </c>
      <c r="E91" s="287">
        <v>0</v>
      </c>
      <c r="F91" s="171">
        <v>0</v>
      </c>
      <c r="G91" s="287">
        <v>0</v>
      </c>
      <c r="H91" s="171">
        <v>3366</v>
      </c>
      <c r="I91" s="288">
        <v>0.52</v>
      </c>
      <c r="J91" s="249">
        <v>2926.35</v>
      </c>
      <c r="K91" s="69">
        <v>2910.2</v>
      </c>
      <c r="L91" s="134">
        <f t="shared" si="4"/>
        <v>16.15000000000009</v>
      </c>
      <c r="M91" s="291">
        <f t="shared" si="5"/>
        <v>0.5549446773417667</v>
      </c>
      <c r="N91" s="78">
        <f>Margins!B91</f>
        <v>75</v>
      </c>
      <c r="O91" s="25">
        <f t="shared" si="6"/>
        <v>225</v>
      </c>
      <c r="P91" s="25">
        <f t="shared" si="7"/>
        <v>0</v>
      </c>
      <c r="Q91" s="249"/>
      <c r="R91" s="25"/>
    </row>
    <row r="92" spans="1:18" ht="13.5">
      <c r="A92" s="192" t="s">
        <v>77</v>
      </c>
      <c r="B92" s="171">
        <v>2194</v>
      </c>
      <c r="C92" s="287">
        <v>0.11</v>
      </c>
      <c r="D92" s="171">
        <v>0</v>
      </c>
      <c r="E92" s="287">
        <v>0</v>
      </c>
      <c r="F92" s="171">
        <v>0</v>
      </c>
      <c r="G92" s="287">
        <v>0</v>
      </c>
      <c r="H92" s="171">
        <v>2194</v>
      </c>
      <c r="I92" s="288">
        <v>0.11</v>
      </c>
      <c r="J92" s="249">
        <v>1730.3</v>
      </c>
      <c r="K92" s="69">
        <v>1745.5</v>
      </c>
      <c r="L92" s="134">
        <f t="shared" si="4"/>
        <v>-15.200000000000045</v>
      </c>
      <c r="M92" s="291">
        <f t="shared" si="5"/>
        <v>-0.8708106559725034</v>
      </c>
      <c r="N92" s="78">
        <f>Margins!B92</f>
        <v>200</v>
      </c>
      <c r="O92" s="25">
        <f t="shared" si="6"/>
        <v>0</v>
      </c>
      <c r="P92" s="25">
        <f t="shared" si="7"/>
        <v>0</v>
      </c>
      <c r="Q92" s="249"/>
      <c r="R92" s="25"/>
    </row>
    <row r="93" spans="1:18" ht="13.5">
      <c r="A93" s="200" t="s">
        <v>453</v>
      </c>
      <c r="B93" s="171">
        <v>7482</v>
      </c>
      <c r="C93" s="287">
        <v>0.9</v>
      </c>
      <c r="D93" s="171">
        <v>10</v>
      </c>
      <c r="E93" s="287">
        <v>0</v>
      </c>
      <c r="F93" s="171">
        <v>0</v>
      </c>
      <c r="G93" s="287">
        <v>0</v>
      </c>
      <c r="H93" s="171">
        <v>7492</v>
      </c>
      <c r="I93" s="288">
        <v>0.9</v>
      </c>
      <c r="J93" s="249">
        <v>1049.45</v>
      </c>
      <c r="K93" s="69">
        <v>984.75</v>
      </c>
      <c r="L93" s="134">
        <f t="shared" si="4"/>
        <v>64.70000000000005</v>
      </c>
      <c r="M93" s="291">
        <f t="shared" si="5"/>
        <v>6.570195481086574</v>
      </c>
      <c r="N93" s="78">
        <f>Margins!B93</f>
        <v>400</v>
      </c>
      <c r="O93" s="25">
        <f t="shared" si="6"/>
        <v>4000</v>
      </c>
      <c r="P93" s="25">
        <f t="shared" si="7"/>
        <v>0</v>
      </c>
      <c r="Q93" s="249"/>
      <c r="R93" s="25"/>
    </row>
    <row r="94" spans="1:17" ht="13.5">
      <c r="A94" s="192" t="s">
        <v>192</v>
      </c>
      <c r="B94" s="171">
        <v>272</v>
      </c>
      <c r="C94" s="287">
        <v>-0.52</v>
      </c>
      <c r="D94" s="171">
        <v>0</v>
      </c>
      <c r="E94" s="287">
        <v>0</v>
      </c>
      <c r="F94" s="171">
        <v>0</v>
      </c>
      <c r="G94" s="287">
        <v>0</v>
      </c>
      <c r="H94" s="171">
        <v>272</v>
      </c>
      <c r="I94" s="288">
        <v>-0.52</v>
      </c>
      <c r="J94" s="249">
        <v>699.4</v>
      </c>
      <c r="K94" s="69">
        <v>704.25</v>
      </c>
      <c r="L94" s="134">
        <f t="shared" si="4"/>
        <v>-4.850000000000023</v>
      </c>
      <c r="M94" s="291">
        <f t="shared" si="5"/>
        <v>-0.6886758963436312</v>
      </c>
      <c r="N94" s="78">
        <f>Margins!B94</f>
        <v>400</v>
      </c>
      <c r="O94" s="25">
        <f t="shared" si="6"/>
        <v>0</v>
      </c>
      <c r="P94" s="25">
        <f t="shared" si="7"/>
        <v>0</v>
      </c>
      <c r="Q94" s="249"/>
    </row>
    <row r="95" spans="1:17" ht="13.5">
      <c r="A95" s="192" t="s">
        <v>461</v>
      </c>
      <c r="B95" s="171">
        <v>3336</v>
      </c>
      <c r="C95" s="287">
        <v>-0.52</v>
      </c>
      <c r="D95" s="171">
        <v>329</v>
      </c>
      <c r="E95" s="287">
        <v>0.21</v>
      </c>
      <c r="F95" s="171">
        <v>35</v>
      </c>
      <c r="G95" s="287">
        <v>0.67</v>
      </c>
      <c r="H95" s="171">
        <v>3700</v>
      </c>
      <c r="I95" s="288">
        <v>-0.49</v>
      </c>
      <c r="J95" s="249">
        <v>212.6</v>
      </c>
      <c r="K95" s="69">
        <v>210.95</v>
      </c>
      <c r="L95" s="134">
        <f t="shared" si="4"/>
        <v>1.6500000000000057</v>
      </c>
      <c r="M95" s="291">
        <f t="shared" si="5"/>
        <v>0.7821758710594954</v>
      </c>
      <c r="N95" s="78">
        <f>Margins!B95</f>
        <v>1595</v>
      </c>
      <c r="O95" s="25">
        <f t="shared" si="6"/>
        <v>524755</v>
      </c>
      <c r="P95" s="25">
        <f t="shared" si="7"/>
        <v>55825</v>
      </c>
      <c r="Q95" s="249"/>
    </row>
    <row r="96" spans="1:17" ht="13.5">
      <c r="A96" s="192" t="s">
        <v>504</v>
      </c>
      <c r="B96" s="171">
        <v>2242</v>
      </c>
      <c r="C96" s="287">
        <v>-0.19</v>
      </c>
      <c r="D96" s="171">
        <v>52</v>
      </c>
      <c r="E96" s="287">
        <v>0.24</v>
      </c>
      <c r="F96" s="171">
        <v>4</v>
      </c>
      <c r="G96" s="287">
        <v>0</v>
      </c>
      <c r="H96" s="171">
        <v>2298</v>
      </c>
      <c r="I96" s="288">
        <v>-0.18</v>
      </c>
      <c r="J96" s="249">
        <v>161.95</v>
      </c>
      <c r="K96" s="69">
        <v>164.45</v>
      </c>
      <c r="L96" s="134">
        <f t="shared" si="4"/>
        <v>-2.5</v>
      </c>
      <c r="M96" s="291">
        <f t="shared" si="5"/>
        <v>-1.5202189115232594</v>
      </c>
      <c r="N96" s="78">
        <f>Margins!B96</f>
        <v>1600</v>
      </c>
      <c r="O96" s="25">
        <f t="shared" si="6"/>
        <v>83200</v>
      </c>
      <c r="P96" s="25">
        <f t="shared" si="7"/>
        <v>6400</v>
      </c>
      <c r="Q96" s="249"/>
    </row>
    <row r="97" spans="1:17" ht="13.5">
      <c r="A97" s="192" t="s">
        <v>194</v>
      </c>
      <c r="B97" s="171">
        <v>7873</v>
      </c>
      <c r="C97" s="287">
        <v>0.44</v>
      </c>
      <c r="D97" s="171">
        <v>133</v>
      </c>
      <c r="E97" s="287">
        <v>1.56</v>
      </c>
      <c r="F97" s="171">
        <v>10</v>
      </c>
      <c r="G97" s="287">
        <v>4</v>
      </c>
      <c r="H97" s="171">
        <v>8016</v>
      </c>
      <c r="I97" s="288">
        <v>0.45</v>
      </c>
      <c r="J97" s="249">
        <v>343.5</v>
      </c>
      <c r="K97" s="69">
        <v>335.9</v>
      </c>
      <c r="L97" s="134">
        <f t="shared" si="4"/>
        <v>7.600000000000023</v>
      </c>
      <c r="M97" s="291">
        <f t="shared" si="5"/>
        <v>2.262578148258417</v>
      </c>
      <c r="N97" s="78">
        <f>Margins!B97</f>
        <v>1300</v>
      </c>
      <c r="O97" s="25">
        <f t="shared" si="6"/>
        <v>172900</v>
      </c>
      <c r="P97" s="25">
        <f t="shared" si="7"/>
        <v>13000</v>
      </c>
      <c r="Q97" s="249"/>
    </row>
    <row r="98" spans="1:17" ht="13.5">
      <c r="A98" s="192" t="s">
        <v>523</v>
      </c>
      <c r="B98" s="171">
        <v>716</v>
      </c>
      <c r="C98" s="287">
        <v>-0.55</v>
      </c>
      <c r="D98" s="171">
        <v>0</v>
      </c>
      <c r="E98" s="287">
        <v>0</v>
      </c>
      <c r="F98" s="171">
        <v>0</v>
      </c>
      <c r="G98" s="287">
        <v>0</v>
      </c>
      <c r="H98" s="171">
        <v>716</v>
      </c>
      <c r="I98" s="288">
        <v>-0.55</v>
      </c>
      <c r="J98" s="249">
        <v>702.3</v>
      </c>
      <c r="K98" s="249">
        <v>688.25</v>
      </c>
      <c r="L98" s="134">
        <f t="shared" si="4"/>
        <v>14.049999999999955</v>
      </c>
      <c r="M98" s="291">
        <f t="shared" si="5"/>
        <v>2.0414093715946176</v>
      </c>
      <c r="N98" s="78">
        <f>Margins!B98</f>
        <v>250</v>
      </c>
      <c r="O98" s="25">
        <f t="shared" si="6"/>
        <v>0</v>
      </c>
      <c r="P98" s="25">
        <f t="shared" si="7"/>
        <v>0</v>
      </c>
      <c r="Q98" s="249"/>
    </row>
    <row r="99" spans="1:17" ht="13.5">
      <c r="A99" s="200" t="s">
        <v>452</v>
      </c>
      <c r="B99" s="171">
        <v>1627</v>
      </c>
      <c r="C99" s="287">
        <v>-0.39</v>
      </c>
      <c r="D99" s="171">
        <v>89</v>
      </c>
      <c r="E99" s="287">
        <v>-0.32</v>
      </c>
      <c r="F99" s="171">
        <v>9</v>
      </c>
      <c r="G99" s="287">
        <v>-0.53</v>
      </c>
      <c r="H99" s="171">
        <v>1725</v>
      </c>
      <c r="I99" s="288">
        <v>-0.39</v>
      </c>
      <c r="J99" s="249">
        <v>216.35</v>
      </c>
      <c r="K99" s="69">
        <v>216.9</v>
      </c>
      <c r="L99" s="134">
        <f t="shared" si="4"/>
        <v>-0.5500000000000114</v>
      </c>
      <c r="M99" s="291">
        <f t="shared" si="5"/>
        <v>-0.25357307514984384</v>
      </c>
      <c r="N99" s="78">
        <f>Margins!B99</f>
        <v>1000</v>
      </c>
      <c r="O99" s="25">
        <f t="shared" si="6"/>
        <v>89000</v>
      </c>
      <c r="P99" s="25">
        <f t="shared" si="7"/>
        <v>9000</v>
      </c>
      <c r="Q99" s="249"/>
    </row>
    <row r="100" spans="1:17" ht="13.5">
      <c r="A100" s="200" t="s">
        <v>505</v>
      </c>
      <c r="B100" s="171">
        <v>1208</v>
      </c>
      <c r="C100" s="287">
        <v>0.31</v>
      </c>
      <c r="D100" s="171">
        <v>1</v>
      </c>
      <c r="E100" s="287">
        <v>0</v>
      </c>
      <c r="F100" s="171">
        <v>0</v>
      </c>
      <c r="G100" s="287">
        <v>0</v>
      </c>
      <c r="H100" s="171">
        <v>1209</v>
      </c>
      <c r="I100" s="288">
        <v>0.31</v>
      </c>
      <c r="J100" s="249">
        <v>816.15</v>
      </c>
      <c r="K100" s="69">
        <v>774.25</v>
      </c>
      <c r="L100" s="134">
        <f t="shared" si="4"/>
        <v>41.89999999999998</v>
      </c>
      <c r="M100" s="291">
        <f t="shared" si="5"/>
        <v>5.411688731030026</v>
      </c>
      <c r="N100" s="78">
        <f>Margins!B100</f>
        <v>250</v>
      </c>
      <c r="O100" s="25">
        <f t="shared" si="6"/>
        <v>250</v>
      </c>
      <c r="P100" s="25">
        <f t="shared" si="7"/>
        <v>0</v>
      </c>
      <c r="Q100" s="249"/>
    </row>
    <row r="101" spans="1:17" ht="13.5">
      <c r="A101" s="192" t="s">
        <v>399</v>
      </c>
      <c r="B101" s="171">
        <v>9170</v>
      </c>
      <c r="C101" s="287">
        <v>1.8</v>
      </c>
      <c r="D101" s="171">
        <v>609</v>
      </c>
      <c r="E101" s="287">
        <v>6.08</v>
      </c>
      <c r="F101" s="171">
        <v>88</v>
      </c>
      <c r="G101" s="287">
        <v>6.33</v>
      </c>
      <c r="H101" s="171">
        <v>9867</v>
      </c>
      <c r="I101" s="288">
        <v>1.92</v>
      </c>
      <c r="J101" s="249">
        <v>71.55</v>
      </c>
      <c r="K101" s="69">
        <v>66.75</v>
      </c>
      <c r="L101" s="134">
        <f t="shared" si="4"/>
        <v>4.799999999999997</v>
      </c>
      <c r="M101" s="291">
        <f t="shared" si="5"/>
        <v>7.1910112359550515</v>
      </c>
      <c r="N101" s="78">
        <f>Margins!B101</f>
        <v>3750</v>
      </c>
      <c r="O101" s="25">
        <f t="shared" si="6"/>
        <v>2283750</v>
      </c>
      <c r="P101" s="25">
        <f t="shared" si="7"/>
        <v>330000</v>
      </c>
      <c r="Q101" s="249"/>
    </row>
    <row r="102" spans="1:17" ht="13.5">
      <c r="A102" s="200" t="s">
        <v>449</v>
      </c>
      <c r="B102" s="171">
        <v>382</v>
      </c>
      <c r="C102" s="287">
        <v>-0.71</v>
      </c>
      <c r="D102" s="171">
        <v>0</v>
      </c>
      <c r="E102" s="287">
        <v>-1</v>
      </c>
      <c r="F102" s="171">
        <v>0</v>
      </c>
      <c r="G102" s="287">
        <v>0</v>
      </c>
      <c r="H102" s="171">
        <v>382</v>
      </c>
      <c r="I102" s="288">
        <v>-0.71</v>
      </c>
      <c r="J102" s="249">
        <v>556</v>
      </c>
      <c r="K102" s="69">
        <v>537.95</v>
      </c>
      <c r="L102" s="134">
        <f t="shared" si="4"/>
        <v>18.049999999999955</v>
      </c>
      <c r="M102" s="291">
        <f t="shared" si="5"/>
        <v>3.3553304210428387</v>
      </c>
      <c r="N102" s="78">
        <f>Margins!B102</f>
        <v>250</v>
      </c>
      <c r="O102" s="25">
        <f t="shared" si="6"/>
        <v>0</v>
      </c>
      <c r="P102" s="25">
        <f t="shared" si="7"/>
        <v>0</v>
      </c>
      <c r="Q102" s="249"/>
    </row>
    <row r="103" spans="1:18" ht="13.5">
      <c r="A103" s="192" t="s">
        <v>41</v>
      </c>
      <c r="B103" s="171">
        <v>225</v>
      </c>
      <c r="C103" s="287">
        <v>-0.88</v>
      </c>
      <c r="D103" s="171">
        <v>0</v>
      </c>
      <c r="E103" s="287">
        <v>0</v>
      </c>
      <c r="F103" s="171">
        <v>0</v>
      </c>
      <c r="G103" s="287">
        <v>0</v>
      </c>
      <c r="H103" s="171">
        <v>225</v>
      </c>
      <c r="I103" s="288">
        <v>-0.88</v>
      </c>
      <c r="J103" s="249">
        <v>1521.55</v>
      </c>
      <c r="K103" s="69">
        <v>1502.4</v>
      </c>
      <c r="L103" s="134">
        <f t="shared" si="4"/>
        <v>19.149999999999864</v>
      </c>
      <c r="M103" s="291">
        <f t="shared" si="5"/>
        <v>1.2746272630457842</v>
      </c>
      <c r="N103" s="78">
        <f>Margins!B103</f>
        <v>150</v>
      </c>
      <c r="O103" s="25">
        <f t="shared" si="6"/>
        <v>0</v>
      </c>
      <c r="P103" s="25">
        <f t="shared" si="7"/>
        <v>0</v>
      </c>
      <c r="Q103" s="249"/>
      <c r="R103" s="25"/>
    </row>
    <row r="104" spans="1:18" ht="13.5">
      <c r="A104" s="192" t="s">
        <v>195</v>
      </c>
      <c r="B104" s="171">
        <v>10516</v>
      </c>
      <c r="C104" s="287">
        <v>0.7</v>
      </c>
      <c r="D104" s="171">
        <v>281</v>
      </c>
      <c r="E104" s="287">
        <v>2.9</v>
      </c>
      <c r="F104" s="171">
        <v>26</v>
      </c>
      <c r="G104" s="287">
        <v>5.5</v>
      </c>
      <c r="H104" s="171">
        <v>10823</v>
      </c>
      <c r="I104" s="288">
        <v>0.73</v>
      </c>
      <c r="J104" s="249">
        <v>1226.7</v>
      </c>
      <c r="K104" s="69">
        <v>1247.25</v>
      </c>
      <c r="L104" s="134">
        <f t="shared" si="4"/>
        <v>-20.549999999999955</v>
      </c>
      <c r="M104" s="291">
        <f t="shared" si="5"/>
        <v>-1.647624774503905</v>
      </c>
      <c r="N104" s="78">
        <f>Margins!B104</f>
        <v>175</v>
      </c>
      <c r="O104" s="25">
        <f t="shared" si="6"/>
        <v>49175</v>
      </c>
      <c r="P104" s="25">
        <f t="shared" si="7"/>
        <v>4550</v>
      </c>
      <c r="Q104" s="249"/>
      <c r="R104" s="25"/>
    </row>
    <row r="105" spans="1:17" ht="13.5">
      <c r="A105" s="192" t="s">
        <v>139</v>
      </c>
      <c r="B105" s="171">
        <v>7030</v>
      </c>
      <c r="C105" s="287">
        <v>-0.15</v>
      </c>
      <c r="D105" s="171">
        <v>561</v>
      </c>
      <c r="E105" s="287">
        <v>1.86</v>
      </c>
      <c r="F105" s="171">
        <v>64</v>
      </c>
      <c r="G105" s="287">
        <v>0.49</v>
      </c>
      <c r="H105" s="171">
        <v>7655</v>
      </c>
      <c r="I105" s="288">
        <v>-0.1</v>
      </c>
      <c r="J105" s="249">
        <v>163.65</v>
      </c>
      <c r="K105" s="69">
        <v>159.95</v>
      </c>
      <c r="L105" s="134">
        <f t="shared" si="4"/>
        <v>3.700000000000017</v>
      </c>
      <c r="M105" s="291">
        <f t="shared" si="5"/>
        <v>2.313222882150683</v>
      </c>
      <c r="N105" s="78">
        <f>Margins!B105</f>
        <v>1200</v>
      </c>
      <c r="O105" s="25">
        <f t="shared" si="6"/>
        <v>673200</v>
      </c>
      <c r="P105" s="25">
        <f t="shared" si="7"/>
        <v>76800</v>
      </c>
      <c r="Q105" s="249"/>
    </row>
    <row r="106" spans="1:17" ht="13.5">
      <c r="A106" s="192" t="s">
        <v>385</v>
      </c>
      <c r="B106" s="171">
        <v>2525</v>
      </c>
      <c r="C106" s="287">
        <v>-0.53</v>
      </c>
      <c r="D106" s="171">
        <v>230</v>
      </c>
      <c r="E106" s="287">
        <v>-0.09</v>
      </c>
      <c r="F106" s="171">
        <v>22</v>
      </c>
      <c r="G106" s="287">
        <v>0.16</v>
      </c>
      <c r="H106" s="171">
        <v>2777</v>
      </c>
      <c r="I106" s="288">
        <v>-0.5</v>
      </c>
      <c r="J106" s="249">
        <v>131.75</v>
      </c>
      <c r="K106" s="249">
        <v>135.35</v>
      </c>
      <c r="L106" s="134">
        <f t="shared" si="4"/>
        <v>-3.5999999999999943</v>
      </c>
      <c r="M106" s="291">
        <f t="shared" si="5"/>
        <v>-2.6597709641669702</v>
      </c>
      <c r="N106" s="78">
        <f>Margins!B106</f>
        <v>2700</v>
      </c>
      <c r="O106" s="25">
        <f t="shared" si="6"/>
        <v>621000</v>
      </c>
      <c r="P106" s="25">
        <f t="shared" si="7"/>
        <v>59400</v>
      </c>
      <c r="Q106" s="249"/>
    </row>
    <row r="107" spans="1:17" ht="13.5">
      <c r="A107" s="192" t="s">
        <v>181</v>
      </c>
      <c r="B107" s="171">
        <v>6504</v>
      </c>
      <c r="C107" s="287">
        <v>-0.06</v>
      </c>
      <c r="D107" s="171">
        <v>375</v>
      </c>
      <c r="E107" s="287">
        <v>5.05</v>
      </c>
      <c r="F107" s="171">
        <v>25</v>
      </c>
      <c r="G107" s="287">
        <v>3.17</v>
      </c>
      <c r="H107" s="171">
        <v>6904</v>
      </c>
      <c r="I107" s="288">
        <v>-0.01</v>
      </c>
      <c r="J107" s="249">
        <v>223.15</v>
      </c>
      <c r="K107" s="69">
        <v>218.65</v>
      </c>
      <c r="L107" s="134">
        <f t="shared" si="4"/>
        <v>4.5</v>
      </c>
      <c r="M107" s="291">
        <f t="shared" si="5"/>
        <v>2.058083695403613</v>
      </c>
      <c r="N107" s="78">
        <f>Margins!B107</f>
        <v>1475</v>
      </c>
      <c r="O107" s="25">
        <f t="shared" si="6"/>
        <v>553125</v>
      </c>
      <c r="P107" s="25">
        <f t="shared" si="7"/>
        <v>36875</v>
      </c>
      <c r="Q107" s="249"/>
    </row>
    <row r="108" spans="1:17" ht="13.5">
      <c r="A108" s="192" t="s">
        <v>172</v>
      </c>
      <c r="B108" s="171">
        <v>4912</v>
      </c>
      <c r="C108" s="287">
        <v>0</v>
      </c>
      <c r="D108" s="171">
        <v>700</v>
      </c>
      <c r="E108" s="287">
        <v>1.04</v>
      </c>
      <c r="F108" s="171">
        <v>120</v>
      </c>
      <c r="G108" s="287">
        <v>1.07</v>
      </c>
      <c r="H108" s="171">
        <v>5732</v>
      </c>
      <c r="I108" s="288">
        <v>0.08</v>
      </c>
      <c r="J108" s="249">
        <v>81.8</v>
      </c>
      <c r="K108" s="69">
        <v>78.25</v>
      </c>
      <c r="L108" s="134">
        <f t="shared" si="4"/>
        <v>3.549999999999997</v>
      </c>
      <c r="M108" s="291">
        <f t="shared" si="5"/>
        <v>4.536741214057504</v>
      </c>
      <c r="N108" s="78">
        <f>Margins!B108</f>
        <v>7875</v>
      </c>
      <c r="O108" s="25">
        <f t="shared" si="6"/>
        <v>5512500</v>
      </c>
      <c r="P108" s="25">
        <f t="shared" si="7"/>
        <v>945000</v>
      </c>
      <c r="Q108" s="249"/>
    </row>
    <row r="109" spans="1:18" ht="13.5">
      <c r="A109" s="192" t="s">
        <v>140</v>
      </c>
      <c r="B109" s="171">
        <v>5737</v>
      </c>
      <c r="C109" s="287">
        <v>0.44</v>
      </c>
      <c r="D109" s="171">
        <v>231</v>
      </c>
      <c r="E109" s="287">
        <v>1.24</v>
      </c>
      <c r="F109" s="171">
        <v>14</v>
      </c>
      <c r="G109" s="287">
        <v>0.17</v>
      </c>
      <c r="H109" s="171">
        <v>5982</v>
      </c>
      <c r="I109" s="288">
        <v>0.46</v>
      </c>
      <c r="J109" s="249">
        <v>158.15</v>
      </c>
      <c r="K109" s="69">
        <v>153.2</v>
      </c>
      <c r="L109" s="134">
        <f t="shared" si="4"/>
        <v>4.950000000000017</v>
      </c>
      <c r="M109" s="291">
        <f t="shared" si="5"/>
        <v>3.231070496083562</v>
      </c>
      <c r="N109" s="78">
        <f>Margins!B109</f>
        <v>1750</v>
      </c>
      <c r="O109" s="25">
        <f t="shared" si="6"/>
        <v>404250</v>
      </c>
      <c r="P109" s="25">
        <f t="shared" si="7"/>
        <v>24500</v>
      </c>
      <c r="Q109" s="249"/>
      <c r="R109" s="25"/>
    </row>
    <row r="110" spans="1:18" ht="13.5">
      <c r="A110" s="192" t="s">
        <v>173</v>
      </c>
      <c r="B110" s="171">
        <v>934</v>
      </c>
      <c r="C110" s="287">
        <v>-0.37</v>
      </c>
      <c r="D110" s="171">
        <v>26</v>
      </c>
      <c r="E110" s="287">
        <v>12</v>
      </c>
      <c r="F110" s="171">
        <v>3</v>
      </c>
      <c r="G110" s="287">
        <v>0</v>
      </c>
      <c r="H110" s="171">
        <v>963</v>
      </c>
      <c r="I110" s="288">
        <v>-0.35</v>
      </c>
      <c r="J110" s="249">
        <v>304.1</v>
      </c>
      <c r="K110" s="69">
        <v>307.25</v>
      </c>
      <c r="L110" s="134">
        <f t="shared" si="4"/>
        <v>-3.1499999999999773</v>
      </c>
      <c r="M110" s="291">
        <f t="shared" si="5"/>
        <v>-1.0252237591537763</v>
      </c>
      <c r="N110" s="78">
        <f>Margins!B110</f>
        <v>725</v>
      </c>
      <c r="O110" s="25">
        <f t="shared" si="6"/>
        <v>18850</v>
      </c>
      <c r="P110" s="25">
        <f t="shared" si="7"/>
        <v>2175</v>
      </c>
      <c r="Q110" s="249"/>
      <c r="R110" s="25"/>
    </row>
    <row r="111" spans="1:18" ht="13.5">
      <c r="A111" s="192" t="s">
        <v>400</v>
      </c>
      <c r="B111" s="171">
        <v>4422</v>
      </c>
      <c r="C111" s="287">
        <v>0.93</v>
      </c>
      <c r="D111" s="171">
        <v>0</v>
      </c>
      <c r="E111" s="287">
        <v>0</v>
      </c>
      <c r="F111" s="171">
        <v>0</v>
      </c>
      <c r="G111" s="287">
        <v>0</v>
      </c>
      <c r="H111" s="171">
        <v>4422</v>
      </c>
      <c r="I111" s="288">
        <v>0.93</v>
      </c>
      <c r="J111" s="249">
        <v>1770.75</v>
      </c>
      <c r="K111" s="69">
        <v>1687.45</v>
      </c>
      <c r="L111" s="134">
        <f t="shared" si="4"/>
        <v>83.29999999999995</v>
      </c>
      <c r="M111" s="291">
        <f t="shared" si="5"/>
        <v>4.936442561261072</v>
      </c>
      <c r="N111" s="78">
        <f>Margins!B111</f>
        <v>250</v>
      </c>
      <c r="O111" s="25">
        <f t="shared" si="6"/>
        <v>0</v>
      </c>
      <c r="P111" s="25">
        <f t="shared" si="7"/>
        <v>0</v>
      </c>
      <c r="Q111" s="249"/>
      <c r="R111" s="25"/>
    </row>
    <row r="112" spans="1:18" ht="13.5">
      <c r="A112" s="192" t="s">
        <v>384</v>
      </c>
      <c r="B112" s="171">
        <v>999</v>
      </c>
      <c r="C112" s="287">
        <v>1.02</v>
      </c>
      <c r="D112" s="171">
        <v>1</v>
      </c>
      <c r="E112" s="287">
        <v>0</v>
      </c>
      <c r="F112" s="171">
        <v>0</v>
      </c>
      <c r="G112" s="287">
        <v>0</v>
      </c>
      <c r="H112" s="171">
        <v>1000</v>
      </c>
      <c r="I112" s="288">
        <v>1.02</v>
      </c>
      <c r="J112" s="249">
        <v>194.4</v>
      </c>
      <c r="K112" s="69">
        <v>196.8</v>
      </c>
      <c r="L112" s="134">
        <f t="shared" si="4"/>
        <v>-2.4000000000000057</v>
      </c>
      <c r="M112" s="291">
        <f t="shared" si="5"/>
        <v>-1.219512195121954</v>
      </c>
      <c r="N112" s="78">
        <f>Margins!B112</f>
        <v>1100</v>
      </c>
      <c r="O112" s="25">
        <f t="shared" si="6"/>
        <v>1100</v>
      </c>
      <c r="P112" s="25">
        <f t="shared" si="7"/>
        <v>0</v>
      </c>
      <c r="Q112" s="249"/>
      <c r="R112" s="25"/>
    </row>
    <row r="113" spans="1:17" ht="13.5">
      <c r="A113" s="192" t="s">
        <v>164</v>
      </c>
      <c r="B113" s="171">
        <v>1159</v>
      </c>
      <c r="C113" s="287">
        <v>-0.06</v>
      </c>
      <c r="D113" s="171">
        <v>10</v>
      </c>
      <c r="E113" s="287">
        <v>-0.17</v>
      </c>
      <c r="F113" s="171">
        <v>0</v>
      </c>
      <c r="G113" s="287">
        <v>0</v>
      </c>
      <c r="H113" s="171">
        <v>1169</v>
      </c>
      <c r="I113" s="288">
        <v>-0.06</v>
      </c>
      <c r="J113" s="249">
        <v>129.8</v>
      </c>
      <c r="K113" s="69">
        <v>131.7</v>
      </c>
      <c r="L113" s="134">
        <f t="shared" si="4"/>
        <v>-1.8999999999999773</v>
      </c>
      <c r="M113" s="291">
        <f t="shared" si="5"/>
        <v>-1.4426727410781908</v>
      </c>
      <c r="N113" s="78">
        <f>Margins!B113</f>
        <v>1925</v>
      </c>
      <c r="O113" s="25">
        <f t="shared" si="6"/>
        <v>19250</v>
      </c>
      <c r="P113" s="25">
        <f t="shared" si="7"/>
        <v>0</v>
      </c>
      <c r="Q113" s="249"/>
    </row>
    <row r="114" spans="1:17" ht="13.5">
      <c r="A114" s="192" t="s">
        <v>196</v>
      </c>
      <c r="B114" s="171">
        <v>8059</v>
      </c>
      <c r="C114" s="287">
        <v>-0.55</v>
      </c>
      <c r="D114" s="171">
        <v>569</v>
      </c>
      <c r="E114" s="287">
        <v>-0.3</v>
      </c>
      <c r="F114" s="171">
        <v>104</v>
      </c>
      <c r="G114" s="287">
        <v>0.2</v>
      </c>
      <c r="H114" s="171">
        <v>8732</v>
      </c>
      <c r="I114" s="288">
        <v>-0.54</v>
      </c>
      <c r="J114" s="249">
        <v>1796.25</v>
      </c>
      <c r="K114" s="25">
        <v>1802.4</v>
      </c>
      <c r="L114" s="134">
        <f t="shared" si="4"/>
        <v>-6.150000000000091</v>
      </c>
      <c r="M114" s="291">
        <f t="shared" si="5"/>
        <v>-0.3412117177097254</v>
      </c>
      <c r="N114" s="78">
        <f>Margins!B114</f>
        <v>100</v>
      </c>
      <c r="O114" s="25">
        <f t="shared" si="6"/>
        <v>56900</v>
      </c>
      <c r="P114" s="25">
        <f t="shared" si="7"/>
        <v>10400</v>
      </c>
      <c r="Q114" s="249"/>
    </row>
    <row r="115" spans="1:17" ht="13.5">
      <c r="A115" s="192" t="s">
        <v>141</v>
      </c>
      <c r="B115" s="171">
        <v>289</v>
      </c>
      <c r="C115" s="287">
        <v>0.24</v>
      </c>
      <c r="D115" s="171">
        <v>0</v>
      </c>
      <c r="E115" s="287">
        <v>0</v>
      </c>
      <c r="F115" s="171">
        <v>0</v>
      </c>
      <c r="G115" s="287">
        <v>0</v>
      </c>
      <c r="H115" s="171">
        <v>289</v>
      </c>
      <c r="I115" s="288">
        <v>0.24</v>
      </c>
      <c r="J115" s="249">
        <v>178.1</v>
      </c>
      <c r="K115" s="69">
        <v>175.8</v>
      </c>
      <c r="L115" s="134">
        <f t="shared" si="4"/>
        <v>2.299999999999983</v>
      </c>
      <c r="M115" s="291">
        <f t="shared" si="5"/>
        <v>1.3083048919226297</v>
      </c>
      <c r="N115" s="78">
        <f>Margins!B115</f>
        <v>1475</v>
      </c>
      <c r="O115" s="25">
        <f t="shared" si="6"/>
        <v>0</v>
      </c>
      <c r="P115" s="25">
        <f t="shared" si="7"/>
        <v>0</v>
      </c>
      <c r="Q115" s="249"/>
    </row>
    <row r="116" spans="1:17" ht="13.5">
      <c r="A116" s="192" t="s">
        <v>88</v>
      </c>
      <c r="B116" s="171">
        <v>8197</v>
      </c>
      <c r="C116" s="287">
        <v>0.06</v>
      </c>
      <c r="D116" s="171">
        <v>1</v>
      </c>
      <c r="E116" s="287">
        <v>0</v>
      </c>
      <c r="F116" s="171">
        <v>2</v>
      </c>
      <c r="G116" s="287">
        <v>0</v>
      </c>
      <c r="H116" s="171">
        <v>8200</v>
      </c>
      <c r="I116" s="288">
        <v>0.06</v>
      </c>
      <c r="J116" s="249">
        <v>738.6</v>
      </c>
      <c r="K116" s="69">
        <v>713.6</v>
      </c>
      <c r="L116" s="134">
        <f t="shared" si="4"/>
        <v>25</v>
      </c>
      <c r="M116" s="291">
        <f t="shared" si="5"/>
        <v>3.503363228699551</v>
      </c>
      <c r="N116" s="78">
        <f>Margins!B116</f>
        <v>600</v>
      </c>
      <c r="O116" s="25">
        <f t="shared" si="6"/>
        <v>600</v>
      </c>
      <c r="P116" s="25">
        <f t="shared" si="7"/>
        <v>1200</v>
      </c>
      <c r="Q116" s="249"/>
    </row>
    <row r="117" spans="1:17" ht="13.5">
      <c r="A117" s="192" t="s">
        <v>506</v>
      </c>
      <c r="B117" s="171">
        <v>8802</v>
      </c>
      <c r="C117" s="287">
        <v>-0.17</v>
      </c>
      <c r="D117" s="171">
        <v>539</v>
      </c>
      <c r="E117" s="287">
        <v>0.27</v>
      </c>
      <c r="F117" s="171">
        <v>77</v>
      </c>
      <c r="G117" s="287">
        <v>0.97</v>
      </c>
      <c r="H117" s="171">
        <v>9418</v>
      </c>
      <c r="I117" s="288">
        <v>-0.15</v>
      </c>
      <c r="J117" s="249">
        <v>80.75</v>
      </c>
      <c r="K117" s="69">
        <v>80.7</v>
      </c>
      <c r="L117" s="134">
        <f t="shared" si="4"/>
        <v>0.04999999999999716</v>
      </c>
      <c r="M117" s="291">
        <f t="shared" si="5"/>
        <v>0.06195786864931494</v>
      </c>
      <c r="N117" s="78">
        <f>Margins!B117</f>
        <v>4150</v>
      </c>
      <c r="O117" s="25">
        <f t="shared" si="6"/>
        <v>2236850</v>
      </c>
      <c r="P117" s="25">
        <f t="shared" si="7"/>
        <v>319550</v>
      </c>
      <c r="Q117" s="249"/>
    </row>
    <row r="118" spans="1:17" ht="13.5">
      <c r="A118" s="192" t="s">
        <v>5</v>
      </c>
      <c r="B118" s="171">
        <v>9839</v>
      </c>
      <c r="C118" s="287">
        <v>0.08</v>
      </c>
      <c r="D118" s="171">
        <v>679</v>
      </c>
      <c r="E118" s="287">
        <v>1.9</v>
      </c>
      <c r="F118" s="171">
        <v>53</v>
      </c>
      <c r="G118" s="287">
        <v>4.3</v>
      </c>
      <c r="H118" s="171">
        <v>10571</v>
      </c>
      <c r="I118" s="288">
        <v>0.13</v>
      </c>
      <c r="J118" s="249">
        <v>206.55</v>
      </c>
      <c r="K118" s="69">
        <v>203.55</v>
      </c>
      <c r="L118" s="134">
        <f t="shared" si="4"/>
        <v>3</v>
      </c>
      <c r="M118" s="291">
        <f t="shared" si="5"/>
        <v>1.4738393515106851</v>
      </c>
      <c r="N118" s="78">
        <f>Margins!B118</f>
        <v>1125</v>
      </c>
      <c r="O118" s="25">
        <f t="shared" si="6"/>
        <v>763875</v>
      </c>
      <c r="P118" s="25">
        <f t="shared" si="7"/>
        <v>59625</v>
      </c>
      <c r="Q118" s="249"/>
    </row>
    <row r="119" spans="1:17" ht="13.5">
      <c r="A119" s="192" t="s">
        <v>174</v>
      </c>
      <c r="B119" s="171">
        <v>1002</v>
      </c>
      <c r="C119" s="287">
        <v>-0.66</v>
      </c>
      <c r="D119" s="171">
        <v>15</v>
      </c>
      <c r="E119" s="287">
        <v>14</v>
      </c>
      <c r="F119" s="171">
        <v>0</v>
      </c>
      <c r="G119" s="287">
        <v>0</v>
      </c>
      <c r="H119" s="171">
        <v>1017</v>
      </c>
      <c r="I119" s="288">
        <v>-0.66</v>
      </c>
      <c r="J119" s="249">
        <v>525.1</v>
      </c>
      <c r="K119" s="69">
        <v>517.2</v>
      </c>
      <c r="L119" s="134">
        <f t="shared" si="4"/>
        <v>7.899999999999977</v>
      </c>
      <c r="M119" s="291">
        <f t="shared" si="5"/>
        <v>1.5274555297757109</v>
      </c>
      <c r="N119" s="78">
        <f>Margins!B119</f>
        <v>500</v>
      </c>
      <c r="O119" s="25">
        <f t="shared" si="6"/>
        <v>7500</v>
      </c>
      <c r="P119" s="25">
        <f t="shared" si="7"/>
        <v>0</v>
      </c>
      <c r="Q119" s="249"/>
    </row>
    <row r="120" spans="1:17" ht="13.5">
      <c r="A120" s="192" t="s">
        <v>457</v>
      </c>
      <c r="B120" s="171">
        <v>2129</v>
      </c>
      <c r="C120" s="287">
        <v>-0.03</v>
      </c>
      <c r="D120" s="171">
        <v>0</v>
      </c>
      <c r="E120" s="287">
        <v>0</v>
      </c>
      <c r="F120" s="171">
        <v>0</v>
      </c>
      <c r="G120" s="287">
        <v>0</v>
      </c>
      <c r="H120" s="171">
        <v>2129</v>
      </c>
      <c r="I120" s="288">
        <v>-0.03</v>
      </c>
      <c r="J120" s="249">
        <v>451.95</v>
      </c>
      <c r="K120" s="69">
        <v>428.5</v>
      </c>
      <c r="L120" s="134">
        <f t="shared" si="4"/>
        <v>23.44999999999999</v>
      </c>
      <c r="M120" s="291">
        <f t="shared" si="5"/>
        <v>5.472578763127185</v>
      </c>
      <c r="N120" s="78">
        <f>Margins!B120</f>
        <v>400</v>
      </c>
      <c r="O120" s="25">
        <f t="shared" si="6"/>
        <v>0</v>
      </c>
      <c r="P120" s="25">
        <f t="shared" si="7"/>
        <v>0</v>
      </c>
      <c r="Q120" s="249"/>
    </row>
    <row r="121" spans="1:18" ht="13.5">
      <c r="A121" s="192" t="s">
        <v>165</v>
      </c>
      <c r="B121" s="171">
        <v>21</v>
      </c>
      <c r="C121" s="287">
        <v>-0.55</v>
      </c>
      <c r="D121" s="171">
        <v>0</v>
      </c>
      <c r="E121" s="287">
        <v>0</v>
      </c>
      <c r="F121" s="171">
        <v>0</v>
      </c>
      <c r="G121" s="287">
        <v>0</v>
      </c>
      <c r="H121" s="171">
        <v>21</v>
      </c>
      <c r="I121" s="288">
        <v>-0.55</v>
      </c>
      <c r="J121" s="249">
        <v>834.4</v>
      </c>
      <c r="K121" s="69">
        <v>831.3</v>
      </c>
      <c r="L121" s="134">
        <f t="shared" si="4"/>
        <v>3.1000000000000227</v>
      </c>
      <c r="M121" s="291">
        <f t="shared" si="5"/>
        <v>0.3729099001563843</v>
      </c>
      <c r="N121" s="78">
        <f>Margins!B121</f>
        <v>300</v>
      </c>
      <c r="O121" s="25">
        <f t="shared" si="6"/>
        <v>0</v>
      </c>
      <c r="P121" s="25">
        <f t="shared" si="7"/>
        <v>0</v>
      </c>
      <c r="Q121" s="249"/>
      <c r="R121" s="25"/>
    </row>
    <row r="122" spans="1:17" ht="13.5">
      <c r="A122" s="192" t="s">
        <v>130</v>
      </c>
      <c r="B122" s="171">
        <v>630</v>
      </c>
      <c r="C122" s="287">
        <v>-0.33</v>
      </c>
      <c r="D122" s="171">
        <v>0</v>
      </c>
      <c r="E122" s="287">
        <v>0</v>
      </c>
      <c r="F122" s="171">
        <v>0</v>
      </c>
      <c r="G122" s="287">
        <v>0</v>
      </c>
      <c r="H122" s="171">
        <v>630</v>
      </c>
      <c r="I122" s="288">
        <v>-0.33</v>
      </c>
      <c r="J122" s="249">
        <v>987.45</v>
      </c>
      <c r="K122" s="69">
        <v>969.85</v>
      </c>
      <c r="L122" s="134">
        <f t="shared" si="4"/>
        <v>17.600000000000023</v>
      </c>
      <c r="M122" s="291">
        <f t="shared" si="5"/>
        <v>1.8147136155075552</v>
      </c>
      <c r="N122" s="78">
        <f>Margins!B122</f>
        <v>400</v>
      </c>
      <c r="O122" s="25">
        <f t="shared" si="6"/>
        <v>0</v>
      </c>
      <c r="P122" s="25">
        <f t="shared" si="7"/>
        <v>0</v>
      </c>
      <c r="Q122" s="249"/>
    </row>
    <row r="123" spans="1:17" ht="13.5">
      <c r="A123" s="192" t="s">
        <v>507</v>
      </c>
      <c r="B123" s="171">
        <v>1140</v>
      </c>
      <c r="C123" s="287">
        <v>-0.47</v>
      </c>
      <c r="D123" s="171">
        <v>0</v>
      </c>
      <c r="E123" s="287">
        <v>0</v>
      </c>
      <c r="F123" s="171">
        <v>0</v>
      </c>
      <c r="G123" s="287">
        <v>0</v>
      </c>
      <c r="H123" s="171">
        <v>1140</v>
      </c>
      <c r="I123" s="288">
        <v>-0.47</v>
      </c>
      <c r="J123" s="249">
        <v>1059.05</v>
      </c>
      <c r="K123" s="69">
        <v>1016.3</v>
      </c>
      <c r="L123" s="134">
        <f t="shared" si="4"/>
        <v>42.75</v>
      </c>
      <c r="M123" s="291">
        <f t="shared" si="5"/>
        <v>4.2064351077437765</v>
      </c>
      <c r="N123" s="78">
        <f>Margins!B123</f>
        <v>250</v>
      </c>
      <c r="O123" s="25">
        <f t="shared" si="6"/>
        <v>0</v>
      </c>
      <c r="P123" s="25">
        <f t="shared" si="7"/>
        <v>0</v>
      </c>
      <c r="Q123" s="249"/>
    </row>
    <row r="124" spans="1:17" ht="13.5">
      <c r="A124" s="192" t="s">
        <v>142</v>
      </c>
      <c r="B124" s="171">
        <v>6537</v>
      </c>
      <c r="C124" s="287">
        <v>1</v>
      </c>
      <c r="D124" s="171">
        <v>6</v>
      </c>
      <c r="E124" s="287">
        <v>5</v>
      </c>
      <c r="F124" s="171">
        <v>0</v>
      </c>
      <c r="G124" s="287">
        <v>0</v>
      </c>
      <c r="H124" s="171">
        <v>6543</v>
      </c>
      <c r="I124" s="288">
        <v>1</v>
      </c>
      <c r="J124" s="249">
        <v>15212.55</v>
      </c>
      <c r="K124" s="69">
        <v>14371.75</v>
      </c>
      <c r="L124" s="134">
        <f t="shared" si="4"/>
        <v>840.7999999999993</v>
      </c>
      <c r="M124" s="291">
        <f t="shared" si="5"/>
        <v>5.850366169742719</v>
      </c>
      <c r="N124" s="78">
        <f>Margins!B124</f>
        <v>125</v>
      </c>
      <c r="O124" s="25">
        <f t="shared" si="6"/>
        <v>750</v>
      </c>
      <c r="P124" s="25">
        <f t="shared" si="7"/>
        <v>0</v>
      </c>
      <c r="Q124" s="249"/>
    </row>
    <row r="125" spans="1:18" ht="13.5">
      <c r="A125" s="192" t="s">
        <v>282</v>
      </c>
      <c r="B125" s="171">
        <v>10758</v>
      </c>
      <c r="C125" s="287">
        <v>0.96</v>
      </c>
      <c r="D125" s="171">
        <v>15</v>
      </c>
      <c r="E125" s="287">
        <v>14</v>
      </c>
      <c r="F125" s="171">
        <v>0</v>
      </c>
      <c r="G125" s="287">
        <v>0</v>
      </c>
      <c r="H125" s="171">
        <v>10773</v>
      </c>
      <c r="I125" s="288">
        <v>0.96</v>
      </c>
      <c r="J125" s="249">
        <v>423.7</v>
      </c>
      <c r="K125" s="69">
        <v>425.4</v>
      </c>
      <c r="L125" s="134">
        <f t="shared" si="4"/>
        <v>-1.6999999999999886</v>
      </c>
      <c r="M125" s="291">
        <f t="shared" si="5"/>
        <v>-0.3996238834038526</v>
      </c>
      <c r="N125" s="78">
        <f>Margins!B125</f>
        <v>150</v>
      </c>
      <c r="O125" s="25">
        <f t="shared" si="6"/>
        <v>2250</v>
      </c>
      <c r="P125" s="25">
        <f t="shared" si="7"/>
        <v>0</v>
      </c>
      <c r="Q125" s="249"/>
      <c r="R125" s="25"/>
    </row>
    <row r="126" spans="1:17" ht="13.5">
      <c r="A126" s="192" t="s">
        <v>131</v>
      </c>
      <c r="B126" s="171">
        <v>20567</v>
      </c>
      <c r="C126" s="287">
        <v>9.28</v>
      </c>
      <c r="D126" s="171">
        <v>898</v>
      </c>
      <c r="E126" s="287">
        <v>148.67</v>
      </c>
      <c r="F126" s="171">
        <v>116</v>
      </c>
      <c r="G126" s="287">
        <v>0</v>
      </c>
      <c r="H126" s="171">
        <v>21581</v>
      </c>
      <c r="I126" s="288">
        <v>9.75</v>
      </c>
      <c r="J126" s="249">
        <v>136.05</v>
      </c>
      <c r="K126" s="69">
        <v>126.6</v>
      </c>
      <c r="L126" s="134">
        <f t="shared" si="4"/>
        <v>9.450000000000017</v>
      </c>
      <c r="M126" s="291">
        <f t="shared" si="5"/>
        <v>7.4644549763033305</v>
      </c>
      <c r="N126" s="78">
        <f>Margins!B126</f>
        <v>3125</v>
      </c>
      <c r="O126" s="25">
        <f t="shared" si="6"/>
        <v>2806250</v>
      </c>
      <c r="P126" s="25">
        <f t="shared" si="7"/>
        <v>362500</v>
      </c>
      <c r="Q126" s="249"/>
    </row>
    <row r="127" spans="1:18" ht="13.5">
      <c r="A127" s="192" t="s">
        <v>166</v>
      </c>
      <c r="B127" s="171">
        <v>2224</v>
      </c>
      <c r="C127" s="287">
        <v>0.21</v>
      </c>
      <c r="D127" s="171">
        <v>0</v>
      </c>
      <c r="E127" s="287">
        <v>0</v>
      </c>
      <c r="F127" s="171">
        <v>0</v>
      </c>
      <c r="G127" s="287">
        <v>0</v>
      </c>
      <c r="H127" s="171">
        <v>2224</v>
      </c>
      <c r="I127" s="288">
        <v>0.21</v>
      </c>
      <c r="J127" s="249">
        <v>229.3</v>
      </c>
      <c r="K127" s="69">
        <v>229</v>
      </c>
      <c r="L127" s="134">
        <f t="shared" si="4"/>
        <v>0.30000000000001137</v>
      </c>
      <c r="M127" s="291">
        <f t="shared" si="5"/>
        <v>0.13100436681223204</v>
      </c>
      <c r="N127" s="78">
        <f>Margins!B127</f>
        <v>1000</v>
      </c>
      <c r="O127" s="25">
        <f t="shared" si="6"/>
        <v>0</v>
      </c>
      <c r="P127" s="25">
        <f t="shared" si="7"/>
        <v>0</v>
      </c>
      <c r="Q127" s="249"/>
      <c r="R127" s="25"/>
    </row>
    <row r="128" spans="1:17" ht="13.5">
      <c r="A128" s="192" t="s">
        <v>283</v>
      </c>
      <c r="B128" s="171">
        <v>4930</v>
      </c>
      <c r="C128" s="287">
        <v>0.2</v>
      </c>
      <c r="D128" s="171">
        <v>8</v>
      </c>
      <c r="E128" s="287">
        <v>0</v>
      </c>
      <c r="F128" s="171">
        <v>0</v>
      </c>
      <c r="G128" s="287">
        <v>0</v>
      </c>
      <c r="H128" s="171">
        <v>4938</v>
      </c>
      <c r="I128" s="288">
        <v>0.2</v>
      </c>
      <c r="J128" s="249">
        <v>1319.8</v>
      </c>
      <c r="K128" s="69">
        <v>1304.1</v>
      </c>
      <c r="L128" s="134">
        <f t="shared" si="4"/>
        <v>15.700000000000045</v>
      </c>
      <c r="M128" s="291">
        <f t="shared" si="5"/>
        <v>1.2038954067939611</v>
      </c>
      <c r="N128" s="78">
        <f>Margins!B128</f>
        <v>275</v>
      </c>
      <c r="O128" s="25">
        <f t="shared" si="6"/>
        <v>2200</v>
      </c>
      <c r="P128" s="25">
        <f t="shared" si="7"/>
        <v>0</v>
      </c>
      <c r="Q128" s="249"/>
    </row>
    <row r="129" spans="1:17" ht="13.5">
      <c r="A129" s="192" t="s">
        <v>401</v>
      </c>
      <c r="B129" s="171">
        <v>139</v>
      </c>
      <c r="C129" s="287">
        <v>-0.76</v>
      </c>
      <c r="D129" s="171">
        <v>0</v>
      </c>
      <c r="E129" s="287">
        <v>0</v>
      </c>
      <c r="F129" s="171">
        <v>0</v>
      </c>
      <c r="G129" s="287">
        <v>0</v>
      </c>
      <c r="H129" s="171">
        <v>139</v>
      </c>
      <c r="I129" s="288">
        <v>-0.76</v>
      </c>
      <c r="J129" s="249">
        <v>580.55</v>
      </c>
      <c r="K129" s="69">
        <v>576.7</v>
      </c>
      <c r="L129" s="134">
        <f t="shared" si="4"/>
        <v>3.849999999999909</v>
      </c>
      <c r="M129" s="291">
        <f t="shared" si="5"/>
        <v>0.6675914687012153</v>
      </c>
      <c r="N129" s="78">
        <f>Margins!B129</f>
        <v>500</v>
      </c>
      <c r="O129" s="25">
        <f t="shared" si="6"/>
        <v>0</v>
      </c>
      <c r="P129" s="25">
        <f t="shared" si="7"/>
        <v>0</v>
      </c>
      <c r="Q129" s="249"/>
    </row>
    <row r="130" spans="1:17" ht="13.5">
      <c r="A130" s="192" t="s">
        <v>284</v>
      </c>
      <c r="B130" s="171">
        <v>5131</v>
      </c>
      <c r="C130" s="287">
        <v>1.61</v>
      </c>
      <c r="D130" s="171">
        <v>0</v>
      </c>
      <c r="E130" s="287">
        <v>0</v>
      </c>
      <c r="F130" s="171">
        <v>0</v>
      </c>
      <c r="G130" s="287">
        <v>0</v>
      </c>
      <c r="H130" s="171">
        <v>5131</v>
      </c>
      <c r="I130" s="288">
        <v>1.61</v>
      </c>
      <c r="J130" s="249">
        <v>1291.3</v>
      </c>
      <c r="K130" s="69">
        <v>1239.85</v>
      </c>
      <c r="L130" s="134">
        <f t="shared" si="4"/>
        <v>51.450000000000045</v>
      </c>
      <c r="M130" s="291">
        <f t="shared" si="5"/>
        <v>4.149695527684805</v>
      </c>
      <c r="N130" s="78">
        <f>Margins!B130</f>
        <v>275</v>
      </c>
      <c r="O130" s="25">
        <f t="shared" si="6"/>
        <v>0</v>
      </c>
      <c r="P130" s="25">
        <f t="shared" si="7"/>
        <v>0</v>
      </c>
      <c r="Q130" s="249"/>
    </row>
    <row r="131" spans="1:17" ht="13.5">
      <c r="A131" s="192" t="s">
        <v>508</v>
      </c>
      <c r="B131" s="171">
        <v>185</v>
      </c>
      <c r="C131" s="287">
        <v>-0.81</v>
      </c>
      <c r="D131" s="171">
        <v>1</v>
      </c>
      <c r="E131" s="287">
        <v>0</v>
      </c>
      <c r="F131" s="171">
        <v>0</v>
      </c>
      <c r="G131" s="287">
        <v>0</v>
      </c>
      <c r="H131" s="171">
        <v>186</v>
      </c>
      <c r="I131" s="288">
        <v>-0.81</v>
      </c>
      <c r="J131" s="249">
        <v>127.7</v>
      </c>
      <c r="K131" s="69">
        <v>126.5</v>
      </c>
      <c r="L131" s="134">
        <f t="shared" si="4"/>
        <v>1.2000000000000028</v>
      </c>
      <c r="M131" s="291">
        <f t="shared" si="5"/>
        <v>0.9486166007905161</v>
      </c>
      <c r="N131" s="78">
        <f>Margins!B131</f>
        <v>1650</v>
      </c>
      <c r="O131" s="25">
        <f t="shared" si="6"/>
        <v>1650</v>
      </c>
      <c r="P131" s="25">
        <f t="shared" si="7"/>
        <v>0</v>
      </c>
      <c r="Q131" s="249"/>
    </row>
    <row r="132" spans="1:17" ht="13.5">
      <c r="A132" s="192" t="s">
        <v>175</v>
      </c>
      <c r="B132" s="171">
        <v>177</v>
      </c>
      <c r="C132" s="287">
        <v>-0.57</v>
      </c>
      <c r="D132" s="171">
        <v>1</v>
      </c>
      <c r="E132" s="287">
        <v>0</v>
      </c>
      <c r="F132" s="171">
        <v>0</v>
      </c>
      <c r="G132" s="287">
        <v>0</v>
      </c>
      <c r="H132" s="171">
        <v>178</v>
      </c>
      <c r="I132" s="288">
        <v>-0.57</v>
      </c>
      <c r="J132" s="249">
        <v>219.4</v>
      </c>
      <c r="K132" s="69">
        <v>213.6</v>
      </c>
      <c r="L132" s="134">
        <f t="shared" si="4"/>
        <v>5.800000000000011</v>
      </c>
      <c r="M132" s="291">
        <f t="shared" si="5"/>
        <v>2.7153558052434508</v>
      </c>
      <c r="N132" s="78">
        <f>Margins!B132</f>
        <v>1250</v>
      </c>
      <c r="O132" s="25">
        <f t="shared" si="6"/>
        <v>1250</v>
      </c>
      <c r="P132" s="25">
        <f t="shared" si="7"/>
        <v>0</v>
      </c>
      <c r="Q132" s="249"/>
    </row>
    <row r="133" spans="1:17" ht="13.5">
      <c r="A133" s="192" t="s">
        <v>468</v>
      </c>
      <c r="B133" s="171">
        <v>593</v>
      </c>
      <c r="C133" s="287">
        <v>-0.68</v>
      </c>
      <c r="D133" s="171">
        <v>1</v>
      </c>
      <c r="E133" s="287">
        <v>0</v>
      </c>
      <c r="F133" s="171">
        <v>0</v>
      </c>
      <c r="G133" s="287">
        <v>0</v>
      </c>
      <c r="H133" s="171">
        <v>594</v>
      </c>
      <c r="I133" s="288">
        <v>-0.68</v>
      </c>
      <c r="J133" s="249">
        <v>3332</v>
      </c>
      <c r="K133" s="69">
        <v>3271.55</v>
      </c>
      <c r="L133" s="134">
        <f aca="true" t="shared" si="8" ref="L133:L196">J133-K133</f>
        <v>60.44999999999982</v>
      </c>
      <c r="M133" s="291">
        <f aca="true" t="shared" si="9" ref="M133:M196">L133/K133*100</f>
        <v>1.8477480093533587</v>
      </c>
      <c r="N133" s="78">
        <f>Margins!B133</f>
        <v>100</v>
      </c>
      <c r="O133" s="25">
        <f aca="true" t="shared" si="10" ref="O133:O196">D133*N133</f>
        <v>100</v>
      </c>
      <c r="P133" s="25">
        <f aca="true" t="shared" si="11" ref="P133:P196">F133*N133</f>
        <v>0</v>
      </c>
      <c r="Q133" s="249"/>
    </row>
    <row r="134" spans="1:17" ht="13.5">
      <c r="A134" s="192" t="s">
        <v>143</v>
      </c>
      <c r="B134" s="171">
        <v>1928</v>
      </c>
      <c r="C134" s="287">
        <v>-0.35</v>
      </c>
      <c r="D134" s="171">
        <v>45</v>
      </c>
      <c r="E134" s="287">
        <v>4.63</v>
      </c>
      <c r="F134" s="171">
        <v>0</v>
      </c>
      <c r="G134" s="287">
        <v>0</v>
      </c>
      <c r="H134" s="171">
        <v>1973</v>
      </c>
      <c r="I134" s="288">
        <v>-0.33</v>
      </c>
      <c r="J134" s="249">
        <v>366.7</v>
      </c>
      <c r="K134" s="69">
        <v>361.5</v>
      </c>
      <c r="L134" s="134">
        <f t="shared" si="8"/>
        <v>5.199999999999989</v>
      </c>
      <c r="M134" s="291">
        <f t="shared" si="9"/>
        <v>1.4384508990318088</v>
      </c>
      <c r="N134" s="78">
        <f>Margins!B134</f>
        <v>850</v>
      </c>
      <c r="O134" s="25">
        <f t="shared" si="10"/>
        <v>38250</v>
      </c>
      <c r="P134" s="25">
        <f t="shared" si="11"/>
        <v>0</v>
      </c>
      <c r="Q134" s="249"/>
    </row>
    <row r="135" spans="1:18" ht="13.5">
      <c r="A135" s="192" t="s">
        <v>264</v>
      </c>
      <c r="B135" s="171">
        <v>11784</v>
      </c>
      <c r="C135" s="287">
        <v>6.18</v>
      </c>
      <c r="D135" s="171">
        <v>2</v>
      </c>
      <c r="E135" s="287">
        <v>0</v>
      </c>
      <c r="F135" s="171">
        <v>0</v>
      </c>
      <c r="G135" s="287">
        <v>0</v>
      </c>
      <c r="H135" s="171">
        <v>11786</v>
      </c>
      <c r="I135" s="288">
        <v>6.18</v>
      </c>
      <c r="J135" s="249">
        <v>845.35</v>
      </c>
      <c r="K135" s="69">
        <v>799.5</v>
      </c>
      <c r="L135" s="134">
        <f t="shared" si="8"/>
        <v>45.85000000000002</v>
      </c>
      <c r="M135" s="291">
        <f t="shared" si="9"/>
        <v>5.73483427141964</v>
      </c>
      <c r="N135" s="78">
        <f>Margins!B135</f>
        <v>425</v>
      </c>
      <c r="O135" s="25">
        <f t="shared" si="10"/>
        <v>850</v>
      </c>
      <c r="P135" s="25">
        <f t="shared" si="11"/>
        <v>0</v>
      </c>
      <c r="Q135" s="249"/>
      <c r="R135" s="25"/>
    </row>
    <row r="136" spans="1:17" ht="13.5">
      <c r="A136" s="192" t="s">
        <v>205</v>
      </c>
      <c r="B136" s="171">
        <v>14530</v>
      </c>
      <c r="C136" s="287">
        <v>1.15</v>
      </c>
      <c r="D136" s="171">
        <v>196</v>
      </c>
      <c r="E136" s="287">
        <v>3.9</v>
      </c>
      <c r="F136" s="171">
        <v>9</v>
      </c>
      <c r="G136" s="287">
        <v>0.29</v>
      </c>
      <c r="H136" s="171">
        <v>14735</v>
      </c>
      <c r="I136" s="288">
        <v>1.17</v>
      </c>
      <c r="J136" s="249">
        <v>4155.75</v>
      </c>
      <c r="K136" s="69">
        <v>4157.3</v>
      </c>
      <c r="L136" s="134">
        <f t="shared" si="8"/>
        <v>-1.550000000000182</v>
      </c>
      <c r="M136" s="291">
        <f t="shared" si="9"/>
        <v>-0.03728381401390763</v>
      </c>
      <c r="N136" s="78">
        <f>Margins!B136</f>
        <v>50</v>
      </c>
      <c r="O136" s="25">
        <f t="shared" si="10"/>
        <v>9800</v>
      </c>
      <c r="P136" s="25">
        <f t="shared" si="11"/>
        <v>450</v>
      </c>
      <c r="Q136" s="249"/>
    </row>
    <row r="137" spans="1:17" ht="13.5">
      <c r="A137" s="192" t="s">
        <v>285</v>
      </c>
      <c r="B137" s="171">
        <v>538</v>
      </c>
      <c r="C137" s="287">
        <v>-0.51</v>
      </c>
      <c r="D137" s="171">
        <v>0</v>
      </c>
      <c r="E137" s="287">
        <v>0</v>
      </c>
      <c r="F137" s="171">
        <v>0</v>
      </c>
      <c r="G137" s="287">
        <v>0</v>
      </c>
      <c r="H137" s="171">
        <v>538</v>
      </c>
      <c r="I137" s="288">
        <v>-0.51</v>
      </c>
      <c r="J137" s="249">
        <v>629.25</v>
      </c>
      <c r="K137" s="249">
        <v>618</v>
      </c>
      <c r="L137" s="134">
        <f t="shared" si="8"/>
        <v>11.25</v>
      </c>
      <c r="M137" s="291">
        <f t="shared" si="9"/>
        <v>1.820388349514563</v>
      </c>
      <c r="N137" s="78">
        <f>Margins!B137</f>
        <v>350</v>
      </c>
      <c r="O137" s="25">
        <f t="shared" si="10"/>
        <v>0</v>
      </c>
      <c r="P137" s="25">
        <f t="shared" si="11"/>
        <v>0</v>
      </c>
      <c r="Q137" s="249"/>
    </row>
    <row r="138" spans="1:17" ht="13.5">
      <c r="A138" s="192" t="s">
        <v>6</v>
      </c>
      <c r="B138" s="171">
        <v>1507</v>
      </c>
      <c r="C138" s="287">
        <v>-0.48</v>
      </c>
      <c r="D138" s="171">
        <v>9</v>
      </c>
      <c r="E138" s="287">
        <v>-0.53</v>
      </c>
      <c r="F138" s="171">
        <v>0</v>
      </c>
      <c r="G138" s="287">
        <v>0</v>
      </c>
      <c r="H138" s="171">
        <v>1516</v>
      </c>
      <c r="I138" s="288">
        <v>-0.48</v>
      </c>
      <c r="J138" s="249">
        <v>835.75</v>
      </c>
      <c r="K138" s="69">
        <v>833.1</v>
      </c>
      <c r="L138" s="134">
        <f t="shared" si="8"/>
        <v>2.6499999999999773</v>
      </c>
      <c r="M138" s="291">
        <f t="shared" si="9"/>
        <v>0.31808906493817996</v>
      </c>
      <c r="N138" s="78">
        <f>Margins!B138</f>
        <v>312</v>
      </c>
      <c r="O138" s="25">
        <f t="shared" si="10"/>
        <v>2808</v>
      </c>
      <c r="P138" s="25">
        <f t="shared" si="11"/>
        <v>0</v>
      </c>
      <c r="Q138" s="249"/>
    </row>
    <row r="139" spans="1:17" ht="13.5">
      <c r="A139" s="192" t="s">
        <v>499</v>
      </c>
      <c r="B139" s="171">
        <v>1084</v>
      </c>
      <c r="C139" s="287">
        <v>-0.19</v>
      </c>
      <c r="D139" s="171">
        <v>0</v>
      </c>
      <c r="E139" s="287">
        <v>0</v>
      </c>
      <c r="F139" s="171">
        <v>0</v>
      </c>
      <c r="G139" s="287">
        <v>0</v>
      </c>
      <c r="H139" s="171">
        <v>1084</v>
      </c>
      <c r="I139" s="288">
        <v>-0.19</v>
      </c>
      <c r="J139" s="249">
        <v>847.85</v>
      </c>
      <c r="K139" s="69">
        <v>838.95</v>
      </c>
      <c r="L139" s="134">
        <f t="shared" si="8"/>
        <v>8.899999999999977</v>
      </c>
      <c r="M139" s="291">
        <f t="shared" si="9"/>
        <v>1.0608498718636363</v>
      </c>
      <c r="N139" s="78">
        <f>Margins!B139</f>
        <v>350</v>
      </c>
      <c r="O139" s="25">
        <f t="shared" si="10"/>
        <v>0</v>
      </c>
      <c r="P139" s="25">
        <f t="shared" si="11"/>
        <v>0</v>
      </c>
      <c r="Q139" s="249"/>
    </row>
    <row r="140" spans="1:17" ht="13.5">
      <c r="A140" s="192" t="s">
        <v>167</v>
      </c>
      <c r="B140" s="171">
        <v>1224</v>
      </c>
      <c r="C140" s="287">
        <v>-0.19</v>
      </c>
      <c r="D140" s="171">
        <v>0</v>
      </c>
      <c r="E140" s="287">
        <v>0</v>
      </c>
      <c r="F140" s="171">
        <v>0</v>
      </c>
      <c r="G140" s="287">
        <v>0</v>
      </c>
      <c r="H140" s="171">
        <v>1224</v>
      </c>
      <c r="I140" s="288">
        <v>-0.19</v>
      </c>
      <c r="J140" s="249">
        <v>601.05</v>
      </c>
      <c r="K140" s="69">
        <v>582.85</v>
      </c>
      <c r="L140" s="134">
        <f t="shared" si="8"/>
        <v>18.199999999999932</v>
      </c>
      <c r="M140" s="291">
        <f t="shared" si="9"/>
        <v>3.122587286608893</v>
      </c>
      <c r="N140" s="78">
        <f>Margins!B140</f>
        <v>600</v>
      </c>
      <c r="O140" s="25">
        <f t="shared" si="10"/>
        <v>0</v>
      </c>
      <c r="P140" s="25">
        <f t="shared" si="11"/>
        <v>0</v>
      </c>
      <c r="Q140" s="249"/>
    </row>
    <row r="141" spans="1:17" ht="13.5">
      <c r="A141" s="192" t="s">
        <v>217</v>
      </c>
      <c r="B141" s="171">
        <v>2905</v>
      </c>
      <c r="C141" s="287">
        <v>0.35</v>
      </c>
      <c r="D141" s="171">
        <v>16</v>
      </c>
      <c r="E141" s="287">
        <v>0</v>
      </c>
      <c r="F141" s="171">
        <v>0</v>
      </c>
      <c r="G141" s="287">
        <v>0</v>
      </c>
      <c r="H141" s="171">
        <v>2921</v>
      </c>
      <c r="I141" s="288">
        <v>0.36</v>
      </c>
      <c r="J141" s="249">
        <v>986.6</v>
      </c>
      <c r="K141" s="69">
        <v>995.2</v>
      </c>
      <c r="L141" s="134">
        <f t="shared" si="8"/>
        <v>-8.600000000000023</v>
      </c>
      <c r="M141" s="291">
        <f t="shared" si="9"/>
        <v>-0.864147909967848</v>
      </c>
      <c r="N141" s="78">
        <f>Margins!B141</f>
        <v>200</v>
      </c>
      <c r="O141" s="25">
        <f t="shared" si="10"/>
        <v>3200</v>
      </c>
      <c r="P141" s="25">
        <f t="shared" si="11"/>
        <v>0</v>
      </c>
      <c r="Q141" s="249"/>
    </row>
    <row r="142" spans="1:17" ht="13.5">
      <c r="A142" s="192" t="s">
        <v>202</v>
      </c>
      <c r="B142" s="171">
        <v>299</v>
      </c>
      <c r="C142" s="287">
        <v>-0.41</v>
      </c>
      <c r="D142" s="171">
        <v>5</v>
      </c>
      <c r="E142" s="287">
        <v>0</v>
      </c>
      <c r="F142" s="171">
        <v>0</v>
      </c>
      <c r="G142" s="287">
        <v>0</v>
      </c>
      <c r="H142" s="171">
        <v>304</v>
      </c>
      <c r="I142" s="288">
        <v>-0.4</v>
      </c>
      <c r="J142" s="249">
        <v>231.65</v>
      </c>
      <c r="K142" s="69">
        <v>224.65</v>
      </c>
      <c r="L142" s="134">
        <f t="shared" si="8"/>
        <v>7</v>
      </c>
      <c r="M142" s="291">
        <f t="shared" si="9"/>
        <v>3.1159581571333184</v>
      </c>
      <c r="N142" s="78">
        <f>Margins!B142</f>
        <v>1250</v>
      </c>
      <c r="O142" s="25">
        <f t="shared" si="10"/>
        <v>6250</v>
      </c>
      <c r="P142" s="25">
        <f t="shared" si="11"/>
        <v>0</v>
      </c>
      <c r="Q142" s="249"/>
    </row>
    <row r="143" spans="1:17" ht="13.5">
      <c r="A143" s="192" t="s">
        <v>286</v>
      </c>
      <c r="B143" s="171">
        <v>1233</v>
      </c>
      <c r="C143" s="287">
        <v>0.14</v>
      </c>
      <c r="D143" s="171">
        <v>0</v>
      </c>
      <c r="E143" s="287">
        <v>0</v>
      </c>
      <c r="F143" s="171">
        <v>0</v>
      </c>
      <c r="G143" s="287">
        <v>0</v>
      </c>
      <c r="H143" s="171">
        <v>1233</v>
      </c>
      <c r="I143" s="288">
        <v>0.14</v>
      </c>
      <c r="J143" s="249">
        <v>1928.45</v>
      </c>
      <c r="K143" s="69">
        <v>1876.55</v>
      </c>
      <c r="L143" s="134">
        <f t="shared" si="8"/>
        <v>51.90000000000009</v>
      </c>
      <c r="M143" s="291">
        <f t="shared" si="9"/>
        <v>2.765713676693938</v>
      </c>
      <c r="N143" s="78">
        <f>Margins!B143</f>
        <v>125</v>
      </c>
      <c r="O143" s="25">
        <f t="shared" si="10"/>
        <v>0</v>
      </c>
      <c r="P143" s="25">
        <f t="shared" si="11"/>
        <v>0</v>
      </c>
      <c r="Q143" s="249"/>
    </row>
    <row r="144" spans="1:17" ht="13.5">
      <c r="A144" s="192" t="s">
        <v>509</v>
      </c>
      <c r="B144" s="171">
        <v>3196</v>
      </c>
      <c r="C144" s="287">
        <v>1.07</v>
      </c>
      <c r="D144" s="171">
        <v>1</v>
      </c>
      <c r="E144" s="287">
        <v>0</v>
      </c>
      <c r="F144" s="171">
        <v>2</v>
      </c>
      <c r="G144" s="287">
        <v>0</v>
      </c>
      <c r="H144" s="171">
        <v>3199</v>
      </c>
      <c r="I144" s="288">
        <v>1.07</v>
      </c>
      <c r="J144" s="249">
        <v>5106.65</v>
      </c>
      <c r="K144" s="69">
        <v>4955.75</v>
      </c>
      <c r="L144" s="134">
        <f t="shared" si="8"/>
        <v>150.89999999999964</v>
      </c>
      <c r="M144" s="291">
        <f t="shared" si="9"/>
        <v>3.044947787923112</v>
      </c>
      <c r="N144" s="78">
        <f>Margins!B144</f>
        <v>50</v>
      </c>
      <c r="O144" s="25">
        <f t="shared" si="10"/>
        <v>50</v>
      </c>
      <c r="P144" s="25">
        <f t="shared" si="11"/>
        <v>100</v>
      </c>
      <c r="Q144" s="249"/>
    </row>
    <row r="145" spans="1:17" ht="13.5">
      <c r="A145" s="192" t="s">
        <v>402</v>
      </c>
      <c r="B145" s="171">
        <v>150</v>
      </c>
      <c r="C145" s="287">
        <v>-0.77</v>
      </c>
      <c r="D145" s="171">
        <v>0</v>
      </c>
      <c r="E145" s="287">
        <v>0</v>
      </c>
      <c r="F145" s="171">
        <v>0</v>
      </c>
      <c r="G145" s="287">
        <v>0</v>
      </c>
      <c r="H145" s="171">
        <v>150</v>
      </c>
      <c r="I145" s="288">
        <v>-0.77</v>
      </c>
      <c r="J145" s="249">
        <v>289.1</v>
      </c>
      <c r="K145" s="69">
        <v>287.95</v>
      </c>
      <c r="L145" s="134">
        <f t="shared" si="8"/>
        <v>1.150000000000034</v>
      </c>
      <c r="M145" s="291">
        <f t="shared" si="9"/>
        <v>0.3993748914742261</v>
      </c>
      <c r="N145" s="78">
        <f>Margins!B145</f>
        <v>825</v>
      </c>
      <c r="O145" s="25">
        <f t="shared" si="10"/>
        <v>0</v>
      </c>
      <c r="P145" s="25">
        <f t="shared" si="11"/>
        <v>0</v>
      </c>
      <c r="Q145" s="249"/>
    </row>
    <row r="146" spans="1:17" ht="13.5">
      <c r="A146" s="192" t="s">
        <v>268</v>
      </c>
      <c r="B146" s="171">
        <v>85</v>
      </c>
      <c r="C146" s="287">
        <v>-0.83</v>
      </c>
      <c r="D146" s="171">
        <v>0</v>
      </c>
      <c r="E146" s="287">
        <v>0</v>
      </c>
      <c r="F146" s="171">
        <v>0</v>
      </c>
      <c r="G146" s="287">
        <v>0</v>
      </c>
      <c r="H146" s="171">
        <v>85</v>
      </c>
      <c r="I146" s="288">
        <v>-0.83</v>
      </c>
      <c r="J146" s="249">
        <v>300.75</v>
      </c>
      <c r="K146" s="69">
        <v>300.1</v>
      </c>
      <c r="L146" s="134">
        <f t="shared" si="8"/>
        <v>0.6499999999999773</v>
      </c>
      <c r="M146" s="291">
        <f t="shared" si="9"/>
        <v>0.2165944685104889</v>
      </c>
      <c r="N146" s="78">
        <f>Margins!B146</f>
        <v>800</v>
      </c>
      <c r="O146" s="25">
        <f t="shared" si="10"/>
        <v>0</v>
      </c>
      <c r="P146" s="25">
        <f t="shared" si="11"/>
        <v>0</v>
      </c>
      <c r="Q146" s="249"/>
    </row>
    <row r="147" spans="1:17" ht="13.5">
      <c r="A147" s="192" t="s">
        <v>144</v>
      </c>
      <c r="B147" s="171">
        <v>4945</v>
      </c>
      <c r="C147" s="287">
        <v>0.97</v>
      </c>
      <c r="D147" s="171">
        <v>187</v>
      </c>
      <c r="E147" s="287">
        <v>2.82</v>
      </c>
      <c r="F147" s="171">
        <v>1</v>
      </c>
      <c r="G147" s="287">
        <v>0</v>
      </c>
      <c r="H147" s="171">
        <v>5133</v>
      </c>
      <c r="I147" s="288">
        <v>1.01</v>
      </c>
      <c r="J147" s="249">
        <v>134.85</v>
      </c>
      <c r="K147" s="69">
        <v>133.5</v>
      </c>
      <c r="L147" s="134">
        <f t="shared" si="8"/>
        <v>1.3499999999999943</v>
      </c>
      <c r="M147" s="291">
        <f t="shared" si="9"/>
        <v>1.0112359550561756</v>
      </c>
      <c r="N147" s="78">
        <f>Margins!B147</f>
        <v>2225</v>
      </c>
      <c r="O147" s="25">
        <f t="shared" si="10"/>
        <v>416075</v>
      </c>
      <c r="P147" s="25">
        <f t="shared" si="11"/>
        <v>2225</v>
      </c>
      <c r="Q147" s="249"/>
    </row>
    <row r="148" spans="1:17" ht="13.5">
      <c r="A148" s="192" t="s">
        <v>7</v>
      </c>
      <c r="B148" s="171">
        <v>3023</v>
      </c>
      <c r="C148" s="287">
        <v>-0.49</v>
      </c>
      <c r="D148" s="171">
        <v>591</v>
      </c>
      <c r="E148" s="287">
        <v>0.66</v>
      </c>
      <c r="F148" s="171">
        <v>67</v>
      </c>
      <c r="G148" s="287">
        <v>-0.17</v>
      </c>
      <c r="H148" s="171">
        <v>3681</v>
      </c>
      <c r="I148" s="288">
        <v>-0.43</v>
      </c>
      <c r="J148" s="249">
        <v>181.4</v>
      </c>
      <c r="K148" s="69">
        <v>183.4</v>
      </c>
      <c r="L148" s="134">
        <f t="shared" si="8"/>
        <v>-2</v>
      </c>
      <c r="M148" s="291">
        <f t="shared" si="9"/>
        <v>-1.0905125408942202</v>
      </c>
      <c r="N148" s="78">
        <f>Margins!B148</f>
        <v>1600</v>
      </c>
      <c r="O148" s="25">
        <f t="shared" si="10"/>
        <v>945600</v>
      </c>
      <c r="P148" s="25">
        <f t="shared" si="11"/>
        <v>107200</v>
      </c>
      <c r="Q148" s="249"/>
    </row>
    <row r="149" spans="1:17" ht="13.5">
      <c r="A149" s="192" t="s">
        <v>287</v>
      </c>
      <c r="B149" s="171">
        <v>571</v>
      </c>
      <c r="C149" s="287">
        <v>-0.16</v>
      </c>
      <c r="D149" s="171">
        <v>0</v>
      </c>
      <c r="E149" s="287">
        <v>0</v>
      </c>
      <c r="F149" s="171">
        <v>0</v>
      </c>
      <c r="G149" s="287">
        <v>0</v>
      </c>
      <c r="H149" s="171">
        <v>571</v>
      </c>
      <c r="I149" s="288">
        <v>-0.16</v>
      </c>
      <c r="J149" s="249">
        <v>352.5</v>
      </c>
      <c r="K149" s="69">
        <v>347.7</v>
      </c>
      <c r="L149" s="134">
        <f t="shared" si="8"/>
        <v>4.800000000000011</v>
      </c>
      <c r="M149" s="291">
        <f t="shared" si="9"/>
        <v>1.3805004314063882</v>
      </c>
      <c r="N149" s="78">
        <f>Margins!B149</f>
        <v>1000</v>
      </c>
      <c r="O149" s="25">
        <f t="shared" si="10"/>
        <v>0</v>
      </c>
      <c r="P149" s="25">
        <f t="shared" si="11"/>
        <v>0</v>
      </c>
      <c r="Q149" s="249"/>
    </row>
    <row r="150" spans="1:17" ht="13.5">
      <c r="A150" s="192" t="s">
        <v>176</v>
      </c>
      <c r="B150" s="171">
        <v>5162</v>
      </c>
      <c r="C150" s="287">
        <v>1.78</v>
      </c>
      <c r="D150" s="171">
        <v>302</v>
      </c>
      <c r="E150" s="287">
        <v>11.58</v>
      </c>
      <c r="F150" s="171">
        <v>23</v>
      </c>
      <c r="G150" s="287">
        <v>22</v>
      </c>
      <c r="H150" s="171">
        <v>5487</v>
      </c>
      <c r="I150" s="288">
        <v>1.92</v>
      </c>
      <c r="J150" s="249">
        <v>81.85</v>
      </c>
      <c r="K150" s="69">
        <v>80.45</v>
      </c>
      <c r="L150" s="134">
        <f t="shared" si="8"/>
        <v>1.3999999999999915</v>
      </c>
      <c r="M150" s="291">
        <f t="shared" si="9"/>
        <v>1.7402113113735134</v>
      </c>
      <c r="N150" s="78">
        <f>Margins!B150</f>
        <v>3500</v>
      </c>
      <c r="O150" s="25">
        <f t="shared" si="10"/>
        <v>1057000</v>
      </c>
      <c r="P150" s="25">
        <f t="shared" si="11"/>
        <v>80500</v>
      </c>
      <c r="Q150" s="249"/>
    </row>
    <row r="151" spans="1:17" ht="13.5">
      <c r="A151" s="192" t="s">
        <v>197</v>
      </c>
      <c r="B151" s="171">
        <v>2237</v>
      </c>
      <c r="C151" s="287">
        <v>-0.01</v>
      </c>
      <c r="D151" s="171">
        <v>7</v>
      </c>
      <c r="E151" s="287">
        <v>0</v>
      </c>
      <c r="F151" s="171">
        <v>0</v>
      </c>
      <c r="G151" s="287">
        <v>0</v>
      </c>
      <c r="H151" s="171">
        <v>2244</v>
      </c>
      <c r="I151" s="288">
        <v>-0.01</v>
      </c>
      <c r="J151" s="249">
        <v>501.5</v>
      </c>
      <c r="K151" s="69">
        <v>480.5</v>
      </c>
      <c r="L151" s="134">
        <f t="shared" si="8"/>
        <v>21</v>
      </c>
      <c r="M151" s="291">
        <f t="shared" si="9"/>
        <v>4.37044745057232</v>
      </c>
      <c r="N151" s="78">
        <f>Margins!B151</f>
        <v>575</v>
      </c>
      <c r="O151" s="25">
        <f t="shared" si="10"/>
        <v>4025</v>
      </c>
      <c r="P151" s="25">
        <f t="shared" si="11"/>
        <v>0</v>
      </c>
      <c r="Q151" s="249"/>
    </row>
    <row r="152" spans="1:17" ht="13.5">
      <c r="A152" s="192" t="s">
        <v>510</v>
      </c>
      <c r="B152" s="171">
        <v>53</v>
      </c>
      <c r="C152" s="287">
        <v>-0.78</v>
      </c>
      <c r="D152" s="171">
        <v>0</v>
      </c>
      <c r="E152" s="287">
        <v>0</v>
      </c>
      <c r="F152" s="171">
        <v>0</v>
      </c>
      <c r="G152" s="287">
        <v>0</v>
      </c>
      <c r="H152" s="171">
        <v>53</v>
      </c>
      <c r="I152" s="288">
        <v>-0.78</v>
      </c>
      <c r="J152" s="249">
        <v>1334.15</v>
      </c>
      <c r="K152" s="69">
        <v>1324.25</v>
      </c>
      <c r="L152" s="134">
        <f t="shared" si="8"/>
        <v>9.900000000000091</v>
      </c>
      <c r="M152" s="291">
        <f t="shared" si="9"/>
        <v>0.7475929771568881</v>
      </c>
      <c r="N152" s="78">
        <f>Margins!B152</f>
        <v>150</v>
      </c>
      <c r="O152" s="25">
        <f t="shared" si="10"/>
        <v>0</v>
      </c>
      <c r="P152" s="25">
        <f t="shared" si="11"/>
        <v>0</v>
      </c>
      <c r="Q152" s="249"/>
    </row>
    <row r="153" spans="1:17" ht="13.5">
      <c r="A153" s="192" t="s">
        <v>168</v>
      </c>
      <c r="B153" s="171">
        <v>1082</v>
      </c>
      <c r="C153" s="287">
        <v>-0.24</v>
      </c>
      <c r="D153" s="171">
        <v>0</v>
      </c>
      <c r="E153" s="287">
        <v>0</v>
      </c>
      <c r="F153" s="171">
        <v>0</v>
      </c>
      <c r="G153" s="287">
        <v>0</v>
      </c>
      <c r="H153" s="171">
        <v>1082</v>
      </c>
      <c r="I153" s="288">
        <v>-0.24</v>
      </c>
      <c r="J153" s="249">
        <v>461.2</v>
      </c>
      <c r="K153" s="69">
        <v>461.7</v>
      </c>
      <c r="L153" s="134">
        <f t="shared" si="8"/>
        <v>-0.5</v>
      </c>
      <c r="M153" s="291">
        <f t="shared" si="9"/>
        <v>-0.10829542993285683</v>
      </c>
      <c r="N153" s="78">
        <f>Margins!B153</f>
        <v>550</v>
      </c>
      <c r="O153" s="25">
        <f t="shared" si="10"/>
        <v>0</v>
      </c>
      <c r="P153" s="25">
        <f t="shared" si="11"/>
        <v>0</v>
      </c>
      <c r="Q153" s="249"/>
    </row>
    <row r="154" spans="1:17" ht="13.5">
      <c r="A154" s="192" t="s">
        <v>511</v>
      </c>
      <c r="B154" s="171">
        <v>331</v>
      </c>
      <c r="C154" s="287">
        <v>-0.74</v>
      </c>
      <c r="D154" s="171">
        <v>0</v>
      </c>
      <c r="E154" s="287">
        <v>0</v>
      </c>
      <c r="F154" s="171">
        <v>0</v>
      </c>
      <c r="G154" s="287">
        <v>0</v>
      </c>
      <c r="H154" s="171">
        <v>331</v>
      </c>
      <c r="I154" s="288">
        <v>-0.74</v>
      </c>
      <c r="J154" s="249">
        <v>482.95</v>
      </c>
      <c r="K154" s="69">
        <v>476.7</v>
      </c>
      <c r="L154" s="134">
        <f t="shared" si="8"/>
        <v>6.25</v>
      </c>
      <c r="M154" s="291">
        <f t="shared" si="9"/>
        <v>1.3110971260750997</v>
      </c>
      <c r="N154" s="78">
        <f>Margins!B154</f>
        <v>500</v>
      </c>
      <c r="O154" s="25">
        <f t="shared" si="10"/>
        <v>0</v>
      </c>
      <c r="P154" s="25">
        <f t="shared" si="11"/>
        <v>0</v>
      </c>
      <c r="Q154" s="249"/>
    </row>
    <row r="155" spans="1:17" ht="13.5">
      <c r="A155" s="192" t="s">
        <v>145</v>
      </c>
      <c r="B155" s="171">
        <v>4709</v>
      </c>
      <c r="C155" s="287">
        <v>1.2</v>
      </c>
      <c r="D155" s="171">
        <v>50</v>
      </c>
      <c r="E155" s="287">
        <v>1.63</v>
      </c>
      <c r="F155" s="171">
        <v>6</v>
      </c>
      <c r="G155" s="287">
        <v>0</v>
      </c>
      <c r="H155" s="171">
        <v>4765</v>
      </c>
      <c r="I155" s="288">
        <v>1.2</v>
      </c>
      <c r="J155" s="249">
        <v>249.1</v>
      </c>
      <c r="K155" s="69">
        <v>246.05</v>
      </c>
      <c r="L155" s="134">
        <f t="shared" si="8"/>
        <v>3.049999999999983</v>
      </c>
      <c r="M155" s="291">
        <f t="shared" si="9"/>
        <v>1.239585450111759</v>
      </c>
      <c r="N155" s="78">
        <f>Margins!B155</f>
        <v>1475</v>
      </c>
      <c r="O155" s="25">
        <f t="shared" si="10"/>
        <v>73750</v>
      </c>
      <c r="P155" s="25">
        <f t="shared" si="11"/>
        <v>8850</v>
      </c>
      <c r="Q155" s="249"/>
    </row>
    <row r="156" spans="1:17" ht="13.5">
      <c r="A156" s="192" t="s">
        <v>146</v>
      </c>
      <c r="B156" s="171">
        <v>224</v>
      </c>
      <c r="C156" s="287">
        <v>-0.7</v>
      </c>
      <c r="D156" s="171">
        <v>0</v>
      </c>
      <c r="E156" s="287">
        <v>0</v>
      </c>
      <c r="F156" s="171">
        <v>0</v>
      </c>
      <c r="G156" s="287">
        <v>0</v>
      </c>
      <c r="H156" s="171">
        <v>224</v>
      </c>
      <c r="I156" s="288">
        <v>-0.7</v>
      </c>
      <c r="J156" s="249">
        <v>350.7</v>
      </c>
      <c r="K156" s="69">
        <v>342.05</v>
      </c>
      <c r="L156" s="134">
        <f t="shared" si="8"/>
        <v>8.649999999999977</v>
      </c>
      <c r="M156" s="291">
        <f t="shared" si="9"/>
        <v>2.528870048238555</v>
      </c>
      <c r="N156" s="78">
        <f>Margins!B156</f>
        <v>1045</v>
      </c>
      <c r="O156" s="25">
        <f t="shared" si="10"/>
        <v>0</v>
      </c>
      <c r="P156" s="25">
        <f t="shared" si="11"/>
        <v>0</v>
      </c>
      <c r="Q156" s="249"/>
    </row>
    <row r="157" spans="1:17" ht="13.5">
      <c r="A157" s="192" t="s">
        <v>512</v>
      </c>
      <c r="B157" s="171">
        <v>969</v>
      </c>
      <c r="C157" s="287">
        <v>-0.02</v>
      </c>
      <c r="D157" s="171">
        <v>4</v>
      </c>
      <c r="E157" s="287">
        <v>3</v>
      </c>
      <c r="F157" s="171">
        <v>0</v>
      </c>
      <c r="G157" s="287">
        <v>0</v>
      </c>
      <c r="H157" s="171">
        <v>973</v>
      </c>
      <c r="I157" s="288">
        <v>-0.02</v>
      </c>
      <c r="J157" s="249">
        <v>151.05</v>
      </c>
      <c r="K157" s="69">
        <v>142.8</v>
      </c>
      <c r="L157" s="134">
        <f t="shared" si="8"/>
        <v>8.25</v>
      </c>
      <c r="M157" s="291">
        <f t="shared" si="9"/>
        <v>5.777310924369748</v>
      </c>
      <c r="N157" s="78">
        <f>Margins!B157</f>
        <v>1450</v>
      </c>
      <c r="O157" s="25">
        <f t="shared" si="10"/>
        <v>5800</v>
      </c>
      <c r="P157" s="25">
        <f t="shared" si="11"/>
        <v>0</v>
      </c>
      <c r="Q157" s="249"/>
    </row>
    <row r="158" spans="1:17" ht="13.5">
      <c r="A158" s="192" t="s">
        <v>469</v>
      </c>
      <c r="B158" s="171">
        <v>950</v>
      </c>
      <c r="C158" s="287">
        <v>-0.72</v>
      </c>
      <c r="D158" s="171">
        <v>10</v>
      </c>
      <c r="E158" s="287">
        <v>-0.55</v>
      </c>
      <c r="F158" s="171">
        <v>0</v>
      </c>
      <c r="G158" s="287">
        <v>0</v>
      </c>
      <c r="H158" s="171">
        <v>960</v>
      </c>
      <c r="I158" s="288">
        <v>-0.72</v>
      </c>
      <c r="J158" s="249">
        <v>237.85</v>
      </c>
      <c r="K158" s="69">
        <v>235.85</v>
      </c>
      <c r="L158" s="134">
        <f t="shared" si="8"/>
        <v>2</v>
      </c>
      <c r="M158" s="291">
        <f t="shared" si="9"/>
        <v>0.8479966080135679</v>
      </c>
      <c r="N158" s="78">
        <f>Margins!B158</f>
        <v>600</v>
      </c>
      <c r="O158" s="25">
        <f t="shared" si="10"/>
        <v>6000</v>
      </c>
      <c r="P158" s="25">
        <f t="shared" si="11"/>
        <v>0</v>
      </c>
      <c r="Q158" s="249"/>
    </row>
    <row r="159" spans="1:18" ht="13.5">
      <c r="A159" s="192" t="s">
        <v>120</v>
      </c>
      <c r="B159" s="171">
        <v>11034</v>
      </c>
      <c r="C159" s="287">
        <v>-0.32</v>
      </c>
      <c r="D159" s="171">
        <v>839</v>
      </c>
      <c r="E159" s="287">
        <v>1.17</v>
      </c>
      <c r="F159" s="171">
        <v>87</v>
      </c>
      <c r="G159" s="287">
        <v>0.34</v>
      </c>
      <c r="H159" s="171">
        <v>11960</v>
      </c>
      <c r="I159" s="288">
        <v>-0.29</v>
      </c>
      <c r="J159" s="249">
        <v>241.4</v>
      </c>
      <c r="K159" s="69">
        <v>240.2</v>
      </c>
      <c r="L159" s="134">
        <f t="shared" si="8"/>
        <v>1.200000000000017</v>
      </c>
      <c r="M159" s="291">
        <f t="shared" si="9"/>
        <v>0.4995836802664517</v>
      </c>
      <c r="N159" s="78">
        <f>Margins!B159</f>
        <v>1625</v>
      </c>
      <c r="O159" s="25">
        <f t="shared" si="10"/>
        <v>1363375</v>
      </c>
      <c r="P159" s="25">
        <f t="shared" si="11"/>
        <v>141375</v>
      </c>
      <c r="Q159" s="249"/>
      <c r="R159" s="25"/>
    </row>
    <row r="160" spans="1:18" ht="13.5">
      <c r="A160" s="200" t="s">
        <v>470</v>
      </c>
      <c r="B160" s="171">
        <v>21</v>
      </c>
      <c r="C160" s="287">
        <v>-0.89</v>
      </c>
      <c r="D160" s="171">
        <v>0</v>
      </c>
      <c r="E160" s="287">
        <v>0</v>
      </c>
      <c r="F160" s="171">
        <v>0</v>
      </c>
      <c r="G160" s="287">
        <v>0</v>
      </c>
      <c r="H160" s="171">
        <v>21</v>
      </c>
      <c r="I160" s="288">
        <v>-0.89</v>
      </c>
      <c r="J160" s="249">
        <v>360.1</v>
      </c>
      <c r="K160" s="69">
        <v>354.3</v>
      </c>
      <c r="L160" s="134">
        <f t="shared" si="8"/>
        <v>5.800000000000011</v>
      </c>
      <c r="M160" s="291">
        <f t="shared" si="9"/>
        <v>1.6370307648885158</v>
      </c>
      <c r="N160" s="78">
        <f>Margins!B160</f>
        <v>550</v>
      </c>
      <c r="O160" s="25">
        <f t="shared" si="10"/>
        <v>0</v>
      </c>
      <c r="P160" s="25">
        <f t="shared" si="11"/>
        <v>0</v>
      </c>
      <c r="Q160" s="249"/>
      <c r="R160" s="25"/>
    </row>
    <row r="161" spans="1:18" ht="13.5">
      <c r="A161" s="200" t="s">
        <v>456</v>
      </c>
      <c r="B161" s="171">
        <v>1643</v>
      </c>
      <c r="C161" s="287">
        <v>0.57</v>
      </c>
      <c r="D161" s="171">
        <v>0</v>
      </c>
      <c r="E161" s="287">
        <v>0</v>
      </c>
      <c r="F161" s="171">
        <v>0</v>
      </c>
      <c r="G161" s="287">
        <v>0</v>
      </c>
      <c r="H161" s="171">
        <v>1643</v>
      </c>
      <c r="I161" s="288">
        <v>0.57</v>
      </c>
      <c r="J161" s="249">
        <v>574</v>
      </c>
      <c r="K161" s="69">
        <v>550.9</v>
      </c>
      <c r="L161" s="134">
        <f t="shared" si="8"/>
        <v>23.100000000000023</v>
      </c>
      <c r="M161" s="291">
        <f t="shared" si="9"/>
        <v>4.193138500635328</v>
      </c>
      <c r="N161" s="78">
        <f>Margins!B161</f>
        <v>650</v>
      </c>
      <c r="O161" s="25">
        <f t="shared" si="10"/>
        <v>0</v>
      </c>
      <c r="P161" s="25">
        <f t="shared" si="11"/>
        <v>0</v>
      </c>
      <c r="Q161" s="249"/>
      <c r="R161" s="25"/>
    </row>
    <row r="162" spans="1:18" ht="13.5">
      <c r="A162" s="200" t="s">
        <v>34</v>
      </c>
      <c r="B162" s="171">
        <v>9645</v>
      </c>
      <c r="C162" s="287">
        <v>-0.07</v>
      </c>
      <c r="D162" s="171">
        <v>1270</v>
      </c>
      <c r="E162" s="287">
        <v>-0.01</v>
      </c>
      <c r="F162" s="171">
        <v>9</v>
      </c>
      <c r="G162" s="287">
        <v>8</v>
      </c>
      <c r="H162" s="171">
        <v>10924</v>
      </c>
      <c r="I162" s="288">
        <v>-0.06</v>
      </c>
      <c r="J162" s="249">
        <v>1225.65</v>
      </c>
      <c r="K162" s="69">
        <v>1247.5</v>
      </c>
      <c r="L162" s="134">
        <f t="shared" si="8"/>
        <v>-21.84999999999991</v>
      </c>
      <c r="M162" s="291">
        <f t="shared" si="9"/>
        <v>-1.7515030060120167</v>
      </c>
      <c r="N162" s="78">
        <f>Margins!B162</f>
        <v>225</v>
      </c>
      <c r="O162" s="25">
        <f t="shared" si="10"/>
        <v>285750</v>
      </c>
      <c r="P162" s="25">
        <f t="shared" si="11"/>
        <v>2025</v>
      </c>
      <c r="Q162" s="249"/>
      <c r="R162" s="25"/>
    </row>
    <row r="163" spans="1:18" ht="13.5">
      <c r="A163" s="192" t="s">
        <v>169</v>
      </c>
      <c r="B163" s="171">
        <v>9737</v>
      </c>
      <c r="C163" s="287">
        <v>2.66</v>
      </c>
      <c r="D163" s="171">
        <v>21</v>
      </c>
      <c r="E163" s="287">
        <v>4.25</v>
      </c>
      <c r="F163" s="171">
        <v>1</v>
      </c>
      <c r="G163" s="287">
        <v>0</v>
      </c>
      <c r="H163" s="171">
        <v>9759</v>
      </c>
      <c r="I163" s="288">
        <v>2.67</v>
      </c>
      <c r="J163" s="249">
        <v>295.55</v>
      </c>
      <c r="K163" s="69">
        <v>256.9</v>
      </c>
      <c r="L163" s="134">
        <f t="shared" si="8"/>
        <v>38.650000000000034</v>
      </c>
      <c r="M163" s="291">
        <f t="shared" si="9"/>
        <v>15.044764499805385</v>
      </c>
      <c r="N163" s="78">
        <f>Margins!B163</f>
        <v>1050</v>
      </c>
      <c r="O163" s="25">
        <f t="shared" si="10"/>
        <v>22050</v>
      </c>
      <c r="P163" s="25">
        <f t="shared" si="11"/>
        <v>1050</v>
      </c>
      <c r="Q163" s="249"/>
      <c r="R163" s="25"/>
    </row>
    <row r="164" spans="1:17" ht="13.5">
      <c r="A164" s="192" t="s">
        <v>78</v>
      </c>
      <c r="B164" s="171">
        <v>424</v>
      </c>
      <c r="C164" s="287">
        <v>-0.59</v>
      </c>
      <c r="D164" s="171">
        <v>4</v>
      </c>
      <c r="E164" s="287">
        <v>0</v>
      </c>
      <c r="F164" s="171">
        <v>0</v>
      </c>
      <c r="G164" s="287">
        <v>0</v>
      </c>
      <c r="H164" s="171">
        <v>428</v>
      </c>
      <c r="I164" s="288">
        <v>-0.58</v>
      </c>
      <c r="J164" s="249">
        <v>273.95</v>
      </c>
      <c r="K164" s="69">
        <v>266.4</v>
      </c>
      <c r="L164" s="134">
        <f t="shared" si="8"/>
        <v>7.550000000000011</v>
      </c>
      <c r="M164" s="291">
        <f t="shared" si="9"/>
        <v>2.8340840840840884</v>
      </c>
      <c r="N164" s="78">
        <f>Margins!B164</f>
        <v>1200</v>
      </c>
      <c r="O164" s="25">
        <f t="shared" si="10"/>
        <v>4800</v>
      </c>
      <c r="P164" s="25">
        <f t="shared" si="11"/>
        <v>0</v>
      </c>
      <c r="Q164" s="249"/>
    </row>
    <row r="165" spans="1:17" ht="13.5">
      <c r="A165" s="192" t="s">
        <v>403</v>
      </c>
      <c r="B165" s="171">
        <v>1978</v>
      </c>
      <c r="C165" s="287">
        <v>1.22</v>
      </c>
      <c r="D165" s="171">
        <v>0</v>
      </c>
      <c r="E165" s="287">
        <v>0</v>
      </c>
      <c r="F165" s="171">
        <v>0</v>
      </c>
      <c r="G165" s="287">
        <v>0</v>
      </c>
      <c r="H165" s="171">
        <v>1978</v>
      </c>
      <c r="I165" s="288">
        <v>1.22</v>
      </c>
      <c r="J165" s="249">
        <v>825.05</v>
      </c>
      <c r="K165" s="69">
        <v>773.45</v>
      </c>
      <c r="L165" s="134">
        <f t="shared" si="8"/>
        <v>51.59999999999991</v>
      </c>
      <c r="M165" s="291">
        <f t="shared" si="9"/>
        <v>6.671407330790602</v>
      </c>
      <c r="N165" s="78">
        <f>Margins!B165</f>
        <v>500</v>
      </c>
      <c r="O165" s="25">
        <f t="shared" si="10"/>
        <v>0</v>
      </c>
      <c r="P165" s="25">
        <f t="shared" si="11"/>
        <v>0</v>
      </c>
      <c r="Q165" s="249"/>
    </row>
    <row r="166" spans="1:17" ht="13.5">
      <c r="A166" s="192" t="s">
        <v>266</v>
      </c>
      <c r="B166" s="171">
        <v>10777</v>
      </c>
      <c r="C166" s="287">
        <v>1.42</v>
      </c>
      <c r="D166" s="171">
        <v>17</v>
      </c>
      <c r="E166" s="287">
        <v>4.67</v>
      </c>
      <c r="F166" s="171">
        <v>0</v>
      </c>
      <c r="G166" s="287">
        <v>0</v>
      </c>
      <c r="H166" s="171">
        <v>10794</v>
      </c>
      <c r="I166" s="288">
        <v>1.42</v>
      </c>
      <c r="J166" s="249">
        <v>458.55</v>
      </c>
      <c r="K166" s="69">
        <v>423.95</v>
      </c>
      <c r="L166" s="134">
        <f t="shared" si="8"/>
        <v>34.60000000000002</v>
      </c>
      <c r="M166" s="291">
        <f t="shared" si="9"/>
        <v>8.161339780634515</v>
      </c>
      <c r="N166" s="78">
        <f>Margins!B166</f>
        <v>700</v>
      </c>
      <c r="O166" s="25">
        <f t="shared" si="10"/>
        <v>11900</v>
      </c>
      <c r="P166" s="25">
        <f t="shared" si="11"/>
        <v>0</v>
      </c>
      <c r="Q166" s="249"/>
    </row>
    <row r="167" spans="1:17" ht="13.5">
      <c r="A167" s="192" t="s">
        <v>404</v>
      </c>
      <c r="B167" s="171">
        <v>2231</v>
      </c>
      <c r="C167" s="287">
        <v>1.88</v>
      </c>
      <c r="D167" s="171">
        <v>0</v>
      </c>
      <c r="E167" s="287">
        <v>0</v>
      </c>
      <c r="F167" s="171">
        <v>0</v>
      </c>
      <c r="G167" s="287">
        <v>0</v>
      </c>
      <c r="H167" s="171">
        <v>2231</v>
      </c>
      <c r="I167" s="288">
        <v>1.88</v>
      </c>
      <c r="J167" s="249">
        <v>926.25</v>
      </c>
      <c r="K167" s="69">
        <v>844.8</v>
      </c>
      <c r="L167" s="134">
        <f t="shared" si="8"/>
        <v>81.45000000000005</v>
      </c>
      <c r="M167" s="291">
        <f t="shared" si="9"/>
        <v>9.641335227272734</v>
      </c>
      <c r="N167" s="78">
        <f>Margins!B167</f>
        <v>250</v>
      </c>
      <c r="O167" s="25">
        <f t="shared" si="10"/>
        <v>0</v>
      </c>
      <c r="P167" s="25">
        <f t="shared" si="11"/>
        <v>0</v>
      </c>
      <c r="Q167" s="249"/>
    </row>
    <row r="168" spans="1:17" ht="13.5">
      <c r="A168" s="192" t="s">
        <v>218</v>
      </c>
      <c r="B168" s="171">
        <v>663</v>
      </c>
      <c r="C168" s="287">
        <v>-0.83</v>
      </c>
      <c r="D168" s="171">
        <v>6</v>
      </c>
      <c r="E168" s="287">
        <v>5</v>
      </c>
      <c r="F168" s="171">
        <v>0</v>
      </c>
      <c r="G168" s="287">
        <v>0</v>
      </c>
      <c r="H168" s="171">
        <v>669</v>
      </c>
      <c r="I168" s="288">
        <v>-0.83</v>
      </c>
      <c r="J168" s="249">
        <v>330.3</v>
      </c>
      <c r="K168" s="69">
        <v>326.3</v>
      </c>
      <c r="L168" s="134">
        <f t="shared" si="8"/>
        <v>4</v>
      </c>
      <c r="M168" s="291">
        <f t="shared" si="9"/>
        <v>1.225865767698437</v>
      </c>
      <c r="N168" s="78">
        <f>Margins!B168</f>
        <v>650</v>
      </c>
      <c r="O168" s="25">
        <f t="shared" si="10"/>
        <v>3900</v>
      </c>
      <c r="P168" s="25">
        <f t="shared" si="11"/>
        <v>0</v>
      </c>
      <c r="Q168" s="249"/>
    </row>
    <row r="169" spans="1:17" ht="13.5">
      <c r="A169" s="192" t="s">
        <v>405</v>
      </c>
      <c r="B169" s="171">
        <v>730</v>
      </c>
      <c r="C169" s="287">
        <v>-0.42</v>
      </c>
      <c r="D169" s="171">
        <v>0</v>
      </c>
      <c r="E169" s="287">
        <v>0</v>
      </c>
      <c r="F169" s="171">
        <v>0</v>
      </c>
      <c r="G169" s="287">
        <v>-1</v>
      </c>
      <c r="H169" s="171">
        <v>730</v>
      </c>
      <c r="I169" s="288">
        <v>-0.42</v>
      </c>
      <c r="J169" s="249">
        <v>143.7</v>
      </c>
      <c r="K169" s="69">
        <v>136.45</v>
      </c>
      <c r="L169" s="134">
        <f t="shared" si="8"/>
        <v>7.25</v>
      </c>
      <c r="M169" s="291">
        <f t="shared" si="9"/>
        <v>5.313301575668743</v>
      </c>
      <c r="N169" s="78">
        <f>Margins!B169</f>
        <v>2750</v>
      </c>
      <c r="O169" s="25">
        <f t="shared" si="10"/>
        <v>0</v>
      </c>
      <c r="P169" s="25">
        <f t="shared" si="11"/>
        <v>0</v>
      </c>
      <c r="Q169" s="249"/>
    </row>
    <row r="170" spans="1:17" ht="13.5">
      <c r="A170" s="192" t="s">
        <v>406</v>
      </c>
      <c r="B170" s="171">
        <v>4040</v>
      </c>
      <c r="C170" s="287">
        <v>-0.25</v>
      </c>
      <c r="D170" s="171">
        <v>433</v>
      </c>
      <c r="E170" s="287">
        <v>1.93</v>
      </c>
      <c r="F170" s="171">
        <v>62</v>
      </c>
      <c r="G170" s="287">
        <v>1.82</v>
      </c>
      <c r="H170" s="171">
        <v>4535</v>
      </c>
      <c r="I170" s="288">
        <v>-0.19</v>
      </c>
      <c r="J170" s="249">
        <v>105.55</v>
      </c>
      <c r="K170" s="69">
        <v>103.65</v>
      </c>
      <c r="L170" s="134">
        <f t="shared" si="8"/>
        <v>1.8999999999999915</v>
      </c>
      <c r="M170" s="291">
        <f t="shared" si="9"/>
        <v>1.8330921369995095</v>
      </c>
      <c r="N170" s="78">
        <f>Margins!B170</f>
        <v>2200</v>
      </c>
      <c r="O170" s="25">
        <f t="shared" si="10"/>
        <v>952600</v>
      </c>
      <c r="P170" s="25">
        <f t="shared" si="11"/>
        <v>136400</v>
      </c>
      <c r="Q170" s="249"/>
    </row>
    <row r="171" spans="1:17" ht="13.5">
      <c r="A171" s="192" t="s">
        <v>381</v>
      </c>
      <c r="B171" s="171">
        <v>1812</v>
      </c>
      <c r="C171" s="287">
        <v>0.74</v>
      </c>
      <c r="D171" s="171">
        <v>1</v>
      </c>
      <c r="E171" s="287">
        <v>0</v>
      </c>
      <c r="F171" s="171">
        <v>0</v>
      </c>
      <c r="G171" s="287">
        <v>0</v>
      </c>
      <c r="H171" s="171">
        <v>1813</v>
      </c>
      <c r="I171" s="288">
        <v>0.74</v>
      </c>
      <c r="J171" s="249">
        <v>263.7</v>
      </c>
      <c r="K171" s="69">
        <v>252.5</v>
      </c>
      <c r="L171" s="134">
        <f t="shared" si="8"/>
        <v>11.199999999999989</v>
      </c>
      <c r="M171" s="291">
        <f t="shared" si="9"/>
        <v>4.435643564356432</v>
      </c>
      <c r="N171" s="78">
        <f>Margins!B171</f>
        <v>1200</v>
      </c>
      <c r="O171" s="25">
        <f t="shared" si="10"/>
        <v>1200</v>
      </c>
      <c r="P171" s="25">
        <f t="shared" si="11"/>
        <v>0</v>
      </c>
      <c r="Q171" s="249"/>
    </row>
    <row r="172" spans="1:17" ht="13.5">
      <c r="A172" s="192" t="s">
        <v>79</v>
      </c>
      <c r="B172" s="171">
        <v>2576</v>
      </c>
      <c r="C172" s="287">
        <v>-0.38</v>
      </c>
      <c r="D172" s="171">
        <v>0</v>
      </c>
      <c r="E172" s="287">
        <v>0</v>
      </c>
      <c r="F172" s="171">
        <v>0</v>
      </c>
      <c r="G172" s="287">
        <v>0</v>
      </c>
      <c r="H172" s="171">
        <v>2576</v>
      </c>
      <c r="I172" s="288">
        <v>-0.38</v>
      </c>
      <c r="J172" s="249">
        <v>672.45</v>
      </c>
      <c r="K172" s="69">
        <v>660.35</v>
      </c>
      <c r="L172" s="134">
        <f t="shared" si="8"/>
        <v>12.100000000000023</v>
      </c>
      <c r="M172" s="291">
        <f t="shared" si="9"/>
        <v>1.8323616264102405</v>
      </c>
      <c r="N172" s="78">
        <f>Margins!B172</f>
        <v>600</v>
      </c>
      <c r="O172" s="25">
        <f t="shared" si="10"/>
        <v>0</v>
      </c>
      <c r="P172" s="25">
        <f t="shared" si="11"/>
        <v>0</v>
      </c>
      <c r="Q172" s="249"/>
    </row>
    <row r="173" spans="1:17" ht="13.5">
      <c r="A173" s="192" t="s">
        <v>219</v>
      </c>
      <c r="B173" s="171">
        <v>794</v>
      </c>
      <c r="C173" s="287">
        <v>-0.67</v>
      </c>
      <c r="D173" s="171">
        <v>60</v>
      </c>
      <c r="E173" s="287">
        <v>-0.14</v>
      </c>
      <c r="F173" s="171">
        <v>13</v>
      </c>
      <c r="G173" s="287">
        <v>5.5</v>
      </c>
      <c r="H173" s="171">
        <v>867</v>
      </c>
      <c r="I173" s="288">
        <v>-0.66</v>
      </c>
      <c r="J173" s="249">
        <v>123.75</v>
      </c>
      <c r="K173" s="69">
        <v>123.2</v>
      </c>
      <c r="L173" s="134">
        <f t="shared" si="8"/>
        <v>0.5499999999999972</v>
      </c>
      <c r="M173" s="291">
        <f t="shared" si="9"/>
        <v>0.4464285714285692</v>
      </c>
      <c r="N173" s="78">
        <f>Margins!B173</f>
        <v>1400</v>
      </c>
      <c r="O173" s="25">
        <f t="shared" si="10"/>
        <v>84000</v>
      </c>
      <c r="P173" s="25">
        <f t="shared" si="11"/>
        <v>18200</v>
      </c>
      <c r="Q173" s="249"/>
    </row>
    <row r="174" spans="1:17" ht="13.5">
      <c r="A174" s="200" t="s">
        <v>493</v>
      </c>
      <c r="B174" s="171">
        <v>8559</v>
      </c>
      <c r="C174" s="287">
        <v>-0.41</v>
      </c>
      <c r="D174" s="171">
        <v>1347</v>
      </c>
      <c r="E174" s="287">
        <v>2.14</v>
      </c>
      <c r="F174" s="171">
        <v>110</v>
      </c>
      <c r="G174" s="287">
        <v>0.86</v>
      </c>
      <c r="H174" s="171">
        <v>10016</v>
      </c>
      <c r="I174" s="288">
        <v>-0.33</v>
      </c>
      <c r="J174" s="249">
        <v>142.9</v>
      </c>
      <c r="K174" s="69">
        <v>141.8</v>
      </c>
      <c r="L174" s="134">
        <f t="shared" si="8"/>
        <v>1.0999999999999943</v>
      </c>
      <c r="M174" s="291">
        <f t="shared" si="9"/>
        <v>0.775740479548656</v>
      </c>
      <c r="N174" s="78">
        <f>Margins!B174</f>
        <v>1925</v>
      </c>
      <c r="O174" s="25">
        <f t="shared" si="10"/>
        <v>2592975</v>
      </c>
      <c r="P174" s="25">
        <f t="shared" si="11"/>
        <v>211750</v>
      </c>
      <c r="Q174" s="249"/>
    </row>
    <row r="175" spans="1:17" ht="13.5">
      <c r="A175" s="192" t="s">
        <v>288</v>
      </c>
      <c r="B175" s="171">
        <v>2544</v>
      </c>
      <c r="C175" s="287">
        <v>-0.29</v>
      </c>
      <c r="D175" s="171">
        <v>57</v>
      </c>
      <c r="E175" s="287">
        <v>4.7</v>
      </c>
      <c r="F175" s="171">
        <v>0</v>
      </c>
      <c r="G175" s="287">
        <v>0</v>
      </c>
      <c r="H175" s="171">
        <v>2601</v>
      </c>
      <c r="I175" s="288">
        <v>-0.28</v>
      </c>
      <c r="J175" s="249">
        <v>241.15</v>
      </c>
      <c r="K175" s="69">
        <v>239.1</v>
      </c>
      <c r="L175" s="134">
        <f t="shared" si="8"/>
        <v>2.0500000000000114</v>
      </c>
      <c r="M175" s="291">
        <f t="shared" si="9"/>
        <v>0.8573818485989173</v>
      </c>
      <c r="N175" s="78">
        <f>Margins!B175</f>
        <v>1100</v>
      </c>
      <c r="O175" s="25">
        <f t="shared" si="10"/>
        <v>62700</v>
      </c>
      <c r="P175" s="25">
        <f t="shared" si="11"/>
        <v>0</v>
      </c>
      <c r="Q175" s="249"/>
    </row>
    <row r="176" spans="1:17" ht="13.5">
      <c r="A176" s="192" t="s">
        <v>220</v>
      </c>
      <c r="B176" s="171">
        <v>5811</v>
      </c>
      <c r="C176" s="287">
        <v>-0.28</v>
      </c>
      <c r="D176" s="171">
        <v>45</v>
      </c>
      <c r="E176" s="287">
        <v>2.21</v>
      </c>
      <c r="F176" s="171">
        <v>0</v>
      </c>
      <c r="G176" s="287">
        <v>0</v>
      </c>
      <c r="H176" s="171">
        <v>5856</v>
      </c>
      <c r="I176" s="288">
        <v>-0.28</v>
      </c>
      <c r="J176" s="249">
        <v>561.25</v>
      </c>
      <c r="K176" s="69">
        <v>566.9</v>
      </c>
      <c r="L176" s="134">
        <f t="shared" si="8"/>
        <v>-5.649999999999977</v>
      </c>
      <c r="M176" s="291">
        <f t="shared" si="9"/>
        <v>-0.9966484388781051</v>
      </c>
      <c r="N176" s="78">
        <f>Margins!B176</f>
        <v>750</v>
      </c>
      <c r="O176" s="25">
        <f t="shared" si="10"/>
        <v>33750</v>
      </c>
      <c r="P176" s="25">
        <f t="shared" si="11"/>
        <v>0</v>
      </c>
      <c r="Q176" s="249"/>
    </row>
    <row r="177" spans="1:17" ht="13.5">
      <c r="A177" s="192" t="s">
        <v>460</v>
      </c>
      <c r="B177" s="171">
        <v>533</v>
      </c>
      <c r="C177" s="287">
        <v>-0.22</v>
      </c>
      <c r="D177" s="171">
        <v>0</v>
      </c>
      <c r="E177" s="287">
        <v>0</v>
      </c>
      <c r="F177" s="171">
        <v>0</v>
      </c>
      <c r="G177" s="287">
        <v>0</v>
      </c>
      <c r="H177" s="171">
        <v>533</v>
      </c>
      <c r="I177" s="288">
        <v>-0.22</v>
      </c>
      <c r="J177" s="249">
        <v>428.45</v>
      </c>
      <c r="K177" s="69">
        <v>423.4</v>
      </c>
      <c r="L177" s="134">
        <f t="shared" si="8"/>
        <v>5.050000000000011</v>
      </c>
      <c r="M177" s="291">
        <f t="shared" si="9"/>
        <v>1.1927255550307065</v>
      </c>
      <c r="N177" s="78">
        <f>Margins!B177</f>
        <v>500</v>
      </c>
      <c r="O177" s="25">
        <f t="shared" si="10"/>
        <v>0</v>
      </c>
      <c r="P177" s="25">
        <f t="shared" si="11"/>
        <v>0</v>
      </c>
      <c r="Q177" s="249"/>
    </row>
    <row r="178" spans="1:17" ht="13.5">
      <c r="A178" s="192" t="s">
        <v>407</v>
      </c>
      <c r="B178" s="171">
        <v>1598</v>
      </c>
      <c r="C178" s="287">
        <v>-0.25</v>
      </c>
      <c r="D178" s="171">
        <v>0</v>
      </c>
      <c r="E178" s="287">
        <v>-1</v>
      </c>
      <c r="F178" s="171">
        <v>0</v>
      </c>
      <c r="G178" s="287">
        <v>0</v>
      </c>
      <c r="H178" s="171">
        <v>1598</v>
      </c>
      <c r="I178" s="288">
        <v>-0.25</v>
      </c>
      <c r="J178" s="249">
        <v>874.75</v>
      </c>
      <c r="K178" s="69">
        <v>861.1</v>
      </c>
      <c r="L178" s="134">
        <f t="shared" si="8"/>
        <v>13.649999999999977</v>
      </c>
      <c r="M178" s="291">
        <f t="shared" si="9"/>
        <v>1.5851817442805685</v>
      </c>
      <c r="N178" s="78">
        <f>Margins!B178</f>
        <v>275</v>
      </c>
      <c r="O178" s="25">
        <f t="shared" si="10"/>
        <v>0</v>
      </c>
      <c r="P178" s="25">
        <f t="shared" si="11"/>
        <v>0</v>
      </c>
      <c r="Q178" s="249"/>
    </row>
    <row r="179" spans="1:17" ht="13.5">
      <c r="A179" s="192" t="s">
        <v>221</v>
      </c>
      <c r="B179" s="171">
        <v>3050</v>
      </c>
      <c r="C179" s="287">
        <v>-0.36</v>
      </c>
      <c r="D179" s="171">
        <v>180</v>
      </c>
      <c r="E179" s="287">
        <v>1.69</v>
      </c>
      <c r="F179" s="171">
        <v>4</v>
      </c>
      <c r="G179" s="287">
        <v>0</v>
      </c>
      <c r="H179" s="171">
        <v>3234</v>
      </c>
      <c r="I179" s="288">
        <v>-0.33</v>
      </c>
      <c r="J179" s="249">
        <v>415.8</v>
      </c>
      <c r="K179" s="69">
        <v>408.55</v>
      </c>
      <c r="L179" s="134">
        <f t="shared" si="8"/>
        <v>7.25</v>
      </c>
      <c r="M179" s="291">
        <f t="shared" si="9"/>
        <v>1.7745685962550484</v>
      </c>
      <c r="N179" s="78">
        <f>Margins!B179</f>
        <v>800</v>
      </c>
      <c r="O179" s="25">
        <f t="shared" si="10"/>
        <v>144000</v>
      </c>
      <c r="P179" s="25">
        <f t="shared" si="11"/>
        <v>3200</v>
      </c>
      <c r="Q179" s="249"/>
    </row>
    <row r="180" spans="1:17" ht="13.5">
      <c r="A180" s="192" t="s">
        <v>228</v>
      </c>
      <c r="B180" s="171">
        <v>17581</v>
      </c>
      <c r="C180" s="287">
        <v>0.03</v>
      </c>
      <c r="D180" s="171">
        <v>992</v>
      </c>
      <c r="E180" s="287">
        <v>3.43</v>
      </c>
      <c r="F180" s="171">
        <v>66</v>
      </c>
      <c r="G180" s="287">
        <v>0.78</v>
      </c>
      <c r="H180" s="171">
        <v>18639</v>
      </c>
      <c r="I180" s="288">
        <v>0.07</v>
      </c>
      <c r="J180" s="249">
        <v>734</v>
      </c>
      <c r="K180" s="69">
        <v>730.4</v>
      </c>
      <c r="L180" s="134">
        <f t="shared" si="8"/>
        <v>3.6000000000000227</v>
      </c>
      <c r="M180" s="291">
        <f t="shared" si="9"/>
        <v>0.49288061336254424</v>
      </c>
      <c r="N180" s="78">
        <f>Margins!B180</f>
        <v>350</v>
      </c>
      <c r="O180" s="25">
        <f t="shared" si="10"/>
        <v>347200</v>
      </c>
      <c r="P180" s="25">
        <f t="shared" si="11"/>
        <v>23100</v>
      </c>
      <c r="Q180" s="249"/>
    </row>
    <row r="181" spans="1:17" ht="13.5">
      <c r="A181" s="192" t="s">
        <v>513</v>
      </c>
      <c r="B181" s="171">
        <v>986</v>
      </c>
      <c r="C181" s="287">
        <v>0.21</v>
      </c>
      <c r="D181" s="171">
        <v>0</v>
      </c>
      <c r="E181" s="287">
        <v>0</v>
      </c>
      <c r="F181" s="171">
        <v>0</v>
      </c>
      <c r="G181" s="287">
        <v>0</v>
      </c>
      <c r="H181" s="171">
        <v>986</v>
      </c>
      <c r="I181" s="288">
        <v>0.21</v>
      </c>
      <c r="J181" s="249">
        <v>422.75</v>
      </c>
      <c r="K181" s="69">
        <v>402.3</v>
      </c>
      <c r="L181" s="134">
        <f t="shared" si="8"/>
        <v>20.44999999999999</v>
      </c>
      <c r="M181" s="291">
        <f t="shared" si="9"/>
        <v>5.083271190653738</v>
      </c>
      <c r="N181" s="78">
        <f>Margins!B181</f>
        <v>500</v>
      </c>
      <c r="O181" s="25">
        <f t="shared" si="10"/>
        <v>0</v>
      </c>
      <c r="P181" s="25">
        <f t="shared" si="11"/>
        <v>0</v>
      </c>
      <c r="Q181" s="249"/>
    </row>
    <row r="182" spans="1:17" ht="13.5">
      <c r="A182" s="192" t="s">
        <v>96</v>
      </c>
      <c r="B182" s="171">
        <v>18778</v>
      </c>
      <c r="C182" s="287">
        <v>-0.08</v>
      </c>
      <c r="D182" s="171">
        <v>439</v>
      </c>
      <c r="E182" s="287">
        <v>2.23</v>
      </c>
      <c r="F182" s="171">
        <v>21</v>
      </c>
      <c r="G182" s="287">
        <v>1.1</v>
      </c>
      <c r="H182" s="171">
        <v>19238</v>
      </c>
      <c r="I182" s="288">
        <v>-0.06</v>
      </c>
      <c r="J182" s="249">
        <v>2158.35</v>
      </c>
      <c r="K182" s="69">
        <v>2134.1</v>
      </c>
      <c r="L182" s="134">
        <f t="shared" si="8"/>
        <v>24.25</v>
      </c>
      <c r="M182" s="291">
        <f t="shared" si="9"/>
        <v>1.1363103884541492</v>
      </c>
      <c r="N182" s="78">
        <f>Margins!B182</f>
        <v>550</v>
      </c>
      <c r="O182" s="25">
        <f t="shared" si="10"/>
        <v>241450</v>
      </c>
      <c r="P182" s="25">
        <f t="shared" si="11"/>
        <v>11550</v>
      </c>
      <c r="Q182" s="249"/>
    </row>
    <row r="183" spans="1:17" ht="13.5">
      <c r="A183" s="192" t="s">
        <v>147</v>
      </c>
      <c r="B183" s="171">
        <v>6775</v>
      </c>
      <c r="C183" s="287">
        <v>0.34</v>
      </c>
      <c r="D183" s="171">
        <v>26</v>
      </c>
      <c r="E183" s="287">
        <v>1.17</v>
      </c>
      <c r="F183" s="171">
        <v>4</v>
      </c>
      <c r="G183" s="287">
        <v>1</v>
      </c>
      <c r="H183" s="171">
        <v>6805</v>
      </c>
      <c r="I183" s="288">
        <v>0.34</v>
      </c>
      <c r="J183" s="249">
        <v>2615</v>
      </c>
      <c r="K183" s="69">
        <v>2578.85</v>
      </c>
      <c r="L183" s="134">
        <f t="shared" si="8"/>
        <v>36.15000000000009</v>
      </c>
      <c r="M183" s="291">
        <f t="shared" si="9"/>
        <v>1.4017876185121312</v>
      </c>
      <c r="N183" s="78">
        <f>Margins!B183</f>
        <v>550</v>
      </c>
      <c r="O183" s="25">
        <f t="shared" si="10"/>
        <v>14300</v>
      </c>
      <c r="P183" s="25">
        <f t="shared" si="11"/>
        <v>2200</v>
      </c>
      <c r="Q183" s="249"/>
    </row>
    <row r="184" spans="1:18" ht="13.5">
      <c r="A184" s="192" t="s">
        <v>198</v>
      </c>
      <c r="B184" s="171">
        <v>71572</v>
      </c>
      <c r="C184" s="287">
        <v>0.75</v>
      </c>
      <c r="D184" s="171">
        <v>6229</v>
      </c>
      <c r="E184" s="287">
        <v>2.24</v>
      </c>
      <c r="F184" s="171">
        <v>667</v>
      </c>
      <c r="G184" s="287">
        <v>3.6</v>
      </c>
      <c r="H184" s="171">
        <v>78468</v>
      </c>
      <c r="I184" s="288">
        <v>0.83</v>
      </c>
      <c r="J184" s="249">
        <v>2894.85</v>
      </c>
      <c r="K184" s="69">
        <v>2893.85</v>
      </c>
      <c r="L184" s="134">
        <f t="shared" si="8"/>
        <v>1</v>
      </c>
      <c r="M184" s="291">
        <f t="shared" si="9"/>
        <v>0.03455604125991327</v>
      </c>
      <c r="N184" s="78">
        <f>Margins!B184</f>
        <v>75</v>
      </c>
      <c r="O184" s="25">
        <f t="shared" si="10"/>
        <v>467175</v>
      </c>
      <c r="P184" s="25">
        <f t="shared" si="11"/>
        <v>50025</v>
      </c>
      <c r="Q184" s="249"/>
      <c r="R184" s="25"/>
    </row>
    <row r="185" spans="1:18" ht="13.5">
      <c r="A185" s="192" t="s">
        <v>289</v>
      </c>
      <c r="B185" s="171">
        <v>1237</v>
      </c>
      <c r="C185" s="287">
        <v>0.06</v>
      </c>
      <c r="D185" s="171">
        <v>0</v>
      </c>
      <c r="E185" s="287">
        <v>0</v>
      </c>
      <c r="F185" s="171">
        <v>0</v>
      </c>
      <c r="G185" s="287">
        <v>0</v>
      </c>
      <c r="H185" s="171">
        <v>1237</v>
      </c>
      <c r="I185" s="288">
        <v>0.06</v>
      </c>
      <c r="J185" s="249">
        <v>1014.8</v>
      </c>
      <c r="K185" s="69">
        <v>1012.6</v>
      </c>
      <c r="L185" s="134">
        <f t="shared" si="8"/>
        <v>2.199999999999932</v>
      </c>
      <c r="M185" s="291">
        <f t="shared" si="9"/>
        <v>0.21726249259331737</v>
      </c>
      <c r="N185" s="78">
        <f>Margins!B185</f>
        <v>500</v>
      </c>
      <c r="O185" s="25">
        <f t="shared" si="10"/>
        <v>0</v>
      </c>
      <c r="P185" s="25">
        <f t="shared" si="11"/>
        <v>0</v>
      </c>
      <c r="Q185" s="249"/>
      <c r="R185" s="25"/>
    </row>
    <row r="186" spans="1:18" ht="13.5">
      <c r="A186" s="192" t="s">
        <v>408</v>
      </c>
      <c r="B186" s="171">
        <v>23905</v>
      </c>
      <c r="C186" s="287">
        <v>1.76</v>
      </c>
      <c r="D186" s="171">
        <v>1379</v>
      </c>
      <c r="E186" s="287">
        <v>7.26</v>
      </c>
      <c r="F186" s="171">
        <v>180</v>
      </c>
      <c r="G186" s="287">
        <v>7.57</v>
      </c>
      <c r="H186" s="171">
        <v>25464</v>
      </c>
      <c r="I186" s="288">
        <v>1.88</v>
      </c>
      <c r="J186" s="249">
        <v>178</v>
      </c>
      <c r="K186" s="69">
        <v>168.45</v>
      </c>
      <c r="L186" s="134">
        <f t="shared" si="8"/>
        <v>9.550000000000011</v>
      </c>
      <c r="M186" s="291">
        <f t="shared" si="9"/>
        <v>5.669338082517075</v>
      </c>
      <c r="N186" s="78">
        <f>Margins!B186</f>
        <v>7150</v>
      </c>
      <c r="O186" s="25">
        <f t="shared" si="10"/>
        <v>9859850</v>
      </c>
      <c r="P186" s="25">
        <f t="shared" si="11"/>
        <v>1287000</v>
      </c>
      <c r="Q186" s="249"/>
      <c r="R186" s="25"/>
    </row>
    <row r="187" spans="1:18" ht="13.5">
      <c r="A187" s="192" t="s">
        <v>409</v>
      </c>
      <c r="B187" s="171">
        <v>1007</v>
      </c>
      <c r="C187" s="287">
        <v>-0.45</v>
      </c>
      <c r="D187" s="171">
        <v>0</v>
      </c>
      <c r="E187" s="287">
        <v>0</v>
      </c>
      <c r="F187" s="171">
        <v>0</v>
      </c>
      <c r="G187" s="287">
        <v>0</v>
      </c>
      <c r="H187" s="171">
        <v>1007</v>
      </c>
      <c r="I187" s="288">
        <v>-0.45</v>
      </c>
      <c r="J187" s="249">
        <v>706.65</v>
      </c>
      <c r="K187" s="69">
        <v>692.85</v>
      </c>
      <c r="L187" s="134">
        <f t="shared" si="8"/>
        <v>13.799999999999955</v>
      </c>
      <c r="M187" s="291">
        <f t="shared" si="9"/>
        <v>1.991773111062994</v>
      </c>
      <c r="N187" s="78">
        <f>Margins!B187</f>
        <v>450</v>
      </c>
      <c r="O187" s="25">
        <f t="shared" si="10"/>
        <v>0</v>
      </c>
      <c r="P187" s="25">
        <f t="shared" si="11"/>
        <v>0</v>
      </c>
      <c r="Q187" s="249"/>
      <c r="R187" s="25"/>
    </row>
    <row r="188" spans="1:17" ht="13.5">
      <c r="A188" s="192" t="s">
        <v>211</v>
      </c>
      <c r="B188" s="171">
        <v>22553</v>
      </c>
      <c r="C188" s="287">
        <v>0.46</v>
      </c>
      <c r="D188" s="171">
        <v>2064</v>
      </c>
      <c r="E188" s="287">
        <v>1.43</v>
      </c>
      <c r="F188" s="171">
        <v>336</v>
      </c>
      <c r="G188" s="287">
        <v>1.67</v>
      </c>
      <c r="H188" s="171">
        <v>24953</v>
      </c>
      <c r="I188" s="288">
        <v>0.52</v>
      </c>
      <c r="J188" s="249">
        <v>222.8</v>
      </c>
      <c r="K188" s="69">
        <v>219.45</v>
      </c>
      <c r="L188" s="134">
        <f t="shared" si="8"/>
        <v>3.3500000000000227</v>
      </c>
      <c r="M188" s="291">
        <f t="shared" si="9"/>
        <v>1.5265436318068002</v>
      </c>
      <c r="N188" s="78">
        <f>Margins!B188</f>
        <v>1675</v>
      </c>
      <c r="O188" s="25">
        <f t="shared" si="10"/>
        <v>3457200</v>
      </c>
      <c r="P188" s="25">
        <f t="shared" si="11"/>
        <v>562800</v>
      </c>
      <c r="Q188" s="249"/>
    </row>
    <row r="189" spans="1:17" ht="13.5">
      <c r="A189" s="192" t="s">
        <v>229</v>
      </c>
      <c r="B189" s="171">
        <v>18366</v>
      </c>
      <c r="C189" s="287">
        <v>1.47</v>
      </c>
      <c r="D189" s="171">
        <v>526</v>
      </c>
      <c r="E189" s="287">
        <v>4.37</v>
      </c>
      <c r="F189" s="171">
        <v>42</v>
      </c>
      <c r="G189" s="287">
        <v>1.33</v>
      </c>
      <c r="H189" s="171">
        <v>18934</v>
      </c>
      <c r="I189" s="288">
        <v>1.51</v>
      </c>
      <c r="J189" s="249">
        <v>280.05</v>
      </c>
      <c r="K189" s="69">
        <v>273.2</v>
      </c>
      <c r="L189" s="134">
        <f t="shared" si="8"/>
        <v>6.850000000000023</v>
      </c>
      <c r="M189" s="291">
        <f t="shared" si="9"/>
        <v>2.5073206442166995</v>
      </c>
      <c r="N189" s="78">
        <f>Margins!B189</f>
        <v>1350</v>
      </c>
      <c r="O189" s="25">
        <f t="shared" si="10"/>
        <v>710100</v>
      </c>
      <c r="P189" s="25">
        <f t="shared" si="11"/>
        <v>56700</v>
      </c>
      <c r="Q189" s="249"/>
    </row>
    <row r="190" spans="1:17" ht="13.5">
      <c r="A190" s="192" t="s">
        <v>471</v>
      </c>
      <c r="B190" s="171">
        <v>723</v>
      </c>
      <c r="C190" s="287">
        <v>-0.47</v>
      </c>
      <c r="D190" s="171">
        <v>2</v>
      </c>
      <c r="E190" s="287">
        <v>-0.75</v>
      </c>
      <c r="F190" s="171">
        <v>0</v>
      </c>
      <c r="G190" s="287">
        <v>0</v>
      </c>
      <c r="H190" s="171">
        <v>725</v>
      </c>
      <c r="I190" s="288">
        <v>-0.47</v>
      </c>
      <c r="J190" s="249">
        <v>331.75</v>
      </c>
      <c r="K190" s="69">
        <v>331.5</v>
      </c>
      <c r="L190" s="134">
        <f t="shared" si="8"/>
        <v>0.25</v>
      </c>
      <c r="M190" s="291">
        <f t="shared" si="9"/>
        <v>0.07541478129713425</v>
      </c>
      <c r="N190" s="78">
        <f>Margins!B190</f>
        <v>550</v>
      </c>
      <c r="O190" s="25">
        <f t="shared" si="10"/>
        <v>1100</v>
      </c>
      <c r="P190" s="25">
        <f t="shared" si="11"/>
        <v>0</v>
      </c>
      <c r="Q190" s="249"/>
    </row>
    <row r="191" spans="1:17" ht="13.5">
      <c r="A191" s="192" t="s">
        <v>199</v>
      </c>
      <c r="B191" s="171">
        <v>2368</v>
      </c>
      <c r="C191" s="287">
        <v>-0.45</v>
      </c>
      <c r="D191" s="171">
        <v>98</v>
      </c>
      <c r="E191" s="287">
        <v>0.29</v>
      </c>
      <c r="F191" s="171">
        <v>17</v>
      </c>
      <c r="G191" s="287">
        <v>0.42</v>
      </c>
      <c r="H191" s="171">
        <v>2483</v>
      </c>
      <c r="I191" s="288">
        <v>-0.43</v>
      </c>
      <c r="J191" s="249">
        <v>449.6</v>
      </c>
      <c r="K191" s="69">
        <v>448.2</v>
      </c>
      <c r="L191" s="134">
        <f t="shared" si="8"/>
        <v>1.400000000000034</v>
      </c>
      <c r="M191" s="291">
        <f t="shared" si="9"/>
        <v>0.31236055332441637</v>
      </c>
      <c r="N191" s="78">
        <f>Margins!B191</f>
        <v>600</v>
      </c>
      <c r="O191" s="25">
        <f t="shared" si="10"/>
        <v>58800</v>
      </c>
      <c r="P191" s="25">
        <f t="shared" si="11"/>
        <v>10200</v>
      </c>
      <c r="Q191" s="249"/>
    </row>
    <row r="192" spans="1:17" ht="13.5">
      <c r="A192" s="192" t="s">
        <v>200</v>
      </c>
      <c r="B192" s="171">
        <v>8866</v>
      </c>
      <c r="C192" s="287">
        <v>0.26</v>
      </c>
      <c r="D192" s="171">
        <v>443</v>
      </c>
      <c r="E192" s="287">
        <v>7.2</v>
      </c>
      <c r="F192" s="171">
        <v>56</v>
      </c>
      <c r="G192" s="287">
        <v>10.2</v>
      </c>
      <c r="H192" s="171">
        <v>9365</v>
      </c>
      <c r="I192" s="288">
        <v>0.32</v>
      </c>
      <c r="J192" s="249">
        <v>2377.55</v>
      </c>
      <c r="K192" s="69">
        <v>2376.15</v>
      </c>
      <c r="L192" s="134">
        <f t="shared" si="8"/>
        <v>1.400000000000091</v>
      </c>
      <c r="M192" s="291">
        <f t="shared" si="9"/>
        <v>0.058918839298869645</v>
      </c>
      <c r="N192" s="78">
        <f>Margins!B192</f>
        <v>125</v>
      </c>
      <c r="O192" s="25">
        <f t="shared" si="10"/>
        <v>55375</v>
      </c>
      <c r="P192" s="25">
        <f t="shared" si="11"/>
        <v>7000</v>
      </c>
      <c r="Q192" s="249"/>
    </row>
    <row r="193" spans="1:17" ht="13.5">
      <c r="A193" s="192" t="s">
        <v>35</v>
      </c>
      <c r="B193" s="171">
        <v>8914</v>
      </c>
      <c r="C193" s="287">
        <v>0.16</v>
      </c>
      <c r="D193" s="171">
        <v>63</v>
      </c>
      <c r="E193" s="287">
        <v>4.73</v>
      </c>
      <c r="F193" s="171">
        <v>0</v>
      </c>
      <c r="G193" s="287">
        <v>0</v>
      </c>
      <c r="H193" s="171">
        <v>8977</v>
      </c>
      <c r="I193" s="288">
        <v>0.17</v>
      </c>
      <c r="J193" s="249">
        <v>306</v>
      </c>
      <c r="K193" s="69">
        <v>294.6</v>
      </c>
      <c r="L193" s="134">
        <f t="shared" si="8"/>
        <v>11.399999999999977</v>
      </c>
      <c r="M193" s="291">
        <f t="shared" si="9"/>
        <v>3.869653767820766</v>
      </c>
      <c r="N193" s="78">
        <f>Margins!B193</f>
        <v>800</v>
      </c>
      <c r="O193" s="25">
        <f t="shared" si="10"/>
        <v>50400</v>
      </c>
      <c r="P193" s="25">
        <f t="shared" si="11"/>
        <v>0</v>
      </c>
      <c r="Q193" s="249"/>
    </row>
    <row r="194" spans="1:17" ht="13.5">
      <c r="A194" s="192" t="s">
        <v>290</v>
      </c>
      <c r="B194" s="171">
        <v>3815</v>
      </c>
      <c r="C194" s="287">
        <v>0.39</v>
      </c>
      <c r="D194" s="171">
        <v>1</v>
      </c>
      <c r="E194" s="287">
        <v>0</v>
      </c>
      <c r="F194" s="171">
        <v>0</v>
      </c>
      <c r="G194" s="287">
        <v>0</v>
      </c>
      <c r="H194" s="171">
        <v>3816</v>
      </c>
      <c r="I194" s="288">
        <v>0.39</v>
      </c>
      <c r="J194" s="249">
        <v>3796.7</v>
      </c>
      <c r="K194" s="69">
        <v>3671.35</v>
      </c>
      <c r="L194" s="134">
        <f t="shared" si="8"/>
        <v>125.34999999999991</v>
      </c>
      <c r="M194" s="291">
        <f t="shared" si="9"/>
        <v>3.414275402780991</v>
      </c>
      <c r="N194" s="78">
        <f>Margins!B194</f>
        <v>75</v>
      </c>
      <c r="O194" s="25">
        <f t="shared" si="10"/>
        <v>75</v>
      </c>
      <c r="P194" s="25">
        <f t="shared" si="11"/>
        <v>0</v>
      </c>
      <c r="Q194" s="249"/>
    </row>
    <row r="195" spans="1:17" ht="13.5">
      <c r="A195" s="192" t="s">
        <v>410</v>
      </c>
      <c r="B195" s="171">
        <v>106</v>
      </c>
      <c r="C195" s="287">
        <v>-0.12</v>
      </c>
      <c r="D195" s="171">
        <v>0</v>
      </c>
      <c r="E195" s="287">
        <v>0</v>
      </c>
      <c r="F195" s="171">
        <v>0</v>
      </c>
      <c r="G195" s="287">
        <v>0</v>
      </c>
      <c r="H195" s="171">
        <v>106</v>
      </c>
      <c r="I195" s="288">
        <v>-0.12</v>
      </c>
      <c r="J195" s="249">
        <v>1318.85</v>
      </c>
      <c r="K195" s="69">
        <v>1339.05</v>
      </c>
      <c r="L195" s="134">
        <f t="shared" si="8"/>
        <v>-20.200000000000045</v>
      </c>
      <c r="M195" s="291">
        <f t="shared" si="9"/>
        <v>-1.508532168328296</v>
      </c>
      <c r="N195" s="78">
        <f>Margins!B195</f>
        <v>200</v>
      </c>
      <c r="O195" s="25">
        <f t="shared" si="10"/>
        <v>0</v>
      </c>
      <c r="P195" s="25">
        <f t="shared" si="11"/>
        <v>0</v>
      </c>
      <c r="Q195" s="249"/>
    </row>
    <row r="196" spans="1:17" ht="15" customHeight="1">
      <c r="A196" s="192" t="s">
        <v>222</v>
      </c>
      <c r="B196" s="171">
        <v>763</v>
      </c>
      <c r="C196" s="287">
        <v>-0.57</v>
      </c>
      <c r="D196" s="171">
        <v>1</v>
      </c>
      <c r="E196" s="287">
        <v>0</v>
      </c>
      <c r="F196" s="171">
        <v>0</v>
      </c>
      <c r="G196" s="287">
        <v>0</v>
      </c>
      <c r="H196" s="171">
        <v>764</v>
      </c>
      <c r="I196" s="288">
        <v>-0.57</v>
      </c>
      <c r="J196" s="249">
        <v>1889.5</v>
      </c>
      <c r="K196" s="69">
        <v>1892</v>
      </c>
      <c r="L196" s="134">
        <f t="shared" si="8"/>
        <v>-2.5</v>
      </c>
      <c r="M196" s="291">
        <f t="shared" si="9"/>
        <v>-0.1321353065539112</v>
      </c>
      <c r="N196" s="78">
        <f>Margins!B196</f>
        <v>188</v>
      </c>
      <c r="O196" s="25">
        <f t="shared" si="10"/>
        <v>188</v>
      </c>
      <c r="P196" s="25">
        <f t="shared" si="11"/>
        <v>0</v>
      </c>
      <c r="Q196" s="249"/>
    </row>
    <row r="197" spans="1:17" ht="15" customHeight="1">
      <c r="A197" s="192" t="s">
        <v>411</v>
      </c>
      <c r="B197" s="171">
        <v>1836</v>
      </c>
      <c r="C197" s="287">
        <v>0.46</v>
      </c>
      <c r="D197" s="171">
        <v>0</v>
      </c>
      <c r="E197" s="287">
        <v>0</v>
      </c>
      <c r="F197" s="171">
        <v>0</v>
      </c>
      <c r="G197" s="287">
        <v>0</v>
      </c>
      <c r="H197" s="171">
        <v>1836</v>
      </c>
      <c r="I197" s="288">
        <v>0.46</v>
      </c>
      <c r="J197" s="249">
        <v>160.15</v>
      </c>
      <c r="K197" s="69">
        <v>155.55</v>
      </c>
      <c r="L197" s="134">
        <f aca="true" t="shared" si="12" ref="L197:L232">J197-K197</f>
        <v>4.599999999999994</v>
      </c>
      <c r="M197" s="291">
        <f aca="true" t="shared" si="13" ref="M197:M232">L197/K197*100</f>
        <v>2.9572484731597517</v>
      </c>
      <c r="N197" s="78">
        <f>Margins!B197</f>
        <v>1300</v>
      </c>
      <c r="O197" s="25">
        <f aca="true" t="shared" si="14" ref="O197:O232">D197*N197</f>
        <v>0</v>
      </c>
      <c r="P197" s="25">
        <f aca="true" t="shared" si="15" ref="P197:P232">F197*N197</f>
        <v>0</v>
      </c>
      <c r="Q197" s="249"/>
    </row>
    <row r="198" spans="1:17" ht="15" customHeight="1">
      <c r="A198" s="192" t="s">
        <v>267</v>
      </c>
      <c r="B198" s="171">
        <v>892</v>
      </c>
      <c r="C198" s="287">
        <v>-0.06</v>
      </c>
      <c r="D198" s="171">
        <v>1</v>
      </c>
      <c r="E198" s="287">
        <v>0</v>
      </c>
      <c r="F198" s="171">
        <v>0</v>
      </c>
      <c r="G198" s="287">
        <v>0</v>
      </c>
      <c r="H198" s="171">
        <v>893</v>
      </c>
      <c r="I198" s="288">
        <v>-0.06</v>
      </c>
      <c r="J198" s="249">
        <v>912.2</v>
      </c>
      <c r="K198" s="69">
        <v>890.7</v>
      </c>
      <c r="L198" s="134">
        <f t="shared" si="12"/>
        <v>21.5</v>
      </c>
      <c r="M198" s="291">
        <f t="shared" si="13"/>
        <v>2.4138318176714946</v>
      </c>
      <c r="N198" s="78">
        <f>Margins!B198</f>
        <v>350</v>
      </c>
      <c r="O198" s="25">
        <f t="shared" si="14"/>
        <v>350</v>
      </c>
      <c r="P198" s="25">
        <f t="shared" si="15"/>
        <v>0</v>
      </c>
      <c r="Q198" s="249"/>
    </row>
    <row r="199" spans="1:17" ht="15" customHeight="1">
      <c r="A199" s="192" t="s">
        <v>177</v>
      </c>
      <c r="B199" s="171">
        <v>819</v>
      </c>
      <c r="C199" s="287">
        <v>-0.52</v>
      </c>
      <c r="D199" s="171">
        <v>26</v>
      </c>
      <c r="E199" s="287">
        <v>1.17</v>
      </c>
      <c r="F199" s="171">
        <v>0</v>
      </c>
      <c r="G199" s="287">
        <v>0</v>
      </c>
      <c r="H199" s="171">
        <v>845</v>
      </c>
      <c r="I199" s="288">
        <v>-0.51</v>
      </c>
      <c r="J199" s="249">
        <v>183.85</v>
      </c>
      <c r="K199" s="69">
        <v>179.1</v>
      </c>
      <c r="L199" s="134">
        <f t="shared" si="12"/>
        <v>4.75</v>
      </c>
      <c r="M199" s="291">
        <f t="shared" si="13"/>
        <v>2.65214963707426</v>
      </c>
      <c r="N199" s="78">
        <f>Margins!B199</f>
        <v>1500</v>
      </c>
      <c r="O199" s="25">
        <f t="shared" si="14"/>
        <v>39000</v>
      </c>
      <c r="P199" s="25">
        <f t="shared" si="15"/>
        <v>0</v>
      </c>
      <c r="Q199" s="249"/>
    </row>
    <row r="200" spans="1:17" ht="15" customHeight="1">
      <c r="A200" s="192" t="s">
        <v>178</v>
      </c>
      <c r="B200" s="171">
        <v>135</v>
      </c>
      <c r="C200" s="287">
        <v>-0.8</v>
      </c>
      <c r="D200" s="171">
        <v>0</v>
      </c>
      <c r="E200" s="287">
        <v>0</v>
      </c>
      <c r="F200" s="171">
        <v>0</v>
      </c>
      <c r="G200" s="287">
        <v>0</v>
      </c>
      <c r="H200" s="171">
        <v>135</v>
      </c>
      <c r="I200" s="288">
        <v>-0.8</v>
      </c>
      <c r="J200" s="249">
        <v>287</v>
      </c>
      <c r="K200" s="69">
        <v>280.45</v>
      </c>
      <c r="L200" s="134">
        <f t="shared" si="12"/>
        <v>6.550000000000011</v>
      </c>
      <c r="M200" s="291">
        <f t="shared" si="13"/>
        <v>2.3355321804243223</v>
      </c>
      <c r="N200" s="78">
        <f>Margins!B200</f>
        <v>850</v>
      </c>
      <c r="O200" s="25">
        <f t="shared" si="14"/>
        <v>0</v>
      </c>
      <c r="P200" s="25">
        <f t="shared" si="15"/>
        <v>0</v>
      </c>
      <c r="Q200" s="249"/>
    </row>
    <row r="201" spans="1:17" ht="15" customHeight="1">
      <c r="A201" s="192" t="s">
        <v>148</v>
      </c>
      <c r="B201" s="171">
        <v>10996</v>
      </c>
      <c r="C201" s="287">
        <v>0.51</v>
      </c>
      <c r="D201" s="171">
        <v>8</v>
      </c>
      <c r="E201" s="287">
        <v>0</v>
      </c>
      <c r="F201" s="171">
        <v>0</v>
      </c>
      <c r="G201" s="287">
        <v>0</v>
      </c>
      <c r="H201" s="171">
        <v>11004</v>
      </c>
      <c r="I201" s="288">
        <v>0.51</v>
      </c>
      <c r="J201" s="249">
        <v>1051.45</v>
      </c>
      <c r="K201" s="69">
        <v>1037.05</v>
      </c>
      <c r="L201" s="134">
        <f t="shared" si="12"/>
        <v>14.400000000000091</v>
      </c>
      <c r="M201" s="291">
        <f t="shared" si="13"/>
        <v>1.3885540716455418</v>
      </c>
      <c r="N201" s="78">
        <f>Margins!B201</f>
        <v>219</v>
      </c>
      <c r="O201" s="25">
        <f t="shared" si="14"/>
        <v>1752</v>
      </c>
      <c r="P201" s="25">
        <f t="shared" si="15"/>
        <v>0</v>
      </c>
      <c r="Q201" s="249"/>
    </row>
    <row r="202" spans="1:17" ht="15" customHeight="1">
      <c r="A202" s="192" t="s">
        <v>412</v>
      </c>
      <c r="B202" s="171">
        <v>1555</v>
      </c>
      <c r="C202" s="287">
        <v>-0.29</v>
      </c>
      <c r="D202" s="171">
        <v>0</v>
      </c>
      <c r="E202" s="287">
        <v>0</v>
      </c>
      <c r="F202" s="171">
        <v>0</v>
      </c>
      <c r="G202" s="287">
        <v>0</v>
      </c>
      <c r="H202" s="171">
        <v>1555</v>
      </c>
      <c r="I202" s="288">
        <v>-0.29</v>
      </c>
      <c r="J202" s="249">
        <v>174.8</v>
      </c>
      <c r="K202" s="69">
        <v>174.9</v>
      </c>
      <c r="L202" s="134">
        <f t="shared" si="12"/>
        <v>-0.09999999999999432</v>
      </c>
      <c r="M202" s="291">
        <f t="shared" si="13"/>
        <v>-0.05717552887363883</v>
      </c>
      <c r="N202" s="78">
        <f>Margins!B202</f>
        <v>1250</v>
      </c>
      <c r="O202" s="25">
        <f t="shared" si="14"/>
        <v>0</v>
      </c>
      <c r="P202" s="25">
        <f t="shared" si="15"/>
        <v>0</v>
      </c>
      <c r="Q202" s="249"/>
    </row>
    <row r="203" spans="1:17" ht="15" customHeight="1">
      <c r="A203" s="200" t="s">
        <v>527</v>
      </c>
      <c r="B203" s="171">
        <v>693</v>
      </c>
      <c r="C203" s="287">
        <v>-0.55</v>
      </c>
      <c r="D203" s="171">
        <v>4</v>
      </c>
      <c r="E203" s="287">
        <v>0</v>
      </c>
      <c r="F203" s="171">
        <v>0</v>
      </c>
      <c r="G203" s="287">
        <v>0</v>
      </c>
      <c r="H203" s="171">
        <v>697</v>
      </c>
      <c r="I203" s="288">
        <v>-0.54</v>
      </c>
      <c r="J203" s="249">
        <v>333.2</v>
      </c>
      <c r="K203" s="69">
        <v>330.7</v>
      </c>
      <c r="L203" s="134">
        <f t="shared" si="12"/>
        <v>2.5</v>
      </c>
      <c r="M203" s="291">
        <f t="shared" si="13"/>
        <v>0.7559721802237679</v>
      </c>
      <c r="N203" s="78">
        <f>Margins!B203</f>
        <v>1050</v>
      </c>
      <c r="O203" s="25">
        <f t="shared" si="14"/>
        <v>4200</v>
      </c>
      <c r="P203" s="25">
        <f t="shared" si="15"/>
        <v>0</v>
      </c>
      <c r="Q203" s="249"/>
    </row>
    <row r="204" spans="1:17" ht="15" customHeight="1">
      <c r="A204" s="192" t="s">
        <v>149</v>
      </c>
      <c r="B204" s="171">
        <v>1043</v>
      </c>
      <c r="C204" s="287">
        <v>0.09</v>
      </c>
      <c r="D204" s="171">
        <v>0</v>
      </c>
      <c r="E204" s="287">
        <v>0</v>
      </c>
      <c r="F204" s="171">
        <v>0</v>
      </c>
      <c r="G204" s="287">
        <v>0</v>
      </c>
      <c r="H204" s="171">
        <v>1043</v>
      </c>
      <c r="I204" s="288">
        <v>0.09</v>
      </c>
      <c r="J204" s="249">
        <v>1214.75</v>
      </c>
      <c r="K204" s="69">
        <v>1186.75</v>
      </c>
      <c r="L204" s="134">
        <f t="shared" si="12"/>
        <v>28</v>
      </c>
      <c r="M204" s="291">
        <f t="shared" si="13"/>
        <v>2.359384874657678</v>
      </c>
      <c r="N204" s="78">
        <f>Margins!B204</f>
        <v>225</v>
      </c>
      <c r="O204" s="25">
        <f t="shared" si="14"/>
        <v>0</v>
      </c>
      <c r="P204" s="25">
        <f t="shared" si="15"/>
        <v>0</v>
      </c>
      <c r="Q204" s="249"/>
    </row>
    <row r="205" spans="1:17" ht="15" customHeight="1">
      <c r="A205" s="192" t="s">
        <v>209</v>
      </c>
      <c r="B205" s="171">
        <v>620</v>
      </c>
      <c r="C205" s="287">
        <v>-0.61</v>
      </c>
      <c r="D205" s="171">
        <v>0</v>
      </c>
      <c r="E205" s="287">
        <v>0</v>
      </c>
      <c r="F205" s="171">
        <v>0</v>
      </c>
      <c r="G205" s="287">
        <v>0</v>
      </c>
      <c r="H205" s="171">
        <v>620</v>
      </c>
      <c r="I205" s="288">
        <v>-0.61</v>
      </c>
      <c r="J205" s="249">
        <v>406.1</v>
      </c>
      <c r="K205" s="69">
        <v>409</v>
      </c>
      <c r="L205" s="134">
        <f t="shared" si="12"/>
        <v>-2.8999999999999773</v>
      </c>
      <c r="M205" s="291">
        <f t="shared" si="13"/>
        <v>-0.7090464547677205</v>
      </c>
      <c r="N205" s="78">
        <f>Margins!B205</f>
        <v>500</v>
      </c>
      <c r="O205" s="25">
        <f t="shared" si="14"/>
        <v>0</v>
      </c>
      <c r="P205" s="25">
        <f t="shared" si="15"/>
        <v>0</v>
      </c>
      <c r="Q205" s="249"/>
    </row>
    <row r="206" spans="1:17" ht="15" customHeight="1">
      <c r="A206" s="192" t="s">
        <v>223</v>
      </c>
      <c r="B206" s="171">
        <v>2175</v>
      </c>
      <c r="C206" s="287">
        <v>-0.26</v>
      </c>
      <c r="D206" s="171">
        <v>0</v>
      </c>
      <c r="E206" s="287">
        <v>0</v>
      </c>
      <c r="F206" s="171">
        <v>0</v>
      </c>
      <c r="G206" s="287">
        <v>0</v>
      </c>
      <c r="H206" s="171">
        <v>2175</v>
      </c>
      <c r="I206" s="288">
        <v>-0.26</v>
      </c>
      <c r="J206" s="249">
        <v>1902.65</v>
      </c>
      <c r="K206" s="69">
        <v>1938.05</v>
      </c>
      <c r="L206" s="134">
        <f t="shared" si="12"/>
        <v>-35.399999999999864</v>
      </c>
      <c r="M206" s="291">
        <f t="shared" si="13"/>
        <v>-1.8265782616547492</v>
      </c>
      <c r="N206" s="78">
        <f>Margins!B206</f>
        <v>200</v>
      </c>
      <c r="O206" s="25">
        <f t="shared" si="14"/>
        <v>0</v>
      </c>
      <c r="P206" s="25">
        <f t="shared" si="15"/>
        <v>0</v>
      </c>
      <c r="Q206" s="249"/>
    </row>
    <row r="207" spans="1:17" ht="15" customHeight="1">
      <c r="A207" s="192" t="s">
        <v>89</v>
      </c>
      <c r="B207" s="171">
        <v>1233</v>
      </c>
      <c r="C207" s="287">
        <v>-0.01</v>
      </c>
      <c r="D207" s="171">
        <v>25</v>
      </c>
      <c r="E207" s="287">
        <v>5.25</v>
      </c>
      <c r="F207" s="171">
        <v>0</v>
      </c>
      <c r="G207" s="287">
        <v>0</v>
      </c>
      <c r="H207" s="171">
        <v>1258</v>
      </c>
      <c r="I207" s="288">
        <v>0</v>
      </c>
      <c r="J207" s="249">
        <v>114.9</v>
      </c>
      <c r="K207" s="69">
        <v>111.2</v>
      </c>
      <c r="L207" s="134">
        <f t="shared" si="12"/>
        <v>3.700000000000003</v>
      </c>
      <c r="M207" s="291">
        <f t="shared" si="13"/>
        <v>3.3273381294964053</v>
      </c>
      <c r="N207" s="78">
        <f>Margins!B207</f>
        <v>1900</v>
      </c>
      <c r="O207" s="25">
        <f t="shared" si="14"/>
        <v>47500</v>
      </c>
      <c r="P207" s="25">
        <f t="shared" si="15"/>
        <v>0</v>
      </c>
      <c r="Q207" s="249"/>
    </row>
    <row r="208" spans="1:17" ht="15" customHeight="1">
      <c r="A208" s="192" t="s">
        <v>150</v>
      </c>
      <c r="B208" s="171">
        <v>2066</v>
      </c>
      <c r="C208" s="287">
        <v>0.09</v>
      </c>
      <c r="D208" s="171">
        <v>6</v>
      </c>
      <c r="E208" s="287">
        <v>0</v>
      </c>
      <c r="F208" s="171">
        <v>5</v>
      </c>
      <c r="G208" s="287">
        <v>0</v>
      </c>
      <c r="H208" s="171">
        <v>2077</v>
      </c>
      <c r="I208" s="288">
        <v>0.09</v>
      </c>
      <c r="J208" s="249">
        <v>411.6</v>
      </c>
      <c r="K208" s="69">
        <v>404.55</v>
      </c>
      <c r="L208" s="134">
        <f t="shared" si="12"/>
        <v>7.050000000000011</v>
      </c>
      <c r="M208" s="291">
        <f t="shared" si="13"/>
        <v>1.7426770485724905</v>
      </c>
      <c r="N208" s="78">
        <f>Margins!B208</f>
        <v>675</v>
      </c>
      <c r="O208" s="25">
        <f t="shared" si="14"/>
        <v>4050</v>
      </c>
      <c r="P208" s="25">
        <f t="shared" si="15"/>
        <v>3375</v>
      </c>
      <c r="Q208" s="249"/>
    </row>
    <row r="209" spans="1:17" ht="15" customHeight="1">
      <c r="A209" s="192" t="s">
        <v>203</v>
      </c>
      <c r="B209" s="171">
        <v>2499</v>
      </c>
      <c r="C209" s="287">
        <v>-0.33</v>
      </c>
      <c r="D209" s="171">
        <v>100</v>
      </c>
      <c r="E209" s="287">
        <v>1.63</v>
      </c>
      <c r="F209" s="171">
        <v>5</v>
      </c>
      <c r="G209" s="287">
        <v>1.5</v>
      </c>
      <c r="H209" s="171">
        <v>2604</v>
      </c>
      <c r="I209" s="288">
        <v>-0.31</v>
      </c>
      <c r="J209" s="249">
        <v>729.35</v>
      </c>
      <c r="K209" s="69">
        <v>736.75</v>
      </c>
      <c r="L209" s="134">
        <f t="shared" si="12"/>
        <v>-7.399999999999977</v>
      </c>
      <c r="M209" s="291">
        <f t="shared" si="13"/>
        <v>-1.004411265693923</v>
      </c>
      <c r="N209" s="78">
        <f>Margins!B209</f>
        <v>412</v>
      </c>
      <c r="O209" s="25">
        <f t="shared" si="14"/>
        <v>41200</v>
      </c>
      <c r="P209" s="25">
        <f t="shared" si="15"/>
        <v>2060</v>
      </c>
      <c r="Q209" s="249"/>
    </row>
    <row r="210" spans="1:17" ht="15" customHeight="1">
      <c r="A210" s="192" t="s">
        <v>224</v>
      </c>
      <c r="B210" s="171">
        <v>4547</v>
      </c>
      <c r="C210" s="287">
        <v>0.85</v>
      </c>
      <c r="D210" s="171">
        <v>0</v>
      </c>
      <c r="E210" s="287">
        <v>-1</v>
      </c>
      <c r="F210" s="171">
        <v>0</v>
      </c>
      <c r="G210" s="287">
        <v>0</v>
      </c>
      <c r="H210" s="171">
        <v>4547</v>
      </c>
      <c r="I210" s="288">
        <v>0.85</v>
      </c>
      <c r="J210" s="249">
        <v>1390.35</v>
      </c>
      <c r="K210" s="69">
        <v>1356.3</v>
      </c>
      <c r="L210" s="134">
        <f t="shared" si="12"/>
        <v>34.049999999999955</v>
      </c>
      <c r="M210" s="291">
        <f t="shared" si="13"/>
        <v>2.510506525105062</v>
      </c>
      <c r="N210" s="78">
        <f>Margins!B210</f>
        <v>200</v>
      </c>
      <c r="O210" s="25">
        <f t="shared" si="14"/>
        <v>0</v>
      </c>
      <c r="P210" s="25">
        <f t="shared" si="15"/>
        <v>0</v>
      </c>
      <c r="Q210" s="249"/>
    </row>
    <row r="211" spans="1:17" ht="15" customHeight="1">
      <c r="A211" s="192" t="s">
        <v>182</v>
      </c>
      <c r="B211" s="171">
        <v>22308</v>
      </c>
      <c r="C211" s="287">
        <v>0.56</v>
      </c>
      <c r="D211" s="171">
        <v>2309</v>
      </c>
      <c r="E211" s="287">
        <v>3.23</v>
      </c>
      <c r="F211" s="171">
        <v>245</v>
      </c>
      <c r="G211" s="287">
        <v>3.3</v>
      </c>
      <c r="H211" s="171">
        <v>24862</v>
      </c>
      <c r="I211" s="288">
        <v>0.67</v>
      </c>
      <c r="J211" s="249">
        <v>931.35</v>
      </c>
      <c r="K211" s="69">
        <v>905.1</v>
      </c>
      <c r="L211" s="134">
        <f t="shared" si="12"/>
        <v>26.25</v>
      </c>
      <c r="M211" s="291">
        <f t="shared" si="13"/>
        <v>2.9002320185614847</v>
      </c>
      <c r="N211" s="78">
        <f>Margins!B211</f>
        <v>382</v>
      </c>
      <c r="O211" s="25">
        <f t="shared" si="14"/>
        <v>882038</v>
      </c>
      <c r="P211" s="25">
        <f t="shared" si="15"/>
        <v>93590</v>
      </c>
      <c r="Q211" s="249"/>
    </row>
    <row r="212" spans="1:17" ht="15" customHeight="1">
      <c r="A212" s="192" t="s">
        <v>201</v>
      </c>
      <c r="B212" s="171">
        <v>1262</v>
      </c>
      <c r="C212" s="287">
        <v>-0.06</v>
      </c>
      <c r="D212" s="171">
        <v>5</v>
      </c>
      <c r="E212" s="287">
        <v>0</v>
      </c>
      <c r="F212" s="171">
        <v>0</v>
      </c>
      <c r="G212" s="287">
        <v>0</v>
      </c>
      <c r="H212" s="171">
        <v>1267</v>
      </c>
      <c r="I212" s="288">
        <v>-0.05</v>
      </c>
      <c r="J212" s="249">
        <v>900.5</v>
      </c>
      <c r="K212" s="69">
        <v>887.85</v>
      </c>
      <c r="L212" s="134">
        <f t="shared" si="12"/>
        <v>12.649999999999977</v>
      </c>
      <c r="M212" s="291">
        <f t="shared" si="13"/>
        <v>1.4247902235737993</v>
      </c>
      <c r="N212" s="78">
        <f>Margins!B212</f>
        <v>275</v>
      </c>
      <c r="O212" s="25">
        <f t="shared" si="14"/>
        <v>1375</v>
      </c>
      <c r="P212" s="25">
        <f t="shared" si="15"/>
        <v>0</v>
      </c>
      <c r="Q212" s="249"/>
    </row>
    <row r="213" spans="1:17" ht="15" customHeight="1">
      <c r="A213" s="192" t="s">
        <v>116</v>
      </c>
      <c r="B213" s="171">
        <v>2937</v>
      </c>
      <c r="C213" s="287">
        <v>-0.34</v>
      </c>
      <c r="D213" s="171">
        <v>42</v>
      </c>
      <c r="E213" s="287">
        <v>0.24</v>
      </c>
      <c r="F213" s="171">
        <v>0</v>
      </c>
      <c r="G213" s="287">
        <v>0</v>
      </c>
      <c r="H213" s="171">
        <v>2979</v>
      </c>
      <c r="I213" s="288">
        <v>-0.34</v>
      </c>
      <c r="J213" s="249">
        <v>1082.15</v>
      </c>
      <c r="K213" s="69">
        <v>1110.75</v>
      </c>
      <c r="L213" s="134">
        <f t="shared" si="12"/>
        <v>-28.59999999999991</v>
      </c>
      <c r="M213" s="291">
        <f t="shared" si="13"/>
        <v>-2.574836821967131</v>
      </c>
      <c r="N213" s="78">
        <f>Margins!B213</f>
        <v>250</v>
      </c>
      <c r="O213" s="25">
        <f t="shared" si="14"/>
        <v>10500</v>
      </c>
      <c r="P213" s="25">
        <f t="shared" si="15"/>
        <v>0</v>
      </c>
      <c r="Q213" s="249"/>
    </row>
    <row r="214" spans="1:17" ht="15" customHeight="1">
      <c r="A214" s="192" t="s">
        <v>472</v>
      </c>
      <c r="B214" s="171">
        <v>515</v>
      </c>
      <c r="C214" s="287">
        <v>-0.75</v>
      </c>
      <c r="D214" s="171">
        <v>1</v>
      </c>
      <c r="E214" s="287">
        <v>0</v>
      </c>
      <c r="F214" s="171">
        <v>0</v>
      </c>
      <c r="G214" s="287">
        <v>0</v>
      </c>
      <c r="H214" s="171">
        <v>516</v>
      </c>
      <c r="I214" s="288">
        <v>-0.75</v>
      </c>
      <c r="J214" s="249">
        <v>1142.3</v>
      </c>
      <c r="K214" s="69">
        <v>1133.9</v>
      </c>
      <c r="L214" s="134">
        <f t="shared" si="12"/>
        <v>8.399999999999864</v>
      </c>
      <c r="M214" s="291">
        <f t="shared" si="13"/>
        <v>0.740806067554446</v>
      </c>
      <c r="N214" s="78">
        <f>Margins!B214</f>
        <v>200</v>
      </c>
      <c r="O214" s="25">
        <f t="shared" si="14"/>
        <v>200</v>
      </c>
      <c r="P214" s="25">
        <f t="shared" si="15"/>
        <v>0</v>
      </c>
      <c r="Q214" s="249"/>
    </row>
    <row r="215" spans="1:17" ht="15" customHeight="1">
      <c r="A215" s="192" t="s">
        <v>225</v>
      </c>
      <c r="B215" s="171">
        <v>1079</v>
      </c>
      <c r="C215" s="287">
        <v>-0.57</v>
      </c>
      <c r="D215" s="171">
        <v>0</v>
      </c>
      <c r="E215" s="287">
        <v>0</v>
      </c>
      <c r="F215" s="171">
        <v>0</v>
      </c>
      <c r="G215" s="287">
        <v>0</v>
      </c>
      <c r="H215" s="171">
        <v>1079</v>
      </c>
      <c r="I215" s="288">
        <v>-0.57</v>
      </c>
      <c r="J215" s="249">
        <v>1536.4</v>
      </c>
      <c r="K215" s="69">
        <v>1476.65</v>
      </c>
      <c r="L215" s="134">
        <f t="shared" si="12"/>
        <v>59.75</v>
      </c>
      <c r="M215" s="291">
        <f t="shared" si="13"/>
        <v>4.046321064571835</v>
      </c>
      <c r="N215" s="78">
        <f>Margins!B215</f>
        <v>206</v>
      </c>
      <c r="O215" s="25">
        <f t="shared" si="14"/>
        <v>0</v>
      </c>
      <c r="P215" s="25">
        <f t="shared" si="15"/>
        <v>0</v>
      </c>
      <c r="Q215" s="249"/>
    </row>
    <row r="216" spans="1:17" ht="15" customHeight="1">
      <c r="A216" s="192" t="s">
        <v>291</v>
      </c>
      <c r="B216" s="171">
        <v>2537</v>
      </c>
      <c r="C216" s="287">
        <v>0.42</v>
      </c>
      <c r="D216" s="171">
        <v>10</v>
      </c>
      <c r="E216" s="287">
        <v>0.43</v>
      </c>
      <c r="F216" s="171">
        <v>2</v>
      </c>
      <c r="G216" s="287">
        <v>0</v>
      </c>
      <c r="H216" s="171">
        <v>2549</v>
      </c>
      <c r="I216" s="288">
        <v>0.42</v>
      </c>
      <c r="J216" s="249">
        <v>178.8</v>
      </c>
      <c r="K216" s="69">
        <v>178.3</v>
      </c>
      <c r="L216" s="134">
        <f t="shared" si="12"/>
        <v>0.5</v>
      </c>
      <c r="M216" s="291">
        <f t="shared" si="13"/>
        <v>0.2804262478968031</v>
      </c>
      <c r="N216" s="78">
        <f>Margins!B216</f>
        <v>1925</v>
      </c>
      <c r="O216" s="25">
        <f t="shared" si="14"/>
        <v>19250</v>
      </c>
      <c r="P216" s="25">
        <f t="shared" si="15"/>
        <v>3850</v>
      </c>
      <c r="Q216" s="249"/>
    </row>
    <row r="217" spans="1:17" ht="15" customHeight="1">
      <c r="A217" s="192" t="s">
        <v>292</v>
      </c>
      <c r="B217" s="171">
        <v>7944</v>
      </c>
      <c r="C217" s="287">
        <v>1.72</v>
      </c>
      <c r="D217" s="171">
        <v>1042</v>
      </c>
      <c r="E217" s="287">
        <v>12.36</v>
      </c>
      <c r="F217" s="171">
        <v>86</v>
      </c>
      <c r="G217" s="287">
        <v>16.2</v>
      </c>
      <c r="H217" s="171">
        <v>9072</v>
      </c>
      <c r="I217" s="288">
        <v>2.02</v>
      </c>
      <c r="J217" s="249">
        <v>60.65</v>
      </c>
      <c r="K217" s="69">
        <v>58.5</v>
      </c>
      <c r="L217" s="134">
        <f t="shared" si="12"/>
        <v>2.1499999999999986</v>
      </c>
      <c r="M217" s="291">
        <f t="shared" si="13"/>
        <v>3.6752136752136724</v>
      </c>
      <c r="N217" s="78">
        <f>Margins!B217</f>
        <v>5225</v>
      </c>
      <c r="O217" s="25">
        <f t="shared" si="14"/>
        <v>5444450</v>
      </c>
      <c r="P217" s="25">
        <f t="shared" si="15"/>
        <v>449350</v>
      </c>
      <c r="Q217" s="249"/>
    </row>
    <row r="218" spans="1:17" ht="15" customHeight="1">
      <c r="A218" s="192" t="s">
        <v>473</v>
      </c>
      <c r="B218" s="171">
        <v>1874</v>
      </c>
      <c r="C218" s="287">
        <v>-0.03</v>
      </c>
      <c r="D218" s="171">
        <v>0</v>
      </c>
      <c r="E218" s="287">
        <v>0</v>
      </c>
      <c r="F218" s="171">
        <v>0</v>
      </c>
      <c r="G218" s="287">
        <v>0</v>
      </c>
      <c r="H218" s="171">
        <v>1874</v>
      </c>
      <c r="I218" s="288">
        <v>-0.03</v>
      </c>
      <c r="J218" s="249">
        <v>1104.7</v>
      </c>
      <c r="K218" s="69">
        <v>1081.25</v>
      </c>
      <c r="L218" s="134">
        <f t="shared" si="12"/>
        <v>23.450000000000045</v>
      </c>
      <c r="M218" s="291">
        <f t="shared" si="13"/>
        <v>2.1687861271676345</v>
      </c>
      <c r="N218" s="78">
        <f>Margins!B218</f>
        <v>250</v>
      </c>
      <c r="O218" s="25">
        <f t="shared" si="14"/>
        <v>0</v>
      </c>
      <c r="P218" s="25">
        <f t="shared" si="15"/>
        <v>0</v>
      </c>
      <c r="Q218" s="249"/>
    </row>
    <row r="219" spans="1:17" ht="15" customHeight="1">
      <c r="A219" s="192" t="s">
        <v>170</v>
      </c>
      <c r="B219" s="171">
        <v>805</v>
      </c>
      <c r="C219" s="287">
        <v>-0.52</v>
      </c>
      <c r="D219" s="171">
        <v>54</v>
      </c>
      <c r="E219" s="287">
        <v>0.15</v>
      </c>
      <c r="F219" s="171">
        <v>4</v>
      </c>
      <c r="G219" s="287">
        <v>0</v>
      </c>
      <c r="H219" s="171">
        <v>863</v>
      </c>
      <c r="I219" s="288">
        <v>-0.5</v>
      </c>
      <c r="J219" s="249">
        <v>71.35</v>
      </c>
      <c r="K219" s="69">
        <v>69.95</v>
      </c>
      <c r="L219" s="134">
        <f t="shared" si="12"/>
        <v>1.3999999999999915</v>
      </c>
      <c r="M219" s="291">
        <f t="shared" si="13"/>
        <v>2.0014295925661063</v>
      </c>
      <c r="N219" s="78">
        <f>Margins!B219</f>
        <v>2950</v>
      </c>
      <c r="O219" s="25">
        <f t="shared" si="14"/>
        <v>159300</v>
      </c>
      <c r="P219" s="25">
        <f t="shared" si="15"/>
        <v>11800</v>
      </c>
      <c r="Q219" s="249"/>
    </row>
    <row r="220" spans="1:17" ht="15" customHeight="1">
      <c r="A220" s="192" t="s">
        <v>293</v>
      </c>
      <c r="B220" s="171">
        <v>404</v>
      </c>
      <c r="C220" s="287">
        <v>-0.59</v>
      </c>
      <c r="D220" s="171">
        <v>0</v>
      </c>
      <c r="E220" s="287">
        <v>0</v>
      </c>
      <c r="F220" s="171">
        <v>0</v>
      </c>
      <c r="G220" s="287">
        <v>0</v>
      </c>
      <c r="H220" s="171">
        <v>404</v>
      </c>
      <c r="I220" s="288">
        <v>-0.59</v>
      </c>
      <c r="J220" s="249">
        <v>979.85</v>
      </c>
      <c r="K220" s="69">
        <v>985.35</v>
      </c>
      <c r="L220" s="134">
        <f t="shared" si="12"/>
        <v>-5.5</v>
      </c>
      <c r="M220" s="291">
        <f t="shared" si="13"/>
        <v>-0.5581772974070127</v>
      </c>
      <c r="N220" s="78">
        <f>Margins!B220</f>
        <v>200</v>
      </c>
      <c r="O220" s="25">
        <f t="shared" si="14"/>
        <v>0</v>
      </c>
      <c r="P220" s="25">
        <f t="shared" si="15"/>
        <v>0</v>
      </c>
      <c r="Q220" s="249"/>
    </row>
    <row r="221" spans="1:17" ht="15" customHeight="1">
      <c r="A221" s="192" t="s">
        <v>80</v>
      </c>
      <c r="B221" s="171">
        <v>1433</v>
      </c>
      <c r="C221" s="287">
        <v>1.39</v>
      </c>
      <c r="D221" s="171">
        <v>5</v>
      </c>
      <c r="E221" s="287">
        <v>0</v>
      </c>
      <c r="F221" s="171">
        <v>0</v>
      </c>
      <c r="G221" s="287">
        <v>0</v>
      </c>
      <c r="H221" s="171">
        <v>1438</v>
      </c>
      <c r="I221" s="288">
        <v>1.4</v>
      </c>
      <c r="J221" s="249">
        <v>207.6</v>
      </c>
      <c r="K221" s="69">
        <v>202.4</v>
      </c>
      <c r="L221" s="134">
        <f t="shared" si="12"/>
        <v>5.199999999999989</v>
      </c>
      <c r="M221" s="291">
        <f t="shared" si="13"/>
        <v>2.5691699604743023</v>
      </c>
      <c r="N221" s="78">
        <f>Margins!B221</f>
        <v>2100</v>
      </c>
      <c r="O221" s="25">
        <f t="shared" si="14"/>
        <v>10500</v>
      </c>
      <c r="P221" s="25">
        <f t="shared" si="15"/>
        <v>0</v>
      </c>
      <c r="Q221" s="249"/>
    </row>
    <row r="222" spans="1:17" ht="15" customHeight="1">
      <c r="A222" s="192" t="s">
        <v>413</v>
      </c>
      <c r="B222" s="171">
        <v>345</v>
      </c>
      <c r="C222" s="287">
        <v>-0.51</v>
      </c>
      <c r="D222" s="171">
        <v>0</v>
      </c>
      <c r="E222" s="287">
        <v>0</v>
      </c>
      <c r="F222" s="171">
        <v>0</v>
      </c>
      <c r="G222" s="287">
        <v>0</v>
      </c>
      <c r="H222" s="171">
        <v>345</v>
      </c>
      <c r="I222" s="288">
        <v>-0.51</v>
      </c>
      <c r="J222" s="249">
        <v>346.35</v>
      </c>
      <c r="K222" s="69">
        <v>342.85</v>
      </c>
      <c r="L222" s="134">
        <f t="shared" si="12"/>
        <v>3.5</v>
      </c>
      <c r="M222" s="291">
        <f t="shared" si="13"/>
        <v>1.0208546011375237</v>
      </c>
      <c r="N222" s="78">
        <f>Margins!B222</f>
        <v>700</v>
      </c>
      <c r="O222" s="25">
        <f t="shared" si="14"/>
        <v>0</v>
      </c>
      <c r="P222" s="25">
        <f t="shared" si="15"/>
        <v>0</v>
      </c>
      <c r="Q222" s="249"/>
    </row>
    <row r="223" spans="1:17" ht="15" customHeight="1">
      <c r="A223" s="192" t="s">
        <v>414</v>
      </c>
      <c r="B223" s="171">
        <v>7318</v>
      </c>
      <c r="C223" s="287">
        <v>1.16</v>
      </c>
      <c r="D223" s="171">
        <v>22</v>
      </c>
      <c r="E223" s="287">
        <v>6.33</v>
      </c>
      <c r="F223" s="171">
        <v>0</v>
      </c>
      <c r="G223" s="287">
        <v>0</v>
      </c>
      <c r="H223" s="171">
        <v>7340</v>
      </c>
      <c r="I223" s="288">
        <v>1.16</v>
      </c>
      <c r="J223" s="249">
        <v>483.1</v>
      </c>
      <c r="K223" s="69">
        <v>465.25</v>
      </c>
      <c r="L223" s="134">
        <f t="shared" si="12"/>
        <v>17.850000000000023</v>
      </c>
      <c r="M223" s="291">
        <f t="shared" si="13"/>
        <v>3.8366469639978558</v>
      </c>
      <c r="N223" s="78">
        <f>Margins!B223</f>
        <v>900</v>
      </c>
      <c r="O223" s="25">
        <f t="shared" si="14"/>
        <v>19800</v>
      </c>
      <c r="P223" s="25">
        <f t="shared" si="15"/>
        <v>0</v>
      </c>
      <c r="Q223" s="249"/>
    </row>
    <row r="224" spans="1:17" ht="15" customHeight="1">
      <c r="A224" s="192" t="s">
        <v>151</v>
      </c>
      <c r="B224" s="171">
        <v>815</v>
      </c>
      <c r="C224" s="287">
        <v>-0.22</v>
      </c>
      <c r="D224" s="171">
        <v>2</v>
      </c>
      <c r="E224" s="287">
        <v>0</v>
      </c>
      <c r="F224" s="171">
        <v>2</v>
      </c>
      <c r="G224" s="287">
        <v>0</v>
      </c>
      <c r="H224" s="171">
        <v>819</v>
      </c>
      <c r="I224" s="288">
        <v>-0.21</v>
      </c>
      <c r="J224" s="249">
        <v>84.45</v>
      </c>
      <c r="K224" s="69">
        <v>82.35</v>
      </c>
      <c r="L224" s="134">
        <f t="shared" si="12"/>
        <v>2.1000000000000085</v>
      </c>
      <c r="M224" s="291">
        <f t="shared" si="13"/>
        <v>2.5500910746812493</v>
      </c>
      <c r="N224" s="78">
        <f>Margins!B224</f>
        <v>3450</v>
      </c>
      <c r="O224" s="25">
        <f t="shared" si="14"/>
        <v>6900</v>
      </c>
      <c r="P224" s="25">
        <f t="shared" si="15"/>
        <v>6900</v>
      </c>
      <c r="Q224" s="249"/>
    </row>
    <row r="225" spans="1:17" ht="15" customHeight="1">
      <c r="A225" s="192" t="s">
        <v>294</v>
      </c>
      <c r="B225" s="171">
        <v>1622</v>
      </c>
      <c r="C225" s="287">
        <v>-0.04</v>
      </c>
      <c r="D225" s="171">
        <v>1</v>
      </c>
      <c r="E225" s="287">
        <v>0</v>
      </c>
      <c r="F225" s="171">
        <v>0</v>
      </c>
      <c r="G225" s="287">
        <v>0</v>
      </c>
      <c r="H225" s="171">
        <v>1623</v>
      </c>
      <c r="I225" s="288">
        <v>-0.04</v>
      </c>
      <c r="J225" s="249">
        <v>241.65</v>
      </c>
      <c r="K225" s="69">
        <v>240.3</v>
      </c>
      <c r="L225" s="134">
        <f t="shared" si="12"/>
        <v>1.3499999999999943</v>
      </c>
      <c r="M225" s="291">
        <f t="shared" si="13"/>
        <v>0.5617977528089864</v>
      </c>
      <c r="N225" s="78">
        <f>Margins!B225</f>
        <v>900</v>
      </c>
      <c r="O225" s="25">
        <f t="shared" si="14"/>
        <v>900</v>
      </c>
      <c r="P225" s="25">
        <f t="shared" si="15"/>
        <v>0</v>
      </c>
      <c r="Q225" s="249"/>
    </row>
    <row r="226" spans="1:17" ht="15" customHeight="1">
      <c r="A226" s="192" t="s">
        <v>152</v>
      </c>
      <c r="B226" s="171">
        <v>2246</v>
      </c>
      <c r="C226" s="287">
        <v>-0.1</v>
      </c>
      <c r="D226" s="171">
        <v>2</v>
      </c>
      <c r="E226" s="287">
        <v>1</v>
      </c>
      <c r="F226" s="171">
        <v>0</v>
      </c>
      <c r="G226" s="287">
        <v>0</v>
      </c>
      <c r="H226" s="171">
        <v>2248</v>
      </c>
      <c r="I226" s="288">
        <v>-0.1</v>
      </c>
      <c r="J226" s="249">
        <v>746.45</v>
      </c>
      <c r="K226" s="69">
        <v>735.4</v>
      </c>
      <c r="L226" s="134">
        <f t="shared" si="12"/>
        <v>11.050000000000068</v>
      </c>
      <c r="M226" s="291">
        <f t="shared" si="13"/>
        <v>1.5025836279575833</v>
      </c>
      <c r="N226" s="78">
        <f>Margins!B226</f>
        <v>525</v>
      </c>
      <c r="O226" s="25">
        <f t="shared" si="14"/>
        <v>1050</v>
      </c>
      <c r="P226" s="25">
        <f t="shared" si="15"/>
        <v>0</v>
      </c>
      <c r="Q226" s="249"/>
    </row>
    <row r="227" spans="1:17" ht="15" customHeight="1">
      <c r="A227" s="192" t="s">
        <v>474</v>
      </c>
      <c r="B227" s="171">
        <v>2717</v>
      </c>
      <c r="C227" s="287">
        <v>-0.07</v>
      </c>
      <c r="D227" s="171">
        <v>7</v>
      </c>
      <c r="E227" s="287">
        <v>2.5</v>
      </c>
      <c r="F227" s="171">
        <v>0</v>
      </c>
      <c r="G227" s="287">
        <v>0</v>
      </c>
      <c r="H227" s="171">
        <v>2724</v>
      </c>
      <c r="I227" s="288">
        <v>-0.06</v>
      </c>
      <c r="J227" s="249">
        <v>454.6</v>
      </c>
      <c r="K227" s="69">
        <v>441.05</v>
      </c>
      <c r="L227" s="134">
        <f t="shared" si="12"/>
        <v>13.550000000000011</v>
      </c>
      <c r="M227" s="291">
        <f t="shared" si="13"/>
        <v>3.072214034689947</v>
      </c>
      <c r="N227" s="78">
        <f>Margins!B227</f>
        <v>800</v>
      </c>
      <c r="O227" s="25">
        <f t="shared" si="14"/>
        <v>5600</v>
      </c>
      <c r="P227" s="25">
        <f t="shared" si="15"/>
        <v>0</v>
      </c>
      <c r="Q227" s="249"/>
    </row>
    <row r="228" spans="1:17" ht="15" customHeight="1">
      <c r="A228" s="192" t="s">
        <v>36</v>
      </c>
      <c r="B228" s="171">
        <v>2001</v>
      </c>
      <c r="C228" s="287">
        <v>-0.45</v>
      </c>
      <c r="D228" s="171">
        <v>5</v>
      </c>
      <c r="E228" s="287">
        <v>-0.29</v>
      </c>
      <c r="F228" s="171">
        <v>0</v>
      </c>
      <c r="G228" s="287">
        <v>0</v>
      </c>
      <c r="H228" s="171">
        <v>2006</v>
      </c>
      <c r="I228" s="288">
        <v>-0.45</v>
      </c>
      <c r="J228" s="249">
        <v>527.85</v>
      </c>
      <c r="K228" s="69">
        <v>549.5</v>
      </c>
      <c r="L228" s="134">
        <f t="shared" si="12"/>
        <v>-21.649999999999977</v>
      </c>
      <c r="M228" s="291">
        <f t="shared" si="13"/>
        <v>-3.9399454049135536</v>
      </c>
      <c r="N228" s="78">
        <f>Margins!B228</f>
        <v>600</v>
      </c>
      <c r="O228" s="25">
        <f t="shared" si="14"/>
        <v>3000</v>
      </c>
      <c r="P228" s="25">
        <f t="shared" si="15"/>
        <v>0</v>
      </c>
      <c r="Q228" s="249"/>
    </row>
    <row r="229" spans="1:17" ht="15" customHeight="1">
      <c r="A229" s="192" t="s">
        <v>153</v>
      </c>
      <c r="B229" s="171">
        <v>699</v>
      </c>
      <c r="C229" s="287">
        <v>-0.5</v>
      </c>
      <c r="D229" s="171">
        <v>1</v>
      </c>
      <c r="E229" s="287">
        <v>0</v>
      </c>
      <c r="F229" s="171">
        <v>0</v>
      </c>
      <c r="G229" s="287">
        <v>0</v>
      </c>
      <c r="H229" s="171">
        <v>700</v>
      </c>
      <c r="I229" s="288">
        <v>-0.5</v>
      </c>
      <c r="J229" s="249">
        <v>404.95</v>
      </c>
      <c r="K229" s="69">
        <v>398</v>
      </c>
      <c r="L229" s="134">
        <f t="shared" si="12"/>
        <v>6.949999999999989</v>
      </c>
      <c r="M229" s="291">
        <f t="shared" si="13"/>
        <v>1.7462311557788917</v>
      </c>
      <c r="N229" s="78">
        <f>Margins!B229</f>
        <v>600</v>
      </c>
      <c r="O229" s="25">
        <f t="shared" si="14"/>
        <v>600</v>
      </c>
      <c r="P229" s="25">
        <f t="shared" si="15"/>
        <v>0</v>
      </c>
      <c r="Q229" s="249"/>
    </row>
    <row r="230" spans="1:17" ht="15" customHeight="1">
      <c r="A230" s="192" t="s">
        <v>514</v>
      </c>
      <c r="B230" s="171">
        <v>1818</v>
      </c>
      <c r="C230" s="287">
        <v>-0.23</v>
      </c>
      <c r="D230" s="171">
        <v>88</v>
      </c>
      <c r="E230" s="287">
        <v>1.93</v>
      </c>
      <c r="F230" s="171">
        <v>0</v>
      </c>
      <c r="G230" s="287">
        <v>0</v>
      </c>
      <c r="H230" s="171">
        <v>1906</v>
      </c>
      <c r="I230" s="288">
        <v>-0.21</v>
      </c>
      <c r="J230" s="249">
        <v>91.2</v>
      </c>
      <c r="K230" s="69">
        <v>91.3</v>
      </c>
      <c r="L230" s="134">
        <f t="shared" si="12"/>
        <v>-0.09999999999999432</v>
      </c>
      <c r="M230" s="291">
        <f t="shared" si="13"/>
        <v>-0.10952902519166957</v>
      </c>
      <c r="N230" s="78">
        <f>Margins!B230</f>
        <v>3150</v>
      </c>
      <c r="O230" s="25">
        <f t="shared" si="14"/>
        <v>277200</v>
      </c>
      <c r="P230" s="25">
        <f t="shared" si="15"/>
        <v>0</v>
      </c>
      <c r="Q230" s="249"/>
    </row>
    <row r="231" spans="1:17" ht="15" customHeight="1">
      <c r="A231" s="192" t="s">
        <v>475</v>
      </c>
      <c r="B231" s="171">
        <v>1120</v>
      </c>
      <c r="C231" s="287">
        <v>-0.54</v>
      </c>
      <c r="D231" s="171">
        <v>14</v>
      </c>
      <c r="E231" s="287">
        <v>13</v>
      </c>
      <c r="F231" s="171">
        <v>0</v>
      </c>
      <c r="G231" s="287">
        <v>0</v>
      </c>
      <c r="H231" s="171">
        <v>1134</v>
      </c>
      <c r="I231" s="288">
        <v>-0.54</v>
      </c>
      <c r="J231" s="249">
        <v>249.85</v>
      </c>
      <c r="K231" s="69">
        <v>248.45</v>
      </c>
      <c r="L231" s="134">
        <f t="shared" si="12"/>
        <v>1.4000000000000057</v>
      </c>
      <c r="M231" s="291">
        <f t="shared" si="13"/>
        <v>0.5634936606963195</v>
      </c>
      <c r="N231" s="78">
        <f>Margins!B231</f>
        <v>1100</v>
      </c>
      <c r="O231" s="25">
        <f t="shared" si="14"/>
        <v>15400</v>
      </c>
      <c r="P231" s="25">
        <f t="shared" si="15"/>
        <v>0</v>
      </c>
      <c r="Q231" s="249"/>
    </row>
    <row r="232" spans="1:17" ht="15" customHeight="1" thickBot="1">
      <c r="A232" s="308" t="s">
        <v>382</v>
      </c>
      <c r="B232" s="171">
        <v>1247</v>
      </c>
      <c r="C232" s="287">
        <v>-0.51</v>
      </c>
      <c r="D232" s="171">
        <v>0</v>
      </c>
      <c r="E232" s="287">
        <v>0</v>
      </c>
      <c r="F232" s="171">
        <v>0</v>
      </c>
      <c r="G232" s="287">
        <v>0</v>
      </c>
      <c r="H232" s="171">
        <v>1247</v>
      </c>
      <c r="I232" s="288">
        <v>-0.51</v>
      </c>
      <c r="J232" s="249">
        <v>313.9</v>
      </c>
      <c r="K232" s="69">
        <v>316.6</v>
      </c>
      <c r="L232" s="134">
        <f t="shared" si="12"/>
        <v>-2.7000000000000455</v>
      </c>
      <c r="M232" s="291">
        <f t="shared" si="13"/>
        <v>-0.852811118130147</v>
      </c>
      <c r="N232" s="78">
        <f>Margins!B232</f>
        <v>700</v>
      </c>
      <c r="O232" s="25">
        <f t="shared" si="14"/>
        <v>0</v>
      </c>
      <c r="P232" s="25">
        <f t="shared" si="15"/>
        <v>0</v>
      </c>
      <c r="Q232" s="249"/>
    </row>
    <row r="233" spans="2:17" ht="13.5" customHeight="1" hidden="1">
      <c r="B233" s="294">
        <f>SUM(B4:B232)</f>
        <v>1227647</v>
      </c>
      <c r="C233" s="295"/>
      <c r="D233" s="294">
        <f>SUM(D4:D232)</f>
        <v>88892</v>
      </c>
      <c r="E233" s="295"/>
      <c r="F233" s="294">
        <f>SUM(F4:F232)</f>
        <v>88601</v>
      </c>
      <c r="G233" s="295"/>
      <c r="H233" s="171">
        <f>SUM(H4:H232)</f>
        <v>1405140</v>
      </c>
      <c r="I233" s="295"/>
      <c r="J233" s="296"/>
      <c r="K233" s="69"/>
      <c r="L233" s="134"/>
      <c r="M233" s="135"/>
      <c r="N233" s="69"/>
      <c r="O233" s="25">
        <f>SUM(O4:O232)</f>
        <v>63777692</v>
      </c>
      <c r="P233" s="25">
        <f>SUM(P4:P232)</f>
        <v>10836797</v>
      </c>
      <c r="Q233" s="69"/>
    </row>
    <row r="234" spans="11:17" ht="14.25" customHeight="1">
      <c r="K234" s="69"/>
      <c r="L234" s="134"/>
      <c r="M234" s="135"/>
      <c r="N234" s="69"/>
      <c r="O234" s="69"/>
      <c r="P234" s="50">
        <f>P233/O233</f>
        <v>0.16991516406708476</v>
      </c>
      <c r="Q234" s="69"/>
    </row>
    <row r="235" spans="11:13" ht="12.75" customHeight="1">
      <c r="K235" s="69"/>
      <c r="L235" s="134"/>
      <c r="M235" s="135"/>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232"/>
  <sheetViews>
    <sheetView workbookViewId="0" topLeftCell="A1">
      <selection activeCell="K263" sqref="K263"/>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2" customFormat="1" ht="19.5" customHeight="1" thickBot="1">
      <c r="A1" s="400" t="s">
        <v>124</v>
      </c>
      <c r="B1" s="401"/>
      <c r="C1" s="401"/>
      <c r="D1" s="401"/>
      <c r="E1" s="401"/>
      <c r="F1" s="401"/>
      <c r="G1" s="401"/>
    </row>
    <row r="2" spans="1:7" s="69" customFormat="1" ht="14.25" thickBot="1">
      <c r="A2" s="133" t="s">
        <v>111</v>
      </c>
      <c r="B2" s="33" t="s">
        <v>97</v>
      </c>
      <c r="C2" s="253" t="s">
        <v>121</v>
      </c>
      <c r="D2" s="98" t="s">
        <v>122</v>
      </c>
      <c r="E2" s="129" t="s">
        <v>117</v>
      </c>
      <c r="F2" s="318" t="s">
        <v>187</v>
      </c>
      <c r="G2" s="319" t="s">
        <v>68</v>
      </c>
    </row>
    <row r="3" spans="1:7" s="69" customFormat="1" ht="13.5">
      <c r="A3" s="100" t="s">
        <v>179</v>
      </c>
      <c r="B3" s="255">
        <f>Volume!J4</f>
        <v>9828.35</v>
      </c>
      <c r="C3" s="254">
        <v>9917.6</v>
      </c>
      <c r="D3" s="248">
        <f>C3-B3</f>
        <v>89.25</v>
      </c>
      <c r="E3" s="317">
        <f>D3/B3</f>
        <v>0.00908087318827677</v>
      </c>
      <c r="F3" s="248">
        <v>103.6</v>
      </c>
      <c r="G3" s="159">
        <f aca="true" t="shared" si="0" ref="G3:G69">D3-F3</f>
        <v>-14.349999999999994</v>
      </c>
    </row>
    <row r="4" spans="1:7" s="69" customFormat="1" ht="13.5">
      <c r="A4" s="192" t="s">
        <v>442</v>
      </c>
      <c r="B4" s="257">
        <f>Volume!J5</f>
        <v>5989.95</v>
      </c>
      <c r="C4" s="2">
        <v>6038.45</v>
      </c>
      <c r="D4" s="249">
        <f aca="true" t="shared" si="1" ref="D4:D67">C4-B4</f>
        <v>48.5</v>
      </c>
      <c r="E4" s="316">
        <f aca="true" t="shared" si="2" ref="E4:E67">D4/B4</f>
        <v>0.008096895633519478</v>
      </c>
      <c r="F4" s="249">
        <v>49.80000000000018</v>
      </c>
      <c r="G4" s="158">
        <f t="shared" si="0"/>
        <v>-1.300000000000182</v>
      </c>
    </row>
    <row r="5" spans="1:7" s="69" customFormat="1" ht="13.5">
      <c r="A5" s="192" t="s">
        <v>72</v>
      </c>
      <c r="B5" s="257">
        <f>Volume!J6</f>
        <v>4824.65</v>
      </c>
      <c r="C5" s="2">
        <v>4820.8</v>
      </c>
      <c r="D5" s="249">
        <f t="shared" si="1"/>
        <v>-3.8499999999994543</v>
      </c>
      <c r="E5" s="316">
        <f t="shared" si="2"/>
        <v>-0.0007979853460871679</v>
      </c>
      <c r="F5" s="249">
        <v>2.449999999999818</v>
      </c>
      <c r="G5" s="158">
        <f t="shared" si="0"/>
        <v>-6.299999999999272</v>
      </c>
    </row>
    <row r="6" spans="1:7" s="69" customFormat="1" ht="13.5">
      <c r="A6" s="192" t="s">
        <v>443</v>
      </c>
      <c r="B6" s="257">
        <f>Volume!J7</f>
        <v>12365.4</v>
      </c>
      <c r="C6" s="2">
        <v>12455.1</v>
      </c>
      <c r="D6" s="249">
        <f t="shared" si="1"/>
        <v>89.70000000000073</v>
      </c>
      <c r="E6" s="316">
        <f t="shared" si="2"/>
        <v>0.007254112281042322</v>
      </c>
      <c r="F6" s="249">
        <v>155.35</v>
      </c>
      <c r="G6" s="158">
        <f t="shared" si="0"/>
        <v>-65.64999999999927</v>
      </c>
    </row>
    <row r="7" spans="1:7" s="69" customFormat="1" ht="13.5">
      <c r="A7" s="200" t="s">
        <v>492</v>
      </c>
      <c r="B7" s="257">
        <f>Volume!J8</f>
        <v>3751.4</v>
      </c>
      <c r="C7" s="2">
        <v>3817.95</v>
      </c>
      <c r="D7" s="249">
        <f t="shared" si="1"/>
        <v>66.54999999999973</v>
      </c>
      <c r="E7" s="316">
        <f t="shared" si="2"/>
        <v>0.01774004371701224</v>
      </c>
      <c r="F7" s="249">
        <v>62.40000000000009</v>
      </c>
      <c r="G7" s="158">
        <f t="shared" si="0"/>
        <v>4.149999999999636</v>
      </c>
    </row>
    <row r="8" spans="1:7" s="69" customFormat="1" ht="13.5">
      <c r="A8" s="192" t="s">
        <v>8</v>
      </c>
      <c r="B8" s="257">
        <f>Volume!J9</f>
        <v>6079.7</v>
      </c>
      <c r="C8" s="2">
        <v>6118.3</v>
      </c>
      <c r="D8" s="249">
        <f t="shared" si="1"/>
        <v>38.600000000000364</v>
      </c>
      <c r="E8" s="316">
        <f t="shared" si="2"/>
        <v>0.006348997483428519</v>
      </c>
      <c r="F8" s="249">
        <v>38.80000000000018</v>
      </c>
      <c r="G8" s="158">
        <f t="shared" si="0"/>
        <v>-0.1999999999998181</v>
      </c>
    </row>
    <row r="9" spans="1:7" s="69" customFormat="1" ht="13.5">
      <c r="A9" s="200" t="s">
        <v>478</v>
      </c>
      <c r="B9" s="257">
        <f>Volume!J10</f>
        <v>142.15</v>
      </c>
      <c r="C9" s="2">
        <v>143.95</v>
      </c>
      <c r="D9" s="249">
        <f t="shared" si="1"/>
        <v>1.799999999999983</v>
      </c>
      <c r="E9" s="316">
        <f t="shared" si="2"/>
        <v>0.01266268026732313</v>
      </c>
      <c r="F9" s="249">
        <v>3.0999999999999943</v>
      </c>
      <c r="G9" s="158">
        <f t="shared" si="0"/>
        <v>-1.3000000000000114</v>
      </c>
    </row>
    <row r="10" spans="1:7" s="69" customFormat="1" ht="13.5">
      <c r="A10" s="192" t="s">
        <v>270</v>
      </c>
      <c r="B10" s="257">
        <f>Volume!J11</f>
        <v>4806.05</v>
      </c>
      <c r="C10" s="70">
        <v>4884.95</v>
      </c>
      <c r="D10" s="249">
        <f t="shared" si="1"/>
        <v>78.89999999999964</v>
      </c>
      <c r="E10" s="316">
        <f t="shared" si="2"/>
        <v>0.01641680798160644</v>
      </c>
      <c r="F10" s="249">
        <v>87.5</v>
      </c>
      <c r="G10" s="158">
        <f t="shared" si="0"/>
        <v>-8.600000000000364</v>
      </c>
    </row>
    <row r="11" spans="1:9" s="69" customFormat="1" ht="13.5">
      <c r="A11" s="192" t="s">
        <v>132</v>
      </c>
      <c r="B11" s="257">
        <f>Volume!J12</f>
        <v>1487.4</v>
      </c>
      <c r="C11" s="70">
        <v>1511.4</v>
      </c>
      <c r="D11" s="249">
        <f t="shared" si="1"/>
        <v>24</v>
      </c>
      <c r="E11" s="316">
        <f t="shared" si="2"/>
        <v>0.016135538523598225</v>
      </c>
      <c r="F11" s="249">
        <v>23.8</v>
      </c>
      <c r="G11" s="158">
        <f t="shared" si="0"/>
        <v>0.1999999999999993</v>
      </c>
      <c r="H11" s="135"/>
      <c r="I11" s="78"/>
    </row>
    <row r="12" spans="1:9" s="69" customFormat="1" ht="13.5">
      <c r="A12" s="192" t="s">
        <v>386</v>
      </c>
      <c r="B12" s="257">
        <f>Volume!J13</f>
        <v>1966.95</v>
      </c>
      <c r="C12" s="70">
        <v>2000.05</v>
      </c>
      <c r="D12" s="249">
        <f t="shared" si="1"/>
        <v>33.09999999999991</v>
      </c>
      <c r="E12" s="316">
        <f t="shared" si="2"/>
        <v>0.016828084089580267</v>
      </c>
      <c r="F12" s="249">
        <v>29.8</v>
      </c>
      <c r="G12" s="158">
        <f t="shared" si="0"/>
        <v>3.2999999999999083</v>
      </c>
      <c r="H12" s="135"/>
      <c r="I12" s="78"/>
    </row>
    <row r="13" spans="1:7" s="69" customFormat="1" ht="13.5">
      <c r="A13" s="192" t="s">
        <v>0</v>
      </c>
      <c r="B13" s="257">
        <f>Volume!J14</f>
        <v>1010.55</v>
      </c>
      <c r="C13" s="70">
        <v>1024.3</v>
      </c>
      <c r="D13" s="249">
        <f t="shared" si="1"/>
        <v>13.75</v>
      </c>
      <c r="E13" s="316">
        <f t="shared" si="2"/>
        <v>0.013606451932116174</v>
      </c>
      <c r="F13" s="249">
        <v>18.15000000000009</v>
      </c>
      <c r="G13" s="158">
        <f t="shared" si="0"/>
        <v>-4.400000000000091</v>
      </c>
    </row>
    <row r="14" spans="1:7" s="69" customFormat="1" ht="13.5">
      <c r="A14" s="192" t="s">
        <v>387</v>
      </c>
      <c r="B14" s="257">
        <f>Volume!J15</f>
        <v>1415.2</v>
      </c>
      <c r="C14" s="70">
        <v>1426.1</v>
      </c>
      <c r="D14" s="249">
        <f t="shared" si="1"/>
        <v>10.899999999999864</v>
      </c>
      <c r="E14" s="316">
        <f t="shared" si="2"/>
        <v>0.007702091577162142</v>
      </c>
      <c r="F14" s="249">
        <v>20.3</v>
      </c>
      <c r="G14" s="158">
        <f t="shared" si="0"/>
        <v>-9.400000000000137</v>
      </c>
    </row>
    <row r="15" spans="1:7" s="69" customFormat="1" ht="13.5">
      <c r="A15" s="192" t="s">
        <v>388</v>
      </c>
      <c r="B15" s="257">
        <f>Volume!J16</f>
        <v>1648.85</v>
      </c>
      <c r="C15" s="70">
        <v>1675.2</v>
      </c>
      <c r="D15" s="249">
        <f t="shared" si="1"/>
        <v>26.350000000000136</v>
      </c>
      <c r="E15" s="316">
        <f t="shared" si="2"/>
        <v>0.0159808351275132</v>
      </c>
      <c r="F15" s="249">
        <v>30.550000000000182</v>
      </c>
      <c r="G15" s="158">
        <f t="shared" si="0"/>
        <v>-4.2000000000000455</v>
      </c>
    </row>
    <row r="16" spans="1:7" s="69" customFormat="1" ht="13.5">
      <c r="A16" s="192" t="s">
        <v>389</v>
      </c>
      <c r="B16" s="257">
        <f>Volume!J17</f>
        <v>281.55</v>
      </c>
      <c r="C16" s="70">
        <v>286.3</v>
      </c>
      <c r="D16" s="249">
        <f t="shared" si="1"/>
        <v>4.75</v>
      </c>
      <c r="E16" s="316">
        <f t="shared" si="2"/>
        <v>0.016870893269401527</v>
      </c>
      <c r="F16" s="249">
        <v>4.949999999999989</v>
      </c>
      <c r="G16" s="158">
        <f t="shared" si="0"/>
        <v>-0.19999999999998863</v>
      </c>
    </row>
    <row r="17" spans="1:7" s="25" customFormat="1" ht="13.5">
      <c r="A17" s="192" t="s">
        <v>133</v>
      </c>
      <c r="B17" s="257">
        <f>Volume!J18</f>
        <v>117.3</v>
      </c>
      <c r="C17" s="70">
        <v>119.1</v>
      </c>
      <c r="D17" s="249">
        <f t="shared" si="1"/>
        <v>1.7999999999999972</v>
      </c>
      <c r="E17" s="316">
        <f t="shared" si="2"/>
        <v>0.015345268542199465</v>
      </c>
      <c r="F17" s="249">
        <v>2.05</v>
      </c>
      <c r="G17" s="158">
        <f t="shared" si="0"/>
        <v>-0.25000000000000266</v>
      </c>
    </row>
    <row r="18" spans="1:7" s="69" customFormat="1" ht="13.5">
      <c r="A18" s="192" t="s">
        <v>171</v>
      </c>
      <c r="B18" s="257">
        <f>Volume!J19</f>
        <v>103.05</v>
      </c>
      <c r="C18" s="70">
        <v>104.05</v>
      </c>
      <c r="D18" s="249">
        <f t="shared" si="1"/>
        <v>1</v>
      </c>
      <c r="E18" s="316">
        <f t="shared" si="2"/>
        <v>0.00970402717127608</v>
      </c>
      <c r="F18" s="249">
        <v>1.95</v>
      </c>
      <c r="G18" s="158">
        <f t="shared" si="0"/>
        <v>-0.95</v>
      </c>
    </row>
    <row r="19" spans="1:7" s="69" customFormat="1" ht="13.5">
      <c r="A19" s="200" t="s">
        <v>455</v>
      </c>
      <c r="B19" s="257">
        <f>Volume!J20</f>
        <v>149.05</v>
      </c>
      <c r="C19" s="70">
        <v>148.55</v>
      </c>
      <c r="D19" s="249">
        <f t="shared" si="1"/>
        <v>-0.5</v>
      </c>
      <c r="E19" s="316">
        <f t="shared" si="2"/>
        <v>-0.0033545790003354577</v>
      </c>
      <c r="F19" s="249">
        <v>1.0500000000000114</v>
      </c>
      <c r="G19" s="158">
        <f t="shared" si="0"/>
        <v>-1.5500000000000114</v>
      </c>
    </row>
    <row r="20" spans="1:7" s="69" customFormat="1" ht="13.5">
      <c r="A20" s="192" t="s">
        <v>271</v>
      </c>
      <c r="B20" s="257">
        <f>Volume!J21</f>
        <v>425.05</v>
      </c>
      <c r="C20" s="70">
        <v>432.6</v>
      </c>
      <c r="D20" s="249">
        <f t="shared" si="1"/>
        <v>7.550000000000011</v>
      </c>
      <c r="E20" s="316">
        <f t="shared" si="2"/>
        <v>0.017762616162804404</v>
      </c>
      <c r="F20" s="249">
        <v>8.300000000000011</v>
      </c>
      <c r="G20" s="158">
        <f t="shared" si="0"/>
        <v>-0.75</v>
      </c>
    </row>
    <row r="21" spans="1:7" s="69" customFormat="1" ht="13.5">
      <c r="A21" s="192" t="s">
        <v>73</v>
      </c>
      <c r="B21" s="257">
        <f>Volume!J22</f>
        <v>105.55</v>
      </c>
      <c r="C21" s="70">
        <v>107.55</v>
      </c>
      <c r="D21" s="249">
        <f t="shared" si="1"/>
        <v>2</v>
      </c>
      <c r="E21" s="316">
        <f t="shared" si="2"/>
        <v>0.018948365703458078</v>
      </c>
      <c r="F21" s="249">
        <v>2.2</v>
      </c>
      <c r="G21" s="158">
        <f t="shared" si="0"/>
        <v>-0.20000000000000018</v>
      </c>
    </row>
    <row r="22" spans="1:7" s="69" customFormat="1" ht="13.5">
      <c r="A22" s="192" t="s">
        <v>390</v>
      </c>
      <c r="B22" s="257">
        <f>Volume!J23</f>
        <v>425.1</v>
      </c>
      <c r="C22" s="70">
        <v>431.75</v>
      </c>
      <c r="D22" s="249">
        <f t="shared" si="1"/>
        <v>6.649999999999977</v>
      </c>
      <c r="E22" s="316">
        <f t="shared" si="2"/>
        <v>0.015643378028699074</v>
      </c>
      <c r="F22" s="249">
        <v>7.75</v>
      </c>
      <c r="G22" s="158">
        <f t="shared" si="0"/>
        <v>-1.1000000000000227</v>
      </c>
    </row>
    <row r="23" spans="1:7" s="69" customFormat="1" ht="13.5">
      <c r="A23" s="192" t="s">
        <v>391</v>
      </c>
      <c r="B23" s="257">
        <f>Volume!J24</f>
        <v>999.2</v>
      </c>
      <c r="C23" s="70">
        <v>1009.4</v>
      </c>
      <c r="D23" s="249">
        <f t="shared" si="1"/>
        <v>10.199999999999932</v>
      </c>
      <c r="E23" s="316">
        <f t="shared" si="2"/>
        <v>0.010208166533226513</v>
      </c>
      <c r="F23" s="249">
        <v>-36.25</v>
      </c>
      <c r="G23" s="158">
        <f t="shared" si="0"/>
        <v>46.44999999999993</v>
      </c>
    </row>
    <row r="24" spans="1:7" s="69" customFormat="1" ht="13.5">
      <c r="A24" s="192" t="s">
        <v>463</v>
      </c>
      <c r="B24" s="257">
        <f>Volume!J25</f>
        <v>407.7</v>
      </c>
      <c r="C24" s="70">
        <v>415.45</v>
      </c>
      <c r="D24" s="249">
        <f t="shared" si="1"/>
        <v>7.75</v>
      </c>
      <c r="E24" s="316">
        <f t="shared" si="2"/>
        <v>0.01900907530046603</v>
      </c>
      <c r="F24" s="249">
        <v>6.949999999999989</v>
      </c>
      <c r="G24" s="158">
        <f t="shared" si="0"/>
        <v>0.8000000000000114</v>
      </c>
    </row>
    <row r="25" spans="1:7" s="69" customFormat="1" ht="13.5">
      <c r="A25" s="192" t="s">
        <v>86</v>
      </c>
      <c r="B25" s="257">
        <f>Volume!J26</f>
        <v>89.65</v>
      </c>
      <c r="C25" s="70">
        <v>91.05</v>
      </c>
      <c r="D25" s="249">
        <f t="shared" si="1"/>
        <v>1.3999999999999915</v>
      </c>
      <c r="E25" s="316">
        <f t="shared" si="2"/>
        <v>0.015616285554935766</v>
      </c>
      <c r="F25" s="249">
        <v>1.75</v>
      </c>
      <c r="G25" s="158">
        <f t="shared" si="0"/>
        <v>-0.3500000000000085</v>
      </c>
    </row>
    <row r="26" spans="1:7" s="69" customFormat="1" ht="13.5">
      <c r="A26" s="192" t="s">
        <v>134</v>
      </c>
      <c r="B26" s="257">
        <f>Volume!J27</f>
        <v>50.15</v>
      </c>
      <c r="C26" s="70">
        <v>51.05</v>
      </c>
      <c r="D26" s="249">
        <f t="shared" si="1"/>
        <v>0.8999999999999986</v>
      </c>
      <c r="E26" s="316">
        <f t="shared" si="2"/>
        <v>0.017946161515453612</v>
      </c>
      <c r="F26" s="249">
        <v>1.05</v>
      </c>
      <c r="G26" s="158">
        <f t="shared" si="0"/>
        <v>-0.15000000000000147</v>
      </c>
    </row>
    <row r="27" spans="1:7" s="69" customFormat="1" ht="13.5">
      <c r="A27" s="192" t="s">
        <v>154</v>
      </c>
      <c r="B27" s="257">
        <f>Volume!J28</f>
        <v>536</v>
      </c>
      <c r="C27" s="70">
        <v>545.7</v>
      </c>
      <c r="D27" s="249">
        <f t="shared" si="1"/>
        <v>9.700000000000045</v>
      </c>
      <c r="E27" s="316">
        <f t="shared" si="2"/>
        <v>0.01809701492537322</v>
      </c>
      <c r="F27" s="249">
        <v>13.4</v>
      </c>
      <c r="G27" s="158">
        <f t="shared" si="0"/>
        <v>-3.699999999999955</v>
      </c>
    </row>
    <row r="28" spans="1:11" s="69" customFormat="1" ht="13.5">
      <c r="A28" s="192" t="s">
        <v>458</v>
      </c>
      <c r="B28" s="257">
        <f>Volume!J29</f>
        <v>975.55</v>
      </c>
      <c r="C28" s="70">
        <v>981.55</v>
      </c>
      <c r="D28" s="249">
        <f t="shared" si="1"/>
        <v>6</v>
      </c>
      <c r="E28" s="316">
        <f t="shared" si="2"/>
        <v>0.006150376710573523</v>
      </c>
      <c r="F28" s="249">
        <v>13.95</v>
      </c>
      <c r="G28" s="158">
        <f t="shared" si="0"/>
        <v>-7.949999999999999</v>
      </c>
      <c r="K28" s="252"/>
    </row>
    <row r="29" spans="1:7" s="69" customFormat="1" ht="13.5">
      <c r="A29" s="192" t="s">
        <v>190</v>
      </c>
      <c r="B29" s="257">
        <f>Volume!J30</f>
        <v>2611</v>
      </c>
      <c r="C29" s="70">
        <v>2644.15</v>
      </c>
      <c r="D29" s="249">
        <f t="shared" si="1"/>
        <v>33.15000000000009</v>
      </c>
      <c r="E29" s="316">
        <f t="shared" si="2"/>
        <v>0.012696284948295706</v>
      </c>
      <c r="F29" s="249">
        <v>10.049999999999727</v>
      </c>
      <c r="G29" s="158">
        <f t="shared" si="0"/>
        <v>23.100000000000364</v>
      </c>
    </row>
    <row r="30" spans="1:7" s="69" customFormat="1" ht="13.5">
      <c r="A30" s="192" t="s">
        <v>272</v>
      </c>
      <c r="B30" s="257">
        <f>Volume!J31</f>
        <v>293.75</v>
      </c>
      <c r="C30" s="70">
        <v>297.9</v>
      </c>
      <c r="D30" s="249">
        <f t="shared" si="1"/>
        <v>4.149999999999977</v>
      </c>
      <c r="E30" s="316">
        <f t="shared" si="2"/>
        <v>0.014127659574468007</v>
      </c>
      <c r="F30" s="249">
        <v>4.949999999999989</v>
      </c>
      <c r="G30" s="158">
        <f t="shared" si="0"/>
        <v>-0.8000000000000114</v>
      </c>
    </row>
    <row r="31" spans="1:7" s="14" customFormat="1" ht="13.5">
      <c r="A31" s="192" t="s">
        <v>273</v>
      </c>
      <c r="B31" s="257">
        <f>Volume!J32</f>
        <v>116.15</v>
      </c>
      <c r="C31" s="70">
        <v>116.95</v>
      </c>
      <c r="D31" s="249">
        <f t="shared" si="1"/>
        <v>0.7999999999999972</v>
      </c>
      <c r="E31" s="316">
        <f t="shared" si="2"/>
        <v>0.006887645286267732</v>
      </c>
      <c r="F31" s="249">
        <v>1.5999999999999943</v>
      </c>
      <c r="G31" s="158">
        <f t="shared" si="0"/>
        <v>-0.7999999999999972</v>
      </c>
    </row>
    <row r="32" spans="1:7" s="14" customFormat="1" ht="13.5">
      <c r="A32" s="192" t="s">
        <v>74</v>
      </c>
      <c r="B32" s="257">
        <f>Volume!J33</f>
        <v>455.85</v>
      </c>
      <c r="C32" s="70">
        <v>463.6</v>
      </c>
      <c r="D32" s="249">
        <f t="shared" si="1"/>
        <v>7.75</v>
      </c>
      <c r="E32" s="316">
        <f t="shared" si="2"/>
        <v>0.017001206537238127</v>
      </c>
      <c r="F32" s="249">
        <v>9.149999999999977</v>
      </c>
      <c r="G32" s="158">
        <f t="shared" si="0"/>
        <v>-1.3999999999999773</v>
      </c>
    </row>
    <row r="33" spans="1:7" s="69" customFormat="1" ht="13.5">
      <c r="A33" s="192" t="s">
        <v>75</v>
      </c>
      <c r="B33" s="257">
        <f>Volume!J34</f>
        <v>365.45</v>
      </c>
      <c r="C33" s="70">
        <v>371</v>
      </c>
      <c r="D33" s="249">
        <f t="shared" si="1"/>
        <v>5.550000000000011</v>
      </c>
      <c r="E33" s="316">
        <f t="shared" si="2"/>
        <v>0.015186756054179809</v>
      </c>
      <c r="F33" s="249">
        <v>7.899999999999977</v>
      </c>
      <c r="G33" s="158">
        <f t="shared" si="0"/>
        <v>-2.349999999999966</v>
      </c>
    </row>
    <row r="34" spans="1:7" ht="13.5">
      <c r="A34" s="192" t="s">
        <v>274</v>
      </c>
      <c r="B34" s="257">
        <f>Volume!J35</f>
        <v>255.6</v>
      </c>
      <c r="C34" s="70">
        <v>259.55</v>
      </c>
      <c r="D34" s="249">
        <f t="shared" si="1"/>
        <v>3.950000000000017</v>
      </c>
      <c r="E34" s="316">
        <f t="shared" si="2"/>
        <v>0.015453834115806014</v>
      </c>
      <c r="F34" s="249">
        <v>5.049999999999983</v>
      </c>
      <c r="G34" s="158">
        <f t="shared" si="0"/>
        <v>-1.099999999999966</v>
      </c>
    </row>
    <row r="35" spans="1:7" ht="13.5">
      <c r="A35" s="192" t="s">
        <v>33</v>
      </c>
      <c r="B35" s="257">
        <f>Volume!J36</f>
        <v>2097.95</v>
      </c>
      <c r="C35" s="70">
        <v>2120.1</v>
      </c>
      <c r="D35" s="249">
        <f t="shared" si="1"/>
        <v>22.15000000000009</v>
      </c>
      <c r="E35" s="316">
        <f t="shared" si="2"/>
        <v>0.010557925594032314</v>
      </c>
      <c r="F35" s="249">
        <v>14.850000000000136</v>
      </c>
      <c r="G35" s="158">
        <f t="shared" si="0"/>
        <v>7.2999999999999545</v>
      </c>
    </row>
    <row r="36" spans="1:7" ht="13.5">
      <c r="A36" s="192" t="s">
        <v>275</v>
      </c>
      <c r="B36" s="257">
        <f>Volume!J37</f>
        <v>1715.8</v>
      </c>
      <c r="C36" s="70">
        <v>1731.95</v>
      </c>
      <c r="D36" s="249">
        <f t="shared" si="1"/>
        <v>16.15000000000009</v>
      </c>
      <c r="E36" s="316">
        <f t="shared" si="2"/>
        <v>0.009412518941601639</v>
      </c>
      <c r="F36" s="249">
        <v>28.199999999999818</v>
      </c>
      <c r="G36" s="158">
        <f t="shared" si="0"/>
        <v>-12.049999999999727</v>
      </c>
    </row>
    <row r="37" spans="1:7" ht="13.5">
      <c r="A37" s="192" t="s">
        <v>135</v>
      </c>
      <c r="B37" s="257">
        <f>Volume!J38</f>
        <v>354.1</v>
      </c>
      <c r="C37" s="70">
        <v>361.4</v>
      </c>
      <c r="D37" s="249">
        <f t="shared" si="1"/>
        <v>7.2999999999999545</v>
      </c>
      <c r="E37" s="316">
        <f t="shared" si="2"/>
        <v>0.020615645297938304</v>
      </c>
      <c r="F37" s="249">
        <v>7</v>
      </c>
      <c r="G37" s="158">
        <f t="shared" si="0"/>
        <v>0.2999999999999545</v>
      </c>
    </row>
    <row r="38" spans="1:7" ht="13.5">
      <c r="A38" s="192" t="s">
        <v>226</v>
      </c>
      <c r="B38" s="257">
        <f>Volume!J39</f>
        <v>941.4</v>
      </c>
      <c r="C38" s="70">
        <v>954.15</v>
      </c>
      <c r="D38" s="249">
        <f t="shared" si="1"/>
        <v>12.75</v>
      </c>
      <c r="E38" s="316">
        <f t="shared" si="2"/>
        <v>0.013543658381134482</v>
      </c>
      <c r="F38" s="249">
        <v>10.65</v>
      </c>
      <c r="G38" s="158">
        <f t="shared" si="0"/>
        <v>2.0999999999999996</v>
      </c>
    </row>
    <row r="39" spans="1:7" ht="13.5">
      <c r="A39" s="192" t="s">
        <v>1</v>
      </c>
      <c r="B39" s="257">
        <f>Volume!J40</f>
        <v>2583.55</v>
      </c>
      <c r="C39" s="70">
        <v>2599.95</v>
      </c>
      <c r="D39" s="249">
        <f t="shared" si="1"/>
        <v>16.399999999999636</v>
      </c>
      <c r="E39" s="316">
        <f t="shared" si="2"/>
        <v>0.006347854696057609</v>
      </c>
      <c r="F39" s="249">
        <v>29.25</v>
      </c>
      <c r="G39" s="158">
        <f t="shared" si="0"/>
        <v>-12.850000000000364</v>
      </c>
    </row>
    <row r="40" spans="1:7" ht="13.5">
      <c r="A40" s="192" t="s">
        <v>464</v>
      </c>
      <c r="B40" s="257">
        <f>Volume!J41</f>
        <v>1563.85</v>
      </c>
      <c r="C40" s="70">
        <v>1584.65</v>
      </c>
      <c r="D40" s="249">
        <f t="shared" si="1"/>
        <v>20.800000000000182</v>
      </c>
      <c r="E40" s="316">
        <f t="shared" si="2"/>
        <v>0.013300508360776406</v>
      </c>
      <c r="F40" s="249">
        <v>35.69999999999982</v>
      </c>
      <c r="G40" s="158">
        <f t="shared" si="0"/>
        <v>-14.899999999999636</v>
      </c>
    </row>
    <row r="41" spans="1:7" ht="13.5">
      <c r="A41" s="192" t="s">
        <v>155</v>
      </c>
      <c r="B41" s="257">
        <f>Volume!J42</f>
        <v>175.1</v>
      </c>
      <c r="C41" s="70">
        <v>178.4</v>
      </c>
      <c r="D41" s="249">
        <f t="shared" si="1"/>
        <v>3.3000000000000114</v>
      </c>
      <c r="E41" s="316">
        <f t="shared" si="2"/>
        <v>0.01884637350085672</v>
      </c>
      <c r="F41" s="249">
        <v>3.5999999999999943</v>
      </c>
      <c r="G41" s="158">
        <f t="shared" si="0"/>
        <v>-0.29999999999998295</v>
      </c>
    </row>
    <row r="42" spans="1:7" ht="13.5">
      <c r="A42" s="192" t="s">
        <v>392</v>
      </c>
      <c r="B42" s="257">
        <f>Volume!J43</f>
        <v>70.7</v>
      </c>
      <c r="C42" s="70">
        <v>72.05</v>
      </c>
      <c r="D42" s="249">
        <f t="shared" si="1"/>
        <v>1.3499999999999943</v>
      </c>
      <c r="E42" s="316">
        <f t="shared" si="2"/>
        <v>0.019094766619519015</v>
      </c>
      <c r="F42" s="249">
        <v>1.55</v>
      </c>
      <c r="G42" s="158">
        <f t="shared" si="0"/>
        <v>-0.20000000000000573</v>
      </c>
    </row>
    <row r="43" spans="1:7" ht="13.5">
      <c r="A43" s="192" t="s">
        <v>465</v>
      </c>
      <c r="B43" s="257">
        <f>Volume!J44</f>
        <v>576.35</v>
      </c>
      <c r="C43" s="70">
        <v>587.2</v>
      </c>
      <c r="D43" s="249">
        <f t="shared" si="1"/>
        <v>10.850000000000023</v>
      </c>
      <c r="E43" s="316">
        <f t="shared" si="2"/>
        <v>0.01882536653075392</v>
      </c>
      <c r="F43" s="249">
        <v>15.35</v>
      </c>
      <c r="G43" s="158">
        <f t="shared" si="0"/>
        <v>-4.499999999999977</v>
      </c>
    </row>
    <row r="44" spans="1:7" ht="13.5">
      <c r="A44" s="192" t="s">
        <v>393</v>
      </c>
      <c r="B44" s="257">
        <f>Volume!J45</f>
        <v>329.6</v>
      </c>
      <c r="C44" s="70">
        <v>334.55</v>
      </c>
      <c r="D44" s="249">
        <f t="shared" si="1"/>
        <v>4.949999999999989</v>
      </c>
      <c r="E44" s="316">
        <f t="shared" si="2"/>
        <v>0.01501820388349511</v>
      </c>
      <c r="F44" s="249">
        <v>6.699999999999989</v>
      </c>
      <c r="G44" s="158">
        <f t="shared" si="0"/>
        <v>-1.75</v>
      </c>
    </row>
    <row r="45" spans="1:7" ht="13.5">
      <c r="A45" s="192" t="s">
        <v>276</v>
      </c>
      <c r="B45" s="257">
        <f>Volume!J46</f>
        <v>747.55</v>
      </c>
      <c r="C45" s="70">
        <v>759.65</v>
      </c>
      <c r="D45" s="249">
        <f t="shared" si="1"/>
        <v>12.100000000000023</v>
      </c>
      <c r="E45" s="316">
        <f t="shared" si="2"/>
        <v>0.016186208280382614</v>
      </c>
      <c r="F45" s="249">
        <v>16.6</v>
      </c>
      <c r="G45" s="158">
        <f t="shared" si="0"/>
        <v>-4.499999999999979</v>
      </c>
    </row>
    <row r="46" spans="1:7" ht="13.5">
      <c r="A46" s="192" t="s">
        <v>156</v>
      </c>
      <c r="B46" s="257">
        <f>Volume!J47</f>
        <v>104.55</v>
      </c>
      <c r="C46" s="70">
        <v>106.65</v>
      </c>
      <c r="D46" s="249">
        <f t="shared" si="1"/>
        <v>2.1000000000000085</v>
      </c>
      <c r="E46" s="316">
        <f t="shared" si="2"/>
        <v>0.020086083213773396</v>
      </c>
      <c r="F46" s="249">
        <v>2.4000000000000057</v>
      </c>
      <c r="G46" s="158">
        <f t="shared" si="0"/>
        <v>-0.29999999999999716</v>
      </c>
    </row>
    <row r="47" spans="1:7" ht="13.5">
      <c r="A47" s="192" t="s">
        <v>2</v>
      </c>
      <c r="B47" s="257">
        <f>Volume!J48</f>
        <v>474.25</v>
      </c>
      <c r="C47" s="70">
        <v>474.75</v>
      </c>
      <c r="D47" s="249">
        <f t="shared" si="1"/>
        <v>0.5</v>
      </c>
      <c r="E47" s="316">
        <f t="shared" si="2"/>
        <v>0.0010542962572482868</v>
      </c>
      <c r="F47" s="249">
        <v>-0.25</v>
      </c>
      <c r="G47" s="158">
        <f t="shared" si="0"/>
        <v>0.75</v>
      </c>
    </row>
    <row r="48" spans="1:7" ht="13.5">
      <c r="A48" s="192" t="s">
        <v>394</v>
      </c>
      <c r="B48" s="257">
        <f>Volume!J49</f>
        <v>346.9</v>
      </c>
      <c r="C48" s="70">
        <v>352.65</v>
      </c>
      <c r="D48" s="249">
        <f t="shared" si="1"/>
        <v>5.75</v>
      </c>
      <c r="E48" s="316">
        <f t="shared" si="2"/>
        <v>0.016575381954453735</v>
      </c>
      <c r="F48" s="249">
        <v>8.900000000000034</v>
      </c>
      <c r="G48" s="158">
        <f t="shared" si="0"/>
        <v>-3.150000000000034</v>
      </c>
    </row>
    <row r="49" spans="1:7" ht="13.5">
      <c r="A49" s="192" t="s">
        <v>379</v>
      </c>
      <c r="B49" s="257">
        <f>Volume!J50</f>
        <v>247.35</v>
      </c>
      <c r="C49" s="70">
        <v>245.1</v>
      </c>
      <c r="D49" s="249">
        <f t="shared" si="1"/>
        <v>-2.25</v>
      </c>
      <c r="E49" s="316">
        <f t="shared" si="2"/>
        <v>-0.009096422073984234</v>
      </c>
      <c r="F49" s="249">
        <v>1.799999999999983</v>
      </c>
      <c r="G49" s="158">
        <f t="shared" si="0"/>
        <v>-4.049999999999983</v>
      </c>
    </row>
    <row r="50" spans="1:7" ht="13.5">
      <c r="A50" s="192" t="s">
        <v>76</v>
      </c>
      <c r="B50" s="257">
        <f>Volume!J51</f>
        <v>311.05</v>
      </c>
      <c r="C50" s="70">
        <v>314.3</v>
      </c>
      <c r="D50" s="249">
        <f t="shared" si="1"/>
        <v>3.25</v>
      </c>
      <c r="E50" s="316">
        <f t="shared" si="2"/>
        <v>0.010448480951615496</v>
      </c>
      <c r="F50" s="249">
        <v>5.25</v>
      </c>
      <c r="G50" s="158">
        <f t="shared" si="0"/>
        <v>-2</v>
      </c>
    </row>
    <row r="51" spans="1:7" ht="13.5">
      <c r="A51" s="192" t="s">
        <v>459</v>
      </c>
      <c r="B51" s="257">
        <f>Volume!J52</f>
        <v>134.75</v>
      </c>
      <c r="C51" s="70">
        <v>136.9</v>
      </c>
      <c r="D51" s="249">
        <f t="shared" si="1"/>
        <v>2.1500000000000057</v>
      </c>
      <c r="E51" s="316">
        <f t="shared" si="2"/>
        <v>0.015955473098330283</v>
      </c>
      <c r="F51" s="249">
        <v>3.299999999999983</v>
      </c>
      <c r="G51" s="158">
        <f t="shared" si="0"/>
        <v>-1.1499999999999773</v>
      </c>
    </row>
    <row r="52" spans="1:7" ht="13.5">
      <c r="A52" s="192" t="s">
        <v>136</v>
      </c>
      <c r="B52" s="257">
        <f>Volume!J53</f>
        <v>1173.15</v>
      </c>
      <c r="C52" s="70">
        <v>1191.15</v>
      </c>
      <c r="D52" s="249">
        <f t="shared" si="1"/>
        <v>18</v>
      </c>
      <c r="E52" s="316">
        <f t="shared" si="2"/>
        <v>0.015343306482546988</v>
      </c>
      <c r="F52" s="249">
        <v>21.5</v>
      </c>
      <c r="G52" s="158">
        <f t="shared" si="0"/>
        <v>-3.5</v>
      </c>
    </row>
    <row r="53" spans="1:7" ht="13.5">
      <c r="A53" s="192" t="s">
        <v>157</v>
      </c>
      <c r="B53" s="257">
        <f>Volume!J54</f>
        <v>609.8</v>
      </c>
      <c r="C53" s="70">
        <v>619.8</v>
      </c>
      <c r="D53" s="249">
        <f t="shared" si="1"/>
        <v>10</v>
      </c>
      <c r="E53" s="316">
        <f t="shared" si="2"/>
        <v>0.01639881928501148</v>
      </c>
      <c r="F53" s="249">
        <v>13.05</v>
      </c>
      <c r="G53" s="158">
        <f t="shared" si="0"/>
        <v>-3.0500000000000007</v>
      </c>
    </row>
    <row r="54" spans="1:7" s="69" customFormat="1" ht="13.5">
      <c r="A54" s="192" t="s">
        <v>158</v>
      </c>
      <c r="B54" s="257">
        <f>Volume!J55</f>
        <v>86.6</v>
      </c>
      <c r="C54" s="70">
        <v>87.7</v>
      </c>
      <c r="D54" s="249">
        <f t="shared" si="1"/>
        <v>1.1000000000000085</v>
      </c>
      <c r="E54" s="316">
        <f t="shared" si="2"/>
        <v>0.012702078521940052</v>
      </c>
      <c r="F54" s="249">
        <v>1.75</v>
      </c>
      <c r="G54" s="158">
        <f t="shared" si="0"/>
        <v>-0.6499999999999915</v>
      </c>
    </row>
    <row r="55" spans="1:7" s="69" customFormat="1" ht="13.5">
      <c r="A55" s="192" t="s">
        <v>380</v>
      </c>
      <c r="B55" s="257">
        <f>Volume!J56</f>
        <v>423.95</v>
      </c>
      <c r="C55" s="70">
        <v>428.95</v>
      </c>
      <c r="D55" s="249">
        <f t="shared" si="1"/>
        <v>5</v>
      </c>
      <c r="E55" s="316">
        <f t="shared" si="2"/>
        <v>0.011793843613633684</v>
      </c>
      <c r="F55" s="249">
        <v>11</v>
      </c>
      <c r="G55" s="158">
        <f t="shared" si="0"/>
        <v>-6</v>
      </c>
    </row>
    <row r="56" spans="1:7" s="25" customFormat="1" ht="13.5">
      <c r="A56" s="192" t="s">
        <v>3</v>
      </c>
      <c r="B56" s="257">
        <f>Volume!J57</f>
        <v>214.6</v>
      </c>
      <c r="C56" s="70">
        <v>217.15</v>
      </c>
      <c r="D56" s="249">
        <f t="shared" si="1"/>
        <v>2.5500000000000114</v>
      </c>
      <c r="E56" s="316">
        <f t="shared" si="2"/>
        <v>0.011882572227399867</v>
      </c>
      <c r="F56" s="249">
        <v>2.1500000000000057</v>
      </c>
      <c r="G56" s="158">
        <f t="shared" si="0"/>
        <v>0.4000000000000057</v>
      </c>
    </row>
    <row r="57" spans="1:7" s="25" customFormat="1" ht="13.5">
      <c r="A57" s="192" t="s">
        <v>466</v>
      </c>
      <c r="B57" s="257">
        <f>Volume!J58</f>
        <v>1385.6</v>
      </c>
      <c r="C57" s="70">
        <v>1412.65</v>
      </c>
      <c r="D57" s="249">
        <f t="shared" si="1"/>
        <v>27.050000000000182</v>
      </c>
      <c r="E57" s="316">
        <f t="shared" si="2"/>
        <v>0.019522228637413527</v>
      </c>
      <c r="F57" s="249">
        <v>37.90000000000009</v>
      </c>
      <c r="G57" s="158">
        <f t="shared" si="0"/>
        <v>-10.849999999999909</v>
      </c>
    </row>
    <row r="58" spans="1:7" s="25" customFormat="1" ht="13.5">
      <c r="A58" s="192" t="s">
        <v>528</v>
      </c>
      <c r="B58" s="257">
        <f>Volume!J59</f>
        <v>401.45</v>
      </c>
      <c r="C58" s="70">
        <v>409</v>
      </c>
      <c r="D58" s="249">
        <f t="shared" si="1"/>
        <v>7.550000000000011</v>
      </c>
      <c r="E58" s="316">
        <f t="shared" si="2"/>
        <v>0.01880682525843819</v>
      </c>
      <c r="F58" s="249">
        <v>4.850000000000023</v>
      </c>
      <c r="G58" s="158">
        <f t="shared" si="0"/>
        <v>2.6999999999999886</v>
      </c>
    </row>
    <row r="59" spans="1:7" s="69" customFormat="1" ht="13.5">
      <c r="A59" s="192" t="s">
        <v>159</v>
      </c>
      <c r="B59" s="257">
        <f>Volume!J60</f>
        <v>428.7</v>
      </c>
      <c r="C59" s="70">
        <v>436.55</v>
      </c>
      <c r="D59" s="249">
        <f t="shared" si="1"/>
        <v>7.850000000000023</v>
      </c>
      <c r="E59" s="316">
        <f t="shared" si="2"/>
        <v>0.01831117331467232</v>
      </c>
      <c r="F59" s="249">
        <v>13.15</v>
      </c>
      <c r="G59" s="158">
        <f t="shared" si="0"/>
        <v>-5.299999999999978</v>
      </c>
    </row>
    <row r="60" spans="1:7" s="69" customFormat="1" ht="13.5">
      <c r="A60" s="192" t="s">
        <v>277</v>
      </c>
      <c r="B60" s="257">
        <f>Volume!J61</f>
        <v>393.05</v>
      </c>
      <c r="C60" s="70">
        <v>398.75</v>
      </c>
      <c r="D60" s="249">
        <f t="shared" si="1"/>
        <v>5.699999999999989</v>
      </c>
      <c r="E60" s="316">
        <f t="shared" si="2"/>
        <v>0.014501971759318123</v>
      </c>
      <c r="F60" s="249">
        <v>6.75</v>
      </c>
      <c r="G60" s="158">
        <f t="shared" si="0"/>
        <v>-1.0500000000000114</v>
      </c>
    </row>
    <row r="61" spans="1:7" s="69" customFormat="1" ht="13.5">
      <c r="A61" s="192" t="s">
        <v>180</v>
      </c>
      <c r="B61" s="257">
        <f>Volume!J62</f>
        <v>410.9</v>
      </c>
      <c r="C61" s="70">
        <v>417.2</v>
      </c>
      <c r="D61" s="249">
        <f t="shared" si="1"/>
        <v>6.300000000000011</v>
      </c>
      <c r="E61" s="316">
        <f t="shared" si="2"/>
        <v>0.015332197614991511</v>
      </c>
      <c r="F61" s="249">
        <v>8.100000000000023</v>
      </c>
      <c r="G61" s="158">
        <f t="shared" si="0"/>
        <v>-1.8000000000000114</v>
      </c>
    </row>
    <row r="62" spans="1:7" s="69" customFormat="1" ht="13.5">
      <c r="A62" s="192" t="s">
        <v>213</v>
      </c>
      <c r="B62" s="257">
        <f>Volume!J63</f>
        <v>113.4</v>
      </c>
      <c r="C62" s="70">
        <v>115.45</v>
      </c>
      <c r="D62" s="249">
        <f t="shared" si="1"/>
        <v>2.049999999999997</v>
      </c>
      <c r="E62" s="316">
        <f t="shared" si="2"/>
        <v>0.01807760141093472</v>
      </c>
      <c r="F62" s="249">
        <v>2.7</v>
      </c>
      <c r="G62" s="158">
        <f t="shared" si="0"/>
        <v>-0.650000000000003</v>
      </c>
    </row>
    <row r="63" spans="1:7" s="69" customFormat="1" ht="13.5">
      <c r="A63" s="192" t="s">
        <v>500</v>
      </c>
      <c r="B63" s="257">
        <f>Volume!J64</f>
        <v>143.4</v>
      </c>
      <c r="C63" s="70">
        <v>145.5</v>
      </c>
      <c r="D63" s="249">
        <f t="shared" si="1"/>
        <v>2.0999999999999943</v>
      </c>
      <c r="E63" s="316">
        <f t="shared" si="2"/>
        <v>0.014644351464435107</v>
      </c>
      <c r="F63" s="249">
        <v>2.4499999999999886</v>
      </c>
      <c r="G63" s="158">
        <f t="shared" si="0"/>
        <v>-0.3499999999999943</v>
      </c>
    </row>
    <row r="64" spans="1:7" s="69" customFormat="1" ht="13.5">
      <c r="A64" s="192" t="s">
        <v>395</v>
      </c>
      <c r="B64" s="257">
        <f>Volume!J65</f>
        <v>83.4</v>
      </c>
      <c r="C64" s="70">
        <v>84.75</v>
      </c>
      <c r="D64" s="249">
        <f t="shared" si="1"/>
        <v>1.3499999999999943</v>
      </c>
      <c r="E64" s="316">
        <f t="shared" si="2"/>
        <v>0.01618705035971216</v>
      </c>
      <c r="F64" s="249">
        <v>1.6499999999999915</v>
      </c>
      <c r="G64" s="158">
        <f t="shared" si="0"/>
        <v>-0.29999999999999716</v>
      </c>
    </row>
    <row r="65" spans="1:7" s="69" customFormat="1" ht="13.5">
      <c r="A65" s="192" t="s">
        <v>160</v>
      </c>
      <c r="B65" s="257">
        <f>Volume!J66</f>
        <v>1870.5</v>
      </c>
      <c r="C65" s="70">
        <v>1887.3</v>
      </c>
      <c r="D65" s="249">
        <f t="shared" si="1"/>
        <v>16.799999999999955</v>
      </c>
      <c r="E65" s="316">
        <f t="shared" si="2"/>
        <v>0.008981555733761002</v>
      </c>
      <c r="F65" s="249">
        <v>41.90000000000009</v>
      </c>
      <c r="G65" s="158">
        <f t="shared" si="0"/>
        <v>-25.100000000000136</v>
      </c>
    </row>
    <row r="66" spans="1:7" s="69" customFormat="1" ht="13.5">
      <c r="A66" s="192" t="s">
        <v>451</v>
      </c>
      <c r="B66" s="257">
        <f>Volume!J67</f>
        <v>1065.8</v>
      </c>
      <c r="C66" s="70">
        <v>1079.35</v>
      </c>
      <c r="D66" s="249">
        <f t="shared" si="1"/>
        <v>13.549999999999955</v>
      </c>
      <c r="E66" s="316">
        <f t="shared" si="2"/>
        <v>0.012713454681929024</v>
      </c>
      <c r="F66" s="249">
        <v>15</v>
      </c>
      <c r="G66" s="158">
        <f t="shared" si="0"/>
        <v>-1.4500000000000455</v>
      </c>
    </row>
    <row r="67" spans="1:7" ht="13.5">
      <c r="A67" s="192" t="s">
        <v>191</v>
      </c>
      <c r="B67" s="257">
        <f>Volume!J68</f>
        <v>714.9</v>
      </c>
      <c r="C67" s="70">
        <v>715.6</v>
      </c>
      <c r="D67" s="249">
        <f t="shared" si="1"/>
        <v>0.7000000000000455</v>
      </c>
      <c r="E67" s="316">
        <f t="shared" si="2"/>
        <v>0.0009791579241852644</v>
      </c>
      <c r="F67" s="249">
        <v>2.5</v>
      </c>
      <c r="G67" s="158">
        <f t="shared" si="0"/>
        <v>-1.7999999999999545</v>
      </c>
    </row>
    <row r="68" spans="1:7" ht="13.5">
      <c r="A68" s="200" t="s">
        <v>526</v>
      </c>
      <c r="B68" s="257">
        <f>Volume!J69</f>
        <v>1523.55</v>
      </c>
      <c r="C68" s="70">
        <v>1550.8</v>
      </c>
      <c r="D68" s="249">
        <f aca="true" t="shared" si="3" ref="D68:D131">C68-B68</f>
        <v>27.25</v>
      </c>
      <c r="E68" s="316">
        <f aca="true" t="shared" si="4" ref="E68:E131">D68/B68</f>
        <v>0.017885858685307343</v>
      </c>
      <c r="F68" s="249">
        <v>25.59999999999991</v>
      </c>
      <c r="G68" s="158">
        <f t="shared" si="0"/>
        <v>1.650000000000091</v>
      </c>
    </row>
    <row r="69" spans="1:7" ht="13.5">
      <c r="A69" s="192" t="s">
        <v>396</v>
      </c>
      <c r="B69" s="257">
        <f>Volume!J70</f>
        <v>4711.85</v>
      </c>
      <c r="C69" s="70">
        <v>4767.15</v>
      </c>
      <c r="D69" s="249">
        <f t="shared" si="3"/>
        <v>55.29999999999927</v>
      </c>
      <c r="E69" s="316">
        <f t="shared" si="4"/>
        <v>0.011736366819826451</v>
      </c>
      <c r="F69" s="249">
        <v>65.19999999999982</v>
      </c>
      <c r="G69" s="158">
        <f t="shared" si="0"/>
        <v>-9.900000000000546</v>
      </c>
    </row>
    <row r="70" spans="1:7" ht="13.5">
      <c r="A70" s="192" t="s">
        <v>397</v>
      </c>
      <c r="B70" s="257">
        <f>Volume!J71</f>
        <v>344.85</v>
      </c>
      <c r="C70" s="70">
        <v>350.85</v>
      </c>
      <c r="D70" s="249">
        <f t="shared" si="3"/>
        <v>6</v>
      </c>
      <c r="E70" s="316">
        <f t="shared" si="4"/>
        <v>0.01739886907351022</v>
      </c>
      <c r="F70" s="249">
        <v>5.900000000000034</v>
      </c>
      <c r="G70" s="158">
        <f aca="true" t="shared" si="5" ref="G70:G133">D70-F70</f>
        <v>0.0999999999999659</v>
      </c>
    </row>
    <row r="71" spans="1:7" ht="13.5">
      <c r="A71" s="192" t="s">
        <v>214</v>
      </c>
      <c r="B71" s="257">
        <f>Volume!J72</f>
        <v>153</v>
      </c>
      <c r="C71" s="70">
        <v>155.65</v>
      </c>
      <c r="D71" s="249">
        <f t="shared" si="3"/>
        <v>2.6500000000000057</v>
      </c>
      <c r="E71" s="316">
        <f t="shared" si="4"/>
        <v>0.017320261437908532</v>
      </c>
      <c r="F71" s="249">
        <v>2.5999999999999943</v>
      </c>
      <c r="G71" s="158">
        <f t="shared" si="5"/>
        <v>0.05000000000001137</v>
      </c>
    </row>
    <row r="72" spans="1:7" ht="13.5">
      <c r="A72" s="192" t="s">
        <v>161</v>
      </c>
      <c r="B72" s="257">
        <f>Volume!J73</f>
        <v>320.85</v>
      </c>
      <c r="C72" s="70">
        <v>326.2</v>
      </c>
      <c r="D72" s="249">
        <f t="shared" si="3"/>
        <v>5.349999999999966</v>
      </c>
      <c r="E72" s="316">
        <f t="shared" si="4"/>
        <v>0.01667445846968978</v>
      </c>
      <c r="F72" s="249">
        <v>6.699999999999989</v>
      </c>
      <c r="G72" s="158">
        <f t="shared" si="5"/>
        <v>-1.3500000000000227</v>
      </c>
    </row>
    <row r="73" spans="1:7" ht="13.5">
      <c r="A73" s="192" t="s">
        <v>162</v>
      </c>
      <c r="B73" s="257">
        <f>Volume!J74</f>
        <v>335</v>
      </c>
      <c r="C73" s="70">
        <v>342.3</v>
      </c>
      <c r="D73" s="249">
        <f t="shared" si="3"/>
        <v>7.300000000000011</v>
      </c>
      <c r="E73" s="316">
        <f t="shared" si="4"/>
        <v>0.02179104477611944</v>
      </c>
      <c r="F73" s="249">
        <v>2.5500000000000114</v>
      </c>
      <c r="G73" s="158">
        <f t="shared" si="5"/>
        <v>4.75</v>
      </c>
    </row>
    <row r="74" spans="1:7" ht="13.5">
      <c r="A74" s="192" t="s">
        <v>398</v>
      </c>
      <c r="B74" s="257">
        <f>Volume!J75</f>
        <v>2578.5</v>
      </c>
      <c r="C74" s="70">
        <v>2626.45</v>
      </c>
      <c r="D74" s="249">
        <f t="shared" si="3"/>
        <v>47.94999999999982</v>
      </c>
      <c r="E74" s="316">
        <f t="shared" si="4"/>
        <v>0.018596082993988683</v>
      </c>
      <c r="F74" s="249">
        <v>62.84999999999991</v>
      </c>
      <c r="G74" s="158">
        <f t="shared" si="5"/>
        <v>-14.900000000000091</v>
      </c>
    </row>
    <row r="75" spans="1:7" ht="13.5">
      <c r="A75" s="192" t="s">
        <v>87</v>
      </c>
      <c r="B75" s="257">
        <f>Volume!J76</f>
        <v>530.3</v>
      </c>
      <c r="C75" s="70">
        <v>538.5</v>
      </c>
      <c r="D75" s="249">
        <f t="shared" si="3"/>
        <v>8.200000000000045</v>
      </c>
      <c r="E75" s="316">
        <f t="shared" si="4"/>
        <v>0.015462945502545816</v>
      </c>
      <c r="F75" s="249">
        <v>7.5</v>
      </c>
      <c r="G75" s="158">
        <f t="shared" si="5"/>
        <v>0.7000000000000455</v>
      </c>
    </row>
    <row r="76" spans="1:7" ht="13.5">
      <c r="A76" s="192" t="s">
        <v>501</v>
      </c>
      <c r="B76" s="257">
        <f>Volume!J77</f>
        <v>1037.75</v>
      </c>
      <c r="C76" s="70">
        <v>1060.45</v>
      </c>
      <c r="D76" s="249">
        <f t="shared" si="3"/>
        <v>22.700000000000045</v>
      </c>
      <c r="E76" s="316">
        <f t="shared" si="4"/>
        <v>0.021874247169356827</v>
      </c>
      <c r="F76" s="249">
        <v>25.34999999999991</v>
      </c>
      <c r="G76" s="158">
        <f t="shared" si="5"/>
        <v>-2.6499999999998636</v>
      </c>
    </row>
    <row r="77" spans="1:7" ht="13.5">
      <c r="A77" s="192" t="s">
        <v>278</v>
      </c>
      <c r="B77" s="257">
        <f>Volume!J78</f>
        <v>162.65</v>
      </c>
      <c r="C77" s="70">
        <v>165.75</v>
      </c>
      <c r="D77" s="249">
        <f t="shared" si="3"/>
        <v>3.0999999999999943</v>
      </c>
      <c r="E77" s="316">
        <f t="shared" si="4"/>
        <v>0.019059329849369776</v>
      </c>
      <c r="F77" s="249">
        <v>3.8499999999999943</v>
      </c>
      <c r="G77" s="158">
        <f t="shared" si="5"/>
        <v>-0.75</v>
      </c>
    </row>
    <row r="78" spans="1:7" ht="13.5">
      <c r="A78" s="192" t="s">
        <v>263</v>
      </c>
      <c r="B78" s="257">
        <f>Volume!J79</f>
        <v>561.95</v>
      </c>
      <c r="C78" s="70">
        <v>570.9</v>
      </c>
      <c r="D78" s="249">
        <f t="shared" si="3"/>
        <v>8.949999999999932</v>
      </c>
      <c r="E78" s="316">
        <f t="shared" si="4"/>
        <v>0.01592668386867147</v>
      </c>
      <c r="F78" s="249">
        <v>9.449999999999932</v>
      </c>
      <c r="G78" s="158">
        <f t="shared" si="5"/>
        <v>-0.5</v>
      </c>
    </row>
    <row r="79" spans="1:7" ht="13.5">
      <c r="A79" s="192" t="s">
        <v>503</v>
      </c>
      <c r="B79" s="257">
        <f>Volume!J80</f>
        <v>445.65</v>
      </c>
      <c r="C79" s="70">
        <v>439.9</v>
      </c>
      <c r="D79" s="249">
        <f t="shared" si="3"/>
        <v>-5.75</v>
      </c>
      <c r="E79" s="316">
        <f t="shared" si="4"/>
        <v>-0.012902501963424212</v>
      </c>
      <c r="F79" s="249">
        <v>-27.1</v>
      </c>
      <c r="G79" s="158">
        <f t="shared" si="5"/>
        <v>21.35</v>
      </c>
    </row>
    <row r="80" spans="1:7" ht="13.5">
      <c r="A80" s="192" t="s">
        <v>215</v>
      </c>
      <c r="B80" s="257">
        <f>Volume!J81</f>
        <v>1024.85</v>
      </c>
      <c r="C80" s="70">
        <v>1041.8</v>
      </c>
      <c r="D80" s="249">
        <f t="shared" si="3"/>
        <v>16.950000000000045</v>
      </c>
      <c r="E80" s="316">
        <f t="shared" si="4"/>
        <v>0.01653900570815246</v>
      </c>
      <c r="F80" s="249">
        <v>16.59999999999991</v>
      </c>
      <c r="G80" s="158">
        <f t="shared" si="5"/>
        <v>0.3500000000001364</v>
      </c>
    </row>
    <row r="81" spans="1:7" ht="13.5">
      <c r="A81" s="192" t="s">
        <v>227</v>
      </c>
      <c r="B81" s="257">
        <f>Volume!J82</f>
        <v>249.25</v>
      </c>
      <c r="C81" s="70">
        <v>253.4</v>
      </c>
      <c r="D81" s="249">
        <f t="shared" si="3"/>
        <v>4.150000000000006</v>
      </c>
      <c r="E81" s="316">
        <f t="shared" si="4"/>
        <v>0.016649949849548668</v>
      </c>
      <c r="F81" s="249">
        <v>5.299999999999983</v>
      </c>
      <c r="G81" s="158">
        <f t="shared" si="5"/>
        <v>-1.1499999999999773</v>
      </c>
    </row>
    <row r="82" spans="1:7" ht="13.5">
      <c r="A82" s="192" t="s">
        <v>163</v>
      </c>
      <c r="B82" s="257">
        <f>Volume!J83</f>
        <v>214.6</v>
      </c>
      <c r="C82" s="70">
        <v>217.9</v>
      </c>
      <c r="D82" s="249">
        <f t="shared" si="3"/>
        <v>3.3000000000000114</v>
      </c>
      <c r="E82" s="316">
        <f t="shared" si="4"/>
        <v>0.015377446411929225</v>
      </c>
      <c r="F82" s="249">
        <v>4.349999999999994</v>
      </c>
      <c r="G82" s="158">
        <f t="shared" si="5"/>
        <v>-1.049999999999983</v>
      </c>
    </row>
    <row r="83" spans="1:7" ht="13.5">
      <c r="A83" s="192" t="s">
        <v>216</v>
      </c>
      <c r="B83" s="257">
        <f>Volume!J84</f>
        <v>3631.8</v>
      </c>
      <c r="C83" s="70">
        <v>3686.95</v>
      </c>
      <c r="D83" s="249">
        <f t="shared" si="3"/>
        <v>55.149999999999636</v>
      </c>
      <c r="E83" s="316">
        <f t="shared" si="4"/>
        <v>0.01518530756098894</v>
      </c>
      <c r="F83" s="249">
        <v>63.5</v>
      </c>
      <c r="G83" s="158">
        <f t="shared" si="5"/>
        <v>-8.350000000000364</v>
      </c>
    </row>
    <row r="84" spans="1:7" ht="13.5">
      <c r="A84" s="192" t="s">
        <v>279</v>
      </c>
      <c r="B84" s="257">
        <f>Volume!J85</f>
        <v>257.55</v>
      </c>
      <c r="C84" s="70">
        <v>261</v>
      </c>
      <c r="D84" s="249">
        <f t="shared" si="3"/>
        <v>3.4499999999999886</v>
      </c>
      <c r="E84" s="316">
        <f t="shared" si="4"/>
        <v>0.013395457192778057</v>
      </c>
      <c r="F84" s="249">
        <v>6.450000000000017</v>
      </c>
      <c r="G84" s="158">
        <f t="shared" si="5"/>
        <v>-3.0000000000000284</v>
      </c>
    </row>
    <row r="85" spans="1:7" ht="13.5">
      <c r="A85" s="192" t="s">
        <v>502</v>
      </c>
      <c r="B85" s="257">
        <f>Volume!J86</f>
        <v>932.15</v>
      </c>
      <c r="C85" s="70">
        <v>946.2</v>
      </c>
      <c r="D85" s="249">
        <f t="shared" si="3"/>
        <v>14.050000000000068</v>
      </c>
      <c r="E85" s="316">
        <f t="shared" si="4"/>
        <v>0.015072681435391373</v>
      </c>
      <c r="F85" s="249">
        <v>20.699999999999932</v>
      </c>
      <c r="G85" s="158">
        <f t="shared" si="5"/>
        <v>-6.649999999999864</v>
      </c>
    </row>
    <row r="86" spans="1:7" s="69" customFormat="1" ht="13.5">
      <c r="A86" s="192" t="s">
        <v>280</v>
      </c>
      <c r="B86" s="257">
        <f>Volume!J87</f>
        <v>250.45</v>
      </c>
      <c r="C86" s="70">
        <v>254.95</v>
      </c>
      <c r="D86" s="249">
        <f t="shared" si="3"/>
        <v>4.5</v>
      </c>
      <c r="E86" s="316">
        <f t="shared" si="4"/>
        <v>0.01796765821521262</v>
      </c>
      <c r="F86" s="249">
        <v>6.549999999999983</v>
      </c>
      <c r="G86" s="158">
        <f t="shared" si="5"/>
        <v>-2.049999999999983</v>
      </c>
    </row>
    <row r="87" spans="1:7" s="69" customFormat="1" ht="13.5">
      <c r="A87" s="192" t="s">
        <v>467</v>
      </c>
      <c r="B87" s="257">
        <f>Volume!J88</f>
        <v>690.7</v>
      </c>
      <c r="C87" s="70">
        <v>712.5</v>
      </c>
      <c r="D87" s="249">
        <f t="shared" si="3"/>
        <v>21.799999999999955</v>
      </c>
      <c r="E87" s="316">
        <f t="shared" si="4"/>
        <v>0.03156218329231208</v>
      </c>
      <c r="F87" s="249">
        <v>15.95</v>
      </c>
      <c r="G87" s="158">
        <f t="shared" si="5"/>
        <v>5.849999999999955</v>
      </c>
    </row>
    <row r="88" spans="1:7" s="25" customFormat="1" ht="13.5">
      <c r="A88" s="192" t="s">
        <v>281</v>
      </c>
      <c r="B88" s="257">
        <f>Volume!J89</f>
        <v>220.55</v>
      </c>
      <c r="C88" s="70">
        <v>224.1</v>
      </c>
      <c r="D88" s="249">
        <f t="shared" si="3"/>
        <v>3.549999999999983</v>
      </c>
      <c r="E88" s="316">
        <f t="shared" si="4"/>
        <v>0.01609612332804345</v>
      </c>
      <c r="F88" s="249">
        <v>3.8000000000000114</v>
      </c>
      <c r="G88" s="158">
        <f t="shared" si="5"/>
        <v>-0.2500000000000284</v>
      </c>
    </row>
    <row r="89" spans="1:7" s="69" customFormat="1" ht="13.5">
      <c r="A89" s="192" t="s">
        <v>193</v>
      </c>
      <c r="B89" s="257">
        <f>Volume!J90</f>
        <v>328.7</v>
      </c>
      <c r="C89" s="70">
        <v>317.75</v>
      </c>
      <c r="D89" s="249">
        <f t="shared" si="3"/>
        <v>-10.949999999999989</v>
      </c>
      <c r="E89" s="316">
        <f t="shared" si="4"/>
        <v>-0.03331305141466379</v>
      </c>
      <c r="F89" s="249">
        <v>-2.349999999999966</v>
      </c>
      <c r="G89" s="158">
        <f t="shared" si="5"/>
        <v>-8.600000000000023</v>
      </c>
    </row>
    <row r="90" spans="1:7" s="25" customFormat="1" ht="13.5">
      <c r="A90" s="192" t="s">
        <v>4</v>
      </c>
      <c r="B90" s="257">
        <f>Volume!J91</f>
        <v>2926.35</v>
      </c>
      <c r="C90" s="70">
        <v>2954.35</v>
      </c>
      <c r="D90" s="249">
        <f t="shared" si="3"/>
        <v>28</v>
      </c>
      <c r="E90" s="316">
        <f t="shared" si="4"/>
        <v>0.009568233464896544</v>
      </c>
      <c r="F90" s="249">
        <v>27.25</v>
      </c>
      <c r="G90" s="158">
        <f t="shared" si="5"/>
        <v>0.75</v>
      </c>
    </row>
    <row r="91" spans="1:7" s="69" customFormat="1" ht="13.5">
      <c r="A91" s="192" t="s">
        <v>77</v>
      </c>
      <c r="B91" s="257">
        <f>Volume!J92</f>
        <v>1730.3</v>
      </c>
      <c r="C91" s="70">
        <v>1733.45</v>
      </c>
      <c r="D91" s="249">
        <f t="shared" si="3"/>
        <v>3.150000000000091</v>
      </c>
      <c r="E91" s="316">
        <f t="shared" si="4"/>
        <v>0.0018204935560307987</v>
      </c>
      <c r="F91" s="249">
        <v>-10.900000000000091</v>
      </c>
      <c r="G91" s="158">
        <f t="shared" si="5"/>
        <v>14.050000000000182</v>
      </c>
    </row>
    <row r="92" spans="1:7" s="69" customFormat="1" ht="13.5">
      <c r="A92" s="200" t="s">
        <v>453</v>
      </c>
      <c r="B92" s="257">
        <f>Volume!J93</f>
        <v>1049.45</v>
      </c>
      <c r="C92" s="70">
        <v>1059.1</v>
      </c>
      <c r="D92" s="249">
        <f t="shared" si="3"/>
        <v>9.649999999999864</v>
      </c>
      <c r="E92" s="316">
        <f t="shared" si="4"/>
        <v>0.009195292772404462</v>
      </c>
      <c r="F92" s="249">
        <v>15.05</v>
      </c>
      <c r="G92" s="158">
        <f t="shared" si="5"/>
        <v>-5.400000000000137</v>
      </c>
    </row>
    <row r="93" spans="1:7" s="69" customFormat="1" ht="13.5">
      <c r="A93" s="192" t="s">
        <v>192</v>
      </c>
      <c r="B93" s="257">
        <f>Volume!J94</f>
        <v>699.4</v>
      </c>
      <c r="C93" s="70">
        <v>703.55</v>
      </c>
      <c r="D93" s="249">
        <f t="shared" si="3"/>
        <v>4.149999999999977</v>
      </c>
      <c r="E93" s="316">
        <f t="shared" si="4"/>
        <v>0.005933657420646236</v>
      </c>
      <c r="F93" s="249">
        <v>-0.35000000000002274</v>
      </c>
      <c r="G93" s="158">
        <f t="shared" si="5"/>
        <v>4.5</v>
      </c>
    </row>
    <row r="94" spans="1:7" s="69" customFormat="1" ht="13.5">
      <c r="A94" s="192" t="s">
        <v>461</v>
      </c>
      <c r="B94" s="257">
        <f>Volume!J95</f>
        <v>212.6</v>
      </c>
      <c r="C94" s="70">
        <v>214.55</v>
      </c>
      <c r="D94" s="249">
        <f t="shared" si="3"/>
        <v>1.950000000000017</v>
      </c>
      <c r="E94" s="316">
        <f t="shared" si="4"/>
        <v>0.009172154280338745</v>
      </c>
      <c r="F94" s="249">
        <v>3.950000000000017</v>
      </c>
      <c r="G94" s="158">
        <f t="shared" si="5"/>
        <v>-2</v>
      </c>
    </row>
    <row r="95" spans="1:7" s="69" customFormat="1" ht="13.5">
      <c r="A95" s="192" t="s">
        <v>504</v>
      </c>
      <c r="B95" s="257">
        <f>Volume!J96</f>
        <v>161.95</v>
      </c>
      <c r="C95" s="70">
        <v>165.2</v>
      </c>
      <c r="D95" s="249">
        <f t="shared" si="3"/>
        <v>3.25</v>
      </c>
      <c r="E95" s="316">
        <f t="shared" si="4"/>
        <v>0.020067922198209326</v>
      </c>
      <c r="F95" s="249">
        <v>4.150000000000006</v>
      </c>
      <c r="G95" s="158">
        <f t="shared" si="5"/>
        <v>-0.9000000000000057</v>
      </c>
    </row>
    <row r="96" spans="1:7" s="69" customFormat="1" ht="13.5">
      <c r="A96" s="192" t="s">
        <v>194</v>
      </c>
      <c r="B96" s="257">
        <f>Volume!J97</f>
        <v>343.5</v>
      </c>
      <c r="C96" s="70">
        <v>348.75</v>
      </c>
      <c r="D96" s="249">
        <f t="shared" si="3"/>
        <v>5.25</v>
      </c>
      <c r="E96" s="316">
        <f t="shared" si="4"/>
        <v>0.015283842794759825</v>
      </c>
      <c r="F96" s="249">
        <v>5.4500000000000455</v>
      </c>
      <c r="G96" s="158">
        <f t="shared" si="5"/>
        <v>-0.20000000000004547</v>
      </c>
    </row>
    <row r="97" spans="1:7" s="69" customFormat="1" ht="13.5">
      <c r="A97" s="192" t="s">
        <v>523</v>
      </c>
      <c r="B97" s="257">
        <f>Volume!J98</f>
        <v>702.3</v>
      </c>
      <c r="C97" s="70">
        <v>709.2</v>
      </c>
      <c r="D97" s="249">
        <f t="shared" si="3"/>
        <v>6.900000000000091</v>
      </c>
      <c r="E97" s="316">
        <f t="shared" si="4"/>
        <v>0.009824861170440112</v>
      </c>
      <c r="F97" s="249">
        <v>14.75</v>
      </c>
      <c r="G97" s="158">
        <f t="shared" si="5"/>
        <v>-7.849999999999909</v>
      </c>
    </row>
    <row r="98" spans="1:7" s="69" customFormat="1" ht="13.5">
      <c r="A98" s="200" t="s">
        <v>452</v>
      </c>
      <c r="B98" s="257">
        <f>Volume!J99</f>
        <v>216.35</v>
      </c>
      <c r="C98" s="70">
        <v>216.75</v>
      </c>
      <c r="D98" s="249">
        <f t="shared" si="3"/>
        <v>0.4000000000000057</v>
      </c>
      <c r="E98" s="316">
        <f t="shared" si="4"/>
        <v>0.0018488560203374425</v>
      </c>
      <c r="F98" s="249">
        <v>-0.9000000000000057</v>
      </c>
      <c r="G98" s="158">
        <f t="shared" si="5"/>
        <v>1.3000000000000114</v>
      </c>
    </row>
    <row r="99" spans="1:7" s="69" customFormat="1" ht="13.5">
      <c r="A99" s="200" t="s">
        <v>505</v>
      </c>
      <c r="B99" s="257">
        <f>Volume!J100</f>
        <v>816.15</v>
      </c>
      <c r="C99" s="70">
        <v>825.85</v>
      </c>
      <c r="D99" s="249">
        <f t="shared" si="3"/>
        <v>9.700000000000045</v>
      </c>
      <c r="E99" s="316">
        <f t="shared" si="4"/>
        <v>0.01188507014641922</v>
      </c>
      <c r="F99" s="249">
        <v>21.5</v>
      </c>
      <c r="G99" s="158">
        <f t="shared" si="5"/>
        <v>-11.799999999999955</v>
      </c>
    </row>
    <row r="100" spans="1:7" s="69" customFormat="1" ht="13.5">
      <c r="A100" s="192" t="s">
        <v>399</v>
      </c>
      <c r="B100" s="257">
        <f>Volume!J101</f>
        <v>71.55</v>
      </c>
      <c r="C100" s="70">
        <v>72.8</v>
      </c>
      <c r="D100" s="249">
        <f t="shared" si="3"/>
        <v>1.25</v>
      </c>
      <c r="E100" s="316">
        <f t="shared" si="4"/>
        <v>0.017470300489168415</v>
      </c>
      <c r="F100" s="249">
        <v>1.4000000000000057</v>
      </c>
      <c r="G100" s="158">
        <f t="shared" si="5"/>
        <v>-0.15000000000000568</v>
      </c>
    </row>
    <row r="101" spans="1:7" s="69" customFormat="1" ht="13.5">
      <c r="A101" s="200" t="s">
        <v>449</v>
      </c>
      <c r="B101" s="257">
        <f>Volume!J102</f>
        <v>556</v>
      </c>
      <c r="C101" s="70">
        <v>567.25</v>
      </c>
      <c r="D101" s="249">
        <f t="shared" si="3"/>
        <v>11.25</v>
      </c>
      <c r="E101" s="316">
        <f t="shared" si="4"/>
        <v>0.020233812949640287</v>
      </c>
      <c r="F101" s="249">
        <v>14.949999999999932</v>
      </c>
      <c r="G101" s="158">
        <f t="shared" si="5"/>
        <v>-3.699999999999932</v>
      </c>
    </row>
    <row r="102" spans="1:7" s="25" customFormat="1" ht="13.5">
      <c r="A102" s="192" t="s">
        <v>41</v>
      </c>
      <c r="B102" s="257">
        <f>Volume!J103</f>
        <v>1521.55</v>
      </c>
      <c r="C102" s="70">
        <v>1543.6</v>
      </c>
      <c r="D102" s="249">
        <f t="shared" si="3"/>
        <v>22.049999999999955</v>
      </c>
      <c r="E102" s="316">
        <f t="shared" si="4"/>
        <v>0.014491801123853934</v>
      </c>
      <c r="F102" s="249">
        <v>41.84999999999991</v>
      </c>
      <c r="G102" s="158">
        <f t="shared" si="5"/>
        <v>-19.799999999999955</v>
      </c>
    </row>
    <row r="103" spans="1:7" s="69" customFormat="1" ht="13.5">
      <c r="A103" s="192" t="s">
        <v>195</v>
      </c>
      <c r="B103" s="257">
        <f>Volume!J104</f>
        <v>1226.7</v>
      </c>
      <c r="C103" s="70">
        <v>1227.05</v>
      </c>
      <c r="D103" s="249">
        <f t="shared" si="3"/>
        <v>0.34999999999990905</v>
      </c>
      <c r="E103" s="316">
        <f t="shared" si="4"/>
        <v>0.0002853183337408568</v>
      </c>
      <c r="F103" s="249">
        <v>-1.5499999999999545</v>
      </c>
      <c r="G103" s="158">
        <f t="shared" si="5"/>
        <v>1.8999999999998636</v>
      </c>
    </row>
    <row r="104" spans="1:7" s="69" customFormat="1" ht="13.5">
      <c r="A104" s="192" t="s">
        <v>139</v>
      </c>
      <c r="B104" s="257">
        <f>Volume!J105</f>
        <v>163.65</v>
      </c>
      <c r="C104" s="70">
        <v>165.9</v>
      </c>
      <c r="D104" s="249">
        <f t="shared" si="3"/>
        <v>2.25</v>
      </c>
      <c r="E104" s="316">
        <f t="shared" si="4"/>
        <v>0.013748854262144821</v>
      </c>
      <c r="F104" s="249">
        <v>3.450000000000017</v>
      </c>
      <c r="G104" s="158">
        <f t="shared" si="5"/>
        <v>-1.200000000000017</v>
      </c>
    </row>
    <row r="105" spans="1:7" s="69" customFormat="1" ht="13.5">
      <c r="A105" s="192" t="s">
        <v>385</v>
      </c>
      <c r="B105" s="257">
        <f>Volume!J106</f>
        <v>131.75</v>
      </c>
      <c r="C105" s="70">
        <v>132.9</v>
      </c>
      <c r="D105" s="249">
        <f t="shared" si="3"/>
        <v>1.1500000000000057</v>
      </c>
      <c r="E105" s="316">
        <f t="shared" si="4"/>
        <v>0.008728652751423193</v>
      </c>
      <c r="F105" s="249">
        <v>-2.049999999999983</v>
      </c>
      <c r="G105" s="158">
        <f t="shared" si="5"/>
        <v>3.1999999999999886</v>
      </c>
    </row>
    <row r="106" spans="1:7" s="69" customFormat="1" ht="13.5">
      <c r="A106" s="192" t="s">
        <v>181</v>
      </c>
      <c r="B106" s="257">
        <f>Volume!J107</f>
        <v>223.15</v>
      </c>
      <c r="C106" s="70">
        <v>225.1</v>
      </c>
      <c r="D106" s="249">
        <f t="shared" si="3"/>
        <v>1.9499999999999886</v>
      </c>
      <c r="E106" s="316">
        <f t="shared" si="4"/>
        <v>0.008738516692807478</v>
      </c>
      <c r="F106" s="249">
        <v>3.9499999999999886</v>
      </c>
      <c r="G106" s="158">
        <f t="shared" si="5"/>
        <v>-2</v>
      </c>
    </row>
    <row r="107" spans="1:7" s="69" customFormat="1" ht="13.5">
      <c r="A107" s="192" t="s">
        <v>172</v>
      </c>
      <c r="B107" s="257">
        <f>Volume!J108</f>
        <v>81.8</v>
      </c>
      <c r="C107" s="70">
        <v>83.15</v>
      </c>
      <c r="D107" s="249">
        <f t="shared" si="3"/>
        <v>1.3500000000000085</v>
      </c>
      <c r="E107" s="316">
        <f t="shared" si="4"/>
        <v>0.016503667481662695</v>
      </c>
      <c r="F107" s="249">
        <v>1.5</v>
      </c>
      <c r="G107" s="158">
        <f t="shared" si="5"/>
        <v>-0.14999999999999147</v>
      </c>
    </row>
    <row r="108" spans="1:7" s="69" customFormat="1" ht="13.5">
      <c r="A108" s="192" t="s">
        <v>140</v>
      </c>
      <c r="B108" s="257">
        <f>Volume!J109</f>
        <v>158.15</v>
      </c>
      <c r="C108" s="70">
        <v>160.7</v>
      </c>
      <c r="D108" s="249">
        <f t="shared" si="3"/>
        <v>2.549999999999983</v>
      </c>
      <c r="E108" s="316">
        <f t="shared" si="4"/>
        <v>0.016123932975023604</v>
      </c>
      <c r="F108" s="249">
        <v>2.450000000000017</v>
      </c>
      <c r="G108" s="158">
        <f t="shared" si="5"/>
        <v>0.0999999999999659</v>
      </c>
    </row>
    <row r="109" spans="1:7" s="25" customFormat="1" ht="13.5">
      <c r="A109" s="192" t="s">
        <v>173</v>
      </c>
      <c r="B109" s="257">
        <f>Volume!J110</f>
        <v>304.1</v>
      </c>
      <c r="C109" s="70">
        <v>308.05</v>
      </c>
      <c r="D109" s="249">
        <f t="shared" si="3"/>
        <v>3.9499999999999886</v>
      </c>
      <c r="E109" s="316">
        <f t="shared" si="4"/>
        <v>0.012989148306478094</v>
      </c>
      <c r="F109" s="249">
        <v>2.1000000000000227</v>
      </c>
      <c r="G109" s="158">
        <f t="shared" si="5"/>
        <v>1.849999999999966</v>
      </c>
    </row>
    <row r="110" spans="1:7" s="25" customFormat="1" ht="13.5">
      <c r="A110" s="192" t="s">
        <v>400</v>
      </c>
      <c r="B110" s="257">
        <f>Volume!J111</f>
        <v>1770.75</v>
      </c>
      <c r="C110" s="70">
        <v>1796.05</v>
      </c>
      <c r="D110" s="249">
        <f t="shared" si="3"/>
        <v>25.299999999999955</v>
      </c>
      <c r="E110" s="316">
        <f t="shared" si="4"/>
        <v>0.014287731187349967</v>
      </c>
      <c r="F110" s="249">
        <v>25.09999999999991</v>
      </c>
      <c r="G110" s="158">
        <f t="shared" si="5"/>
        <v>0.20000000000004547</v>
      </c>
    </row>
    <row r="111" spans="1:7" s="25" customFormat="1" ht="13.5">
      <c r="A111" s="192" t="s">
        <v>384</v>
      </c>
      <c r="B111" s="257">
        <f>Volume!J112</f>
        <v>194.4</v>
      </c>
      <c r="C111" s="70">
        <v>196.6</v>
      </c>
      <c r="D111" s="249">
        <f t="shared" si="3"/>
        <v>2.1999999999999886</v>
      </c>
      <c r="E111" s="316">
        <f t="shared" si="4"/>
        <v>0.01131687242798348</v>
      </c>
      <c r="F111" s="249">
        <v>4.099999999999994</v>
      </c>
      <c r="G111" s="158">
        <f t="shared" si="5"/>
        <v>-1.9000000000000057</v>
      </c>
    </row>
    <row r="112" spans="1:7" s="69" customFormat="1" ht="13.5">
      <c r="A112" s="192" t="s">
        <v>164</v>
      </c>
      <c r="B112" s="257">
        <f>Volume!J113</f>
        <v>129.8</v>
      </c>
      <c r="C112" s="70">
        <v>130.85</v>
      </c>
      <c r="D112" s="249">
        <f t="shared" si="3"/>
        <v>1.049999999999983</v>
      </c>
      <c r="E112" s="316">
        <f t="shared" si="4"/>
        <v>0.008089368258859652</v>
      </c>
      <c r="F112" s="249">
        <v>1.8500000000000227</v>
      </c>
      <c r="G112" s="158">
        <f t="shared" si="5"/>
        <v>-0.8000000000000398</v>
      </c>
    </row>
    <row r="113" spans="1:7" s="69" customFormat="1" ht="13.5">
      <c r="A113" s="192" t="s">
        <v>196</v>
      </c>
      <c r="B113" s="257">
        <f>Volume!J114</f>
        <v>1796.25</v>
      </c>
      <c r="C113" s="70">
        <v>1793.85</v>
      </c>
      <c r="D113" s="249">
        <f t="shared" si="3"/>
        <v>-2.400000000000091</v>
      </c>
      <c r="E113" s="316">
        <f t="shared" si="4"/>
        <v>-0.0013361169102296957</v>
      </c>
      <c r="F113" s="249">
        <v>14.55</v>
      </c>
      <c r="G113" s="158">
        <f t="shared" si="5"/>
        <v>-16.95000000000009</v>
      </c>
    </row>
    <row r="114" spans="1:7" s="69" customFormat="1" ht="13.5">
      <c r="A114" s="192" t="s">
        <v>141</v>
      </c>
      <c r="B114" s="257">
        <f>Volume!J115</f>
        <v>178.1</v>
      </c>
      <c r="C114" s="70">
        <v>180.8</v>
      </c>
      <c r="D114" s="249">
        <f t="shared" si="3"/>
        <v>2.700000000000017</v>
      </c>
      <c r="E114" s="316">
        <f t="shared" si="4"/>
        <v>0.015160022459292629</v>
      </c>
      <c r="F114" s="249">
        <v>4.599999999999994</v>
      </c>
      <c r="G114" s="158">
        <f t="shared" si="5"/>
        <v>-1.8999999999999773</v>
      </c>
    </row>
    <row r="115" spans="1:7" s="69" customFormat="1" ht="13.5">
      <c r="A115" s="192" t="s">
        <v>88</v>
      </c>
      <c r="B115" s="257">
        <f>Volume!J116</f>
        <v>738.6</v>
      </c>
      <c r="C115" s="70">
        <v>751.3</v>
      </c>
      <c r="D115" s="249">
        <f t="shared" si="3"/>
        <v>12.699999999999932</v>
      </c>
      <c r="E115" s="316">
        <f t="shared" si="4"/>
        <v>0.017194692661792486</v>
      </c>
      <c r="F115" s="249">
        <v>9.899999999999977</v>
      </c>
      <c r="G115" s="158">
        <f t="shared" si="5"/>
        <v>2.7999999999999545</v>
      </c>
    </row>
    <row r="116" spans="1:7" s="69" customFormat="1" ht="13.5">
      <c r="A116" s="192" t="s">
        <v>506</v>
      </c>
      <c r="B116" s="257">
        <f>Volume!J117</f>
        <v>80.75</v>
      </c>
      <c r="C116" s="70">
        <v>82.05</v>
      </c>
      <c r="D116" s="249">
        <f t="shared" si="3"/>
        <v>1.2999999999999972</v>
      </c>
      <c r="E116" s="316">
        <f t="shared" si="4"/>
        <v>0.016099071207430305</v>
      </c>
      <c r="F116" s="249">
        <v>1.55</v>
      </c>
      <c r="G116" s="158">
        <f t="shared" si="5"/>
        <v>-0.2500000000000029</v>
      </c>
    </row>
    <row r="117" spans="1:7" s="69" customFormat="1" ht="13.5">
      <c r="A117" s="192" t="s">
        <v>5</v>
      </c>
      <c r="B117" s="257">
        <f>Volume!J118</f>
        <v>206.55</v>
      </c>
      <c r="C117" s="70">
        <v>208.15</v>
      </c>
      <c r="D117" s="249">
        <f t="shared" si="3"/>
        <v>1.5999999999999943</v>
      </c>
      <c r="E117" s="316">
        <f t="shared" si="4"/>
        <v>0.007746308399903143</v>
      </c>
      <c r="F117" s="249">
        <v>3.25</v>
      </c>
      <c r="G117" s="158">
        <f t="shared" si="5"/>
        <v>-1.6500000000000057</v>
      </c>
    </row>
    <row r="118" spans="1:7" s="69" customFormat="1" ht="13.5">
      <c r="A118" s="192" t="s">
        <v>174</v>
      </c>
      <c r="B118" s="257">
        <f>Volume!J119</f>
        <v>525.1</v>
      </c>
      <c r="C118" s="70">
        <v>532.6</v>
      </c>
      <c r="D118" s="249">
        <f t="shared" si="3"/>
        <v>7.5</v>
      </c>
      <c r="E118" s="316">
        <f t="shared" si="4"/>
        <v>0.014282993715482764</v>
      </c>
      <c r="F118" s="249">
        <v>7.899999999999977</v>
      </c>
      <c r="G118" s="158">
        <f t="shared" si="5"/>
        <v>-0.39999999999997726</v>
      </c>
    </row>
    <row r="119" spans="1:7" s="69" customFormat="1" ht="13.5">
      <c r="A119" s="192" t="s">
        <v>457</v>
      </c>
      <c r="B119" s="257">
        <f>Volume!J120</f>
        <v>451.95</v>
      </c>
      <c r="C119" s="70">
        <v>461.9</v>
      </c>
      <c r="D119" s="249">
        <f t="shared" si="3"/>
        <v>9.949999999999989</v>
      </c>
      <c r="E119" s="316">
        <f t="shared" si="4"/>
        <v>0.022015709702400684</v>
      </c>
      <c r="F119" s="249">
        <v>13.35</v>
      </c>
      <c r="G119" s="158">
        <f t="shared" si="5"/>
        <v>-3.400000000000011</v>
      </c>
    </row>
    <row r="120" spans="1:7" s="69" customFormat="1" ht="13.5">
      <c r="A120" s="192" t="s">
        <v>165</v>
      </c>
      <c r="B120" s="257">
        <f>Volume!J121</f>
        <v>834.4</v>
      </c>
      <c r="C120" s="70">
        <v>850.2</v>
      </c>
      <c r="D120" s="249">
        <f t="shared" si="3"/>
        <v>15.800000000000068</v>
      </c>
      <c r="E120" s="316">
        <f t="shared" si="4"/>
        <v>0.01893576222435291</v>
      </c>
      <c r="F120" s="249">
        <v>21.75</v>
      </c>
      <c r="G120" s="158">
        <f t="shared" si="5"/>
        <v>-5.949999999999932</v>
      </c>
    </row>
    <row r="121" spans="1:7" s="69" customFormat="1" ht="13.5">
      <c r="A121" s="192" t="s">
        <v>130</v>
      </c>
      <c r="B121" s="257">
        <f>Volume!J122</f>
        <v>987.45</v>
      </c>
      <c r="C121" s="70">
        <v>1000.3</v>
      </c>
      <c r="D121" s="249">
        <f t="shared" si="3"/>
        <v>12.849999999999909</v>
      </c>
      <c r="E121" s="316">
        <f t="shared" si="4"/>
        <v>0.013013317129981172</v>
      </c>
      <c r="F121" s="249">
        <v>22.8</v>
      </c>
      <c r="G121" s="158">
        <f t="shared" si="5"/>
        <v>-9.950000000000092</v>
      </c>
    </row>
    <row r="122" spans="1:7" s="69" customFormat="1" ht="13.5">
      <c r="A122" s="192" t="s">
        <v>507</v>
      </c>
      <c r="B122" s="257">
        <f>Volume!J123</f>
        <v>1059.05</v>
      </c>
      <c r="C122" s="70">
        <v>1075.6</v>
      </c>
      <c r="D122" s="249">
        <f t="shared" si="3"/>
        <v>16.549999999999955</v>
      </c>
      <c r="E122" s="316">
        <f t="shared" si="4"/>
        <v>0.015627213068315902</v>
      </c>
      <c r="F122" s="249">
        <v>26.40000000000009</v>
      </c>
      <c r="G122" s="158">
        <f t="shared" si="5"/>
        <v>-9.850000000000136</v>
      </c>
    </row>
    <row r="123" spans="1:7" s="69" customFormat="1" ht="13.5">
      <c r="A123" s="192" t="s">
        <v>142</v>
      </c>
      <c r="B123" s="257">
        <f>Volume!J124</f>
        <v>15212.55</v>
      </c>
      <c r="C123" s="70">
        <v>15438.75</v>
      </c>
      <c r="D123" s="249">
        <f t="shared" si="3"/>
        <v>226.20000000000073</v>
      </c>
      <c r="E123" s="316">
        <f t="shared" si="4"/>
        <v>0.014869301990790547</v>
      </c>
      <c r="F123" s="249">
        <v>318.5499999999993</v>
      </c>
      <c r="G123" s="158">
        <f t="shared" si="5"/>
        <v>-92.34999999999854</v>
      </c>
    </row>
    <row r="124" spans="1:7" s="25" customFormat="1" ht="13.5">
      <c r="A124" s="192" t="s">
        <v>282</v>
      </c>
      <c r="B124" s="257">
        <f>Volume!J125</f>
        <v>423.7</v>
      </c>
      <c r="C124" s="70">
        <v>430.45</v>
      </c>
      <c r="D124" s="249">
        <f t="shared" si="3"/>
        <v>6.75</v>
      </c>
      <c r="E124" s="316">
        <f t="shared" si="4"/>
        <v>0.01593108331366533</v>
      </c>
      <c r="F124" s="249">
        <v>7.4500000000000455</v>
      </c>
      <c r="G124" s="158">
        <f t="shared" si="5"/>
        <v>-0.7000000000000455</v>
      </c>
    </row>
    <row r="125" spans="1:7" s="69" customFormat="1" ht="13.5">
      <c r="A125" s="192" t="s">
        <v>131</v>
      </c>
      <c r="B125" s="257">
        <f>Volume!J126</f>
        <v>136.05</v>
      </c>
      <c r="C125" s="70">
        <v>138.2</v>
      </c>
      <c r="D125" s="249">
        <f t="shared" si="3"/>
        <v>2.1499999999999773</v>
      </c>
      <c r="E125" s="316">
        <f t="shared" si="4"/>
        <v>0.015803013597941763</v>
      </c>
      <c r="F125" s="249">
        <v>3.200000000000017</v>
      </c>
      <c r="G125" s="158">
        <f t="shared" si="5"/>
        <v>-1.0500000000000398</v>
      </c>
    </row>
    <row r="126" spans="1:7" s="69" customFormat="1" ht="13.5">
      <c r="A126" s="192" t="s">
        <v>166</v>
      </c>
      <c r="B126" s="257">
        <f>Volume!J127</f>
        <v>229.3</v>
      </c>
      <c r="C126" s="70">
        <v>233.7</v>
      </c>
      <c r="D126" s="249">
        <f t="shared" si="3"/>
        <v>4.399999999999977</v>
      </c>
      <c r="E126" s="316">
        <f t="shared" si="4"/>
        <v>0.019188835586567716</v>
      </c>
      <c r="F126" s="249">
        <v>5.75</v>
      </c>
      <c r="G126" s="158">
        <f t="shared" si="5"/>
        <v>-1.3500000000000227</v>
      </c>
    </row>
    <row r="127" spans="1:7" ht="13.5">
      <c r="A127" s="192" t="s">
        <v>283</v>
      </c>
      <c r="B127" s="257">
        <f>Volume!J128</f>
        <v>1319.8</v>
      </c>
      <c r="C127" s="70">
        <v>1338.95</v>
      </c>
      <c r="D127" s="249">
        <f t="shared" si="3"/>
        <v>19.15000000000009</v>
      </c>
      <c r="E127" s="316">
        <f t="shared" si="4"/>
        <v>0.014509774208213436</v>
      </c>
      <c r="F127" s="249">
        <v>23.25</v>
      </c>
      <c r="G127" s="158">
        <f t="shared" si="5"/>
        <v>-4.099999999999909</v>
      </c>
    </row>
    <row r="128" spans="1:7" ht="13.5">
      <c r="A128" s="192" t="s">
        <v>401</v>
      </c>
      <c r="B128" s="257">
        <f>Volume!J129</f>
        <v>580.55</v>
      </c>
      <c r="C128" s="70">
        <v>590.2</v>
      </c>
      <c r="D128" s="249">
        <f t="shared" si="3"/>
        <v>9.650000000000091</v>
      </c>
      <c r="E128" s="316">
        <f t="shared" si="4"/>
        <v>0.01662216863319282</v>
      </c>
      <c r="F128" s="249">
        <v>10.849999999999909</v>
      </c>
      <c r="G128" s="158">
        <f t="shared" si="5"/>
        <v>-1.199999999999818</v>
      </c>
    </row>
    <row r="129" spans="1:7" ht="13.5">
      <c r="A129" s="192" t="s">
        <v>284</v>
      </c>
      <c r="B129" s="257">
        <f>Volume!J130</f>
        <v>1291.3</v>
      </c>
      <c r="C129" s="70">
        <v>1306.3</v>
      </c>
      <c r="D129" s="249">
        <f t="shared" si="3"/>
        <v>15</v>
      </c>
      <c r="E129" s="316">
        <f t="shared" si="4"/>
        <v>0.01161620072794858</v>
      </c>
      <c r="F129" s="249">
        <v>20.850000000000136</v>
      </c>
      <c r="G129" s="158">
        <f t="shared" si="5"/>
        <v>-5.850000000000136</v>
      </c>
    </row>
    <row r="130" spans="1:7" ht="13.5">
      <c r="A130" s="192" t="s">
        <v>508</v>
      </c>
      <c r="B130" s="257">
        <f>Volume!J131</f>
        <v>127.7</v>
      </c>
      <c r="C130" s="70">
        <v>130.5</v>
      </c>
      <c r="D130" s="249">
        <f t="shared" si="3"/>
        <v>2.799999999999997</v>
      </c>
      <c r="E130" s="316">
        <f t="shared" si="4"/>
        <v>0.021926389976507418</v>
      </c>
      <c r="F130" s="249">
        <v>3.25</v>
      </c>
      <c r="G130" s="158">
        <f t="shared" si="5"/>
        <v>-0.45000000000000284</v>
      </c>
    </row>
    <row r="131" spans="1:7" ht="13.5">
      <c r="A131" s="192" t="s">
        <v>175</v>
      </c>
      <c r="B131" s="257">
        <f>Volume!J132</f>
        <v>219.4</v>
      </c>
      <c r="C131" s="70">
        <v>223.15</v>
      </c>
      <c r="D131" s="249">
        <f t="shared" si="3"/>
        <v>3.75</v>
      </c>
      <c r="E131" s="316">
        <f t="shared" si="4"/>
        <v>0.017092069279854148</v>
      </c>
      <c r="F131" s="249">
        <v>5.099999999999994</v>
      </c>
      <c r="G131" s="158">
        <f t="shared" si="5"/>
        <v>-1.3499999999999943</v>
      </c>
    </row>
    <row r="132" spans="1:7" ht="13.5">
      <c r="A132" s="192" t="s">
        <v>468</v>
      </c>
      <c r="B132" s="257">
        <f>Volume!J133</f>
        <v>3332</v>
      </c>
      <c r="C132" s="70">
        <v>3394.4</v>
      </c>
      <c r="D132" s="249">
        <f aca="true" t="shared" si="6" ref="D132:D195">C132-B132</f>
        <v>62.40000000000009</v>
      </c>
      <c r="E132" s="316">
        <f aca="true" t="shared" si="7" ref="E132:E195">D132/B132</f>
        <v>0.018727490996398588</v>
      </c>
      <c r="F132" s="249">
        <v>92.29999999999973</v>
      </c>
      <c r="G132" s="158">
        <f t="shared" si="5"/>
        <v>-29.899999999999636</v>
      </c>
    </row>
    <row r="133" spans="1:7" ht="13.5">
      <c r="A133" s="192" t="s">
        <v>143</v>
      </c>
      <c r="B133" s="257">
        <f>Volume!J134</f>
        <v>366.7</v>
      </c>
      <c r="C133" s="70">
        <v>372.4</v>
      </c>
      <c r="D133" s="249">
        <f t="shared" si="6"/>
        <v>5.699999999999989</v>
      </c>
      <c r="E133" s="316">
        <f t="shared" si="7"/>
        <v>0.015544041450777172</v>
      </c>
      <c r="F133" s="249">
        <v>7.649999999999977</v>
      </c>
      <c r="G133" s="158">
        <f t="shared" si="5"/>
        <v>-1.9499999999999886</v>
      </c>
    </row>
    <row r="134" spans="1:7" ht="13.5">
      <c r="A134" s="192" t="s">
        <v>264</v>
      </c>
      <c r="B134" s="257">
        <f>Volume!J135</f>
        <v>845.35</v>
      </c>
      <c r="C134" s="70">
        <v>857.75</v>
      </c>
      <c r="D134" s="249">
        <f t="shared" si="6"/>
        <v>12.399999999999977</v>
      </c>
      <c r="E134" s="316">
        <f t="shared" si="7"/>
        <v>0.014668480511030906</v>
      </c>
      <c r="F134" s="249">
        <v>13.65</v>
      </c>
      <c r="G134" s="158">
        <f aca="true" t="shared" si="8" ref="G134:G197">D134-F134</f>
        <v>-1.250000000000023</v>
      </c>
    </row>
    <row r="135" spans="1:7" ht="13.5">
      <c r="A135" s="192" t="s">
        <v>205</v>
      </c>
      <c r="B135" s="257">
        <f>Volume!J136</f>
        <v>4155.75</v>
      </c>
      <c r="C135" s="70">
        <v>4213</v>
      </c>
      <c r="D135" s="249">
        <f t="shared" si="6"/>
        <v>57.25</v>
      </c>
      <c r="E135" s="316">
        <f t="shared" si="7"/>
        <v>0.013776093364615292</v>
      </c>
      <c r="F135" s="249">
        <v>66.14999999999964</v>
      </c>
      <c r="G135" s="158">
        <f t="shared" si="8"/>
        <v>-8.899999999999636</v>
      </c>
    </row>
    <row r="136" spans="1:7" ht="13.5">
      <c r="A136" s="192" t="s">
        <v>285</v>
      </c>
      <c r="B136" s="346">
        <f>Volume!J137</f>
        <v>629.25</v>
      </c>
      <c r="C136" s="70">
        <v>640</v>
      </c>
      <c r="D136" s="345">
        <f t="shared" si="6"/>
        <v>10.75</v>
      </c>
      <c r="E136" s="316">
        <f t="shared" si="7"/>
        <v>0.01708382995629718</v>
      </c>
      <c r="F136" s="345">
        <v>13.15</v>
      </c>
      <c r="G136" s="158">
        <f t="shared" si="8"/>
        <v>-2.4000000000000004</v>
      </c>
    </row>
    <row r="137" spans="1:7" ht="13.5">
      <c r="A137" s="192" t="s">
        <v>6</v>
      </c>
      <c r="B137" s="257">
        <f>Volume!J138</f>
        <v>835.75</v>
      </c>
      <c r="C137" s="70">
        <v>847.8</v>
      </c>
      <c r="D137" s="249">
        <f t="shared" si="6"/>
        <v>12.049999999999955</v>
      </c>
      <c r="E137" s="316">
        <f t="shared" si="7"/>
        <v>0.014418187256954776</v>
      </c>
      <c r="F137" s="249">
        <v>7.5499999999999545</v>
      </c>
      <c r="G137" s="158">
        <f t="shared" si="8"/>
        <v>4.5</v>
      </c>
    </row>
    <row r="138" spans="1:7" ht="13.5">
      <c r="A138" s="192" t="s">
        <v>499</v>
      </c>
      <c r="B138" s="257">
        <f>Volume!J139</f>
        <v>847.85</v>
      </c>
      <c r="C138" s="70">
        <v>862.2</v>
      </c>
      <c r="D138" s="249">
        <f t="shared" si="6"/>
        <v>14.350000000000023</v>
      </c>
      <c r="E138" s="316">
        <f t="shared" si="7"/>
        <v>0.016925163649230433</v>
      </c>
      <c r="F138" s="249">
        <v>19.84999999999991</v>
      </c>
      <c r="G138" s="158">
        <f t="shared" si="8"/>
        <v>-5.499999999999886</v>
      </c>
    </row>
    <row r="139" spans="1:7" ht="13.5">
      <c r="A139" s="192" t="s">
        <v>167</v>
      </c>
      <c r="B139" s="257">
        <f>Volume!J140</f>
        <v>601.05</v>
      </c>
      <c r="C139" s="70">
        <v>611.7</v>
      </c>
      <c r="D139" s="249">
        <f t="shared" si="6"/>
        <v>10.650000000000091</v>
      </c>
      <c r="E139" s="316">
        <f t="shared" si="7"/>
        <v>0.017718991764412433</v>
      </c>
      <c r="F139" s="249">
        <v>14.85</v>
      </c>
      <c r="G139" s="158">
        <f t="shared" si="8"/>
        <v>-4.199999999999909</v>
      </c>
    </row>
    <row r="140" spans="1:7" ht="13.5">
      <c r="A140" s="192" t="s">
        <v>217</v>
      </c>
      <c r="B140" s="257">
        <f>Volume!J141</f>
        <v>986.6</v>
      </c>
      <c r="C140" s="70">
        <v>1002.9</v>
      </c>
      <c r="D140" s="249">
        <f t="shared" si="6"/>
        <v>16.299999999999955</v>
      </c>
      <c r="E140" s="316">
        <f t="shared" si="7"/>
        <v>0.01652138658017429</v>
      </c>
      <c r="F140" s="249">
        <v>14.55</v>
      </c>
      <c r="G140" s="158">
        <f t="shared" si="8"/>
        <v>1.7499999999999538</v>
      </c>
    </row>
    <row r="141" spans="1:7" ht="13.5">
      <c r="A141" s="192" t="s">
        <v>202</v>
      </c>
      <c r="B141" s="257">
        <f>Volume!J142</f>
        <v>231.65</v>
      </c>
      <c r="C141" s="70">
        <v>234.9</v>
      </c>
      <c r="D141" s="249">
        <f t="shared" si="6"/>
        <v>3.25</v>
      </c>
      <c r="E141" s="316">
        <f t="shared" si="7"/>
        <v>0.01402978631556227</v>
      </c>
      <c r="F141" s="249">
        <v>3.75</v>
      </c>
      <c r="G141" s="158">
        <f t="shared" si="8"/>
        <v>-0.5</v>
      </c>
    </row>
    <row r="142" spans="1:7" ht="13.5">
      <c r="A142" s="192" t="s">
        <v>286</v>
      </c>
      <c r="B142" s="257">
        <f>Volume!J143</f>
        <v>1928.45</v>
      </c>
      <c r="C142" s="70">
        <v>1959.95</v>
      </c>
      <c r="D142" s="249">
        <f t="shared" si="6"/>
        <v>31.5</v>
      </c>
      <c r="E142" s="316">
        <f t="shared" si="7"/>
        <v>0.01633436179314994</v>
      </c>
      <c r="F142" s="249">
        <v>40.5</v>
      </c>
      <c r="G142" s="158">
        <f t="shared" si="8"/>
        <v>-9</v>
      </c>
    </row>
    <row r="143" spans="1:7" ht="13.5">
      <c r="A143" s="192" t="s">
        <v>509</v>
      </c>
      <c r="B143" s="257">
        <f>Volume!J144</f>
        <v>5106.65</v>
      </c>
      <c r="C143" s="70">
        <v>5195.45</v>
      </c>
      <c r="D143" s="249">
        <f t="shared" si="6"/>
        <v>88.80000000000018</v>
      </c>
      <c r="E143" s="316">
        <f t="shared" si="7"/>
        <v>0.017389090695465754</v>
      </c>
      <c r="F143" s="249">
        <v>66.5</v>
      </c>
      <c r="G143" s="158">
        <f t="shared" si="8"/>
        <v>22.300000000000182</v>
      </c>
    </row>
    <row r="144" spans="1:7" ht="13.5">
      <c r="A144" s="192" t="s">
        <v>402</v>
      </c>
      <c r="B144" s="257">
        <f>Volume!J145</f>
        <v>289.1</v>
      </c>
      <c r="C144" s="70">
        <v>293</v>
      </c>
      <c r="D144" s="249">
        <f t="shared" si="6"/>
        <v>3.8999999999999773</v>
      </c>
      <c r="E144" s="316">
        <f t="shared" si="7"/>
        <v>0.01349014181943956</v>
      </c>
      <c r="F144" s="249">
        <v>3.25</v>
      </c>
      <c r="G144" s="158">
        <f t="shared" si="8"/>
        <v>0.6499999999999773</v>
      </c>
    </row>
    <row r="145" spans="1:7" ht="13.5">
      <c r="A145" s="192" t="s">
        <v>268</v>
      </c>
      <c r="B145" s="257">
        <f>Volume!J146</f>
        <v>300.75</v>
      </c>
      <c r="C145" s="70">
        <v>300.9</v>
      </c>
      <c r="D145" s="249">
        <f t="shared" si="6"/>
        <v>0.14999999999997726</v>
      </c>
      <c r="E145" s="316">
        <f t="shared" si="7"/>
        <v>0.0004987531172069069</v>
      </c>
      <c r="F145" s="249">
        <v>4.399999999999977</v>
      </c>
      <c r="G145" s="158">
        <f t="shared" si="8"/>
        <v>-4.25</v>
      </c>
    </row>
    <row r="146" spans="1:7" ht="13.5">
      <c r="A146" s="192" t="s">
        <v>144</v>
      </c>
      <c r="B146" s="257">
        <f>Volume!J147</f>
        <v>134.85</v>
      </c>
      <c r="C146" s="70">
        <v>136.8</v>
      </c>
      <c r="D146" s="249">
        <f t="shared" si="6"/>
        <v>1.950000000000017</v>
      </c>
      <c r="E146" s="316">
        <f t="shared" si="7"/>
        <v>0.014460511679644177</v>
      </c>
      <c r="F146" s="249">
        <v>3.0999999999999943</v>
      </c>
      <c r="G146" s="158">
        <f t="shared" si="8"/>
        <v>-1.1499999999999773</v>
      </c>
    </row>
    <row r="147" spans="1:7" s="69" customFormat="1" ht="13.5">
      <c r="A147" s="192" t="s">
        <v>7</v>
      </c>
      <c r="B147" s="257">
        <f>Volume!J148</f>
        <v>181.4</v>
      </c>
      <c r="C147" s="70">
        <v>184.35</v>
      </c>
      <c r="D147" s="249">
        <f t="shared" si="6"/>
        <v>2.9499999999999886</v>
      </c>
      <c r="E147" s="316">
        <f t="shared" si="7"/>
        <v>0.0162624035281146</v>
      </c>
      <c r="F147" s="249">
        <v>3.299999999999983</v>
      </c>
      <c r="G147" s="158">
        <f t="shared" si="8"/>
        <v>-0.3499999999999943</v>
      </c>
    </row>
    <row r="148" spans="1:7" s="69" customFormat="1" ht="13.5">
      <c r="A148" s="192" t="s">
        <v>287</v>
      </c>
      <c r="B148" s="257">
        <f>Volume!J149</f>
        <v>352.5</v>
      </c>
      <c r="C148" s="70">
        <v>359.1</v>
      </c>
      <c r="D148" s="249">
        <f t="shared" si="6"/>
        <v>6.600000000000023</v>
      </c>
      <c r="E148" s="316">
        <f t="shared" si="7"/>
        <v>0.018723404255319213</v>
      </c>
      <c r="F148" s="249">
        <v>7.650000000000034</v>
      </c>
      <c r="G148" s="158">
        <f t="shared" si="8"/>
        <v>-1.0500000000000114</v>
      </c>
    </row>
    <row r="149" spans="1:9" s="69" customFormat="1" ht="13.5">
      <c r="A149" s="192" t="s">
        <v>176</v>
      </c>
      <c r="B149" s="257">
        <f>Volume!J150</f>
        <v>81.85</v>
      </c>
      <c r="C149" s="70">
        <v>83.25</v>
      </c>
      <c r="D149" s="249">
        <f t="shared" si="6"/>
        <v>1.4000000000000057</v>
      </c>
      <c r="E149" s="316">
        <f t="shared" si="7"/>
        <v>0.01710445937690905</v>
      </c>
      <c r="F149" s="249">
        <v>1.8</v>
      </c>
      <c r="G149" s="158">
        <f t="shared" si="8"/>
        <v>-0.39999999999999436</v>
      </c>
      <c r="I149" s="14"/>
    </row>
    <row r="150" spans="1:9" s="69" customFormat="1" ht="13.5">
      <c r="A150" s="192" t="s">
        <v>197</v>
      </c>
      <c r="B150" s="257">
        <f>Volume!J151</f>
        <v>501.5</v>
      </c>
      <c r="C150" s="70">
        <v>476.6</v>
      </c>
      <c r="D150" s="249">
        <f t="shared" si="6"/>
        <v>-24.899999999999977</v>
      </c>
      <c r="E150" s="316">
        <f t="shared" si="7"/>
        <v>-0.04965104685942169</v>
      </c>
      <c r="F150" s="249">
        <v>-10.2</v>
      </c>
      <c r="G150" s="158">
        <f t="shared" si="8"/>
        <v>-14.699999999999978</v>
      </c>
      <c r="I150" s="14"/>
    </row>
    <row r="151" spans="1:9" s="69" customFormat="1" ht="13.5">
      <c r="A151" s="192" t="s">
        <v>510</v>
      </c>
      <c r="B151" s="257">
        <f>Volume!J152</f>
        <v>1334.15</v>
      </c>
      <c r="C151" s="70">
        <v>1367.65</v>
      </c>
      <c r="D151" s="249">
        <f t="shared" si="6"/>
        <v>33.5</v>
      </c>
      <c r="E151" s="316">
        <f t="shared" si="7"/>
        <v>0.02510962035753101</v>
      </c>
      <c r="F151" s="249">
        <v>39.7</v>
      </c>
      <c r="G151" s="158">
        <f t="shared" si="8"/>
        <v>-6.200000000000003</v>
      </c>
      <c r="I151" s="14"/>
    </row>
    <row r="152" spans="1:7" s="69" customFormat="1" ht="13.5">
      <c r="A152" s="192" t="s">
        <v>168</v>
      </c>
      <c r="B152" s="257">
        <f>Volume!J153</f>
        <v>461.2</v>
      </c>
      <c r="C152" s="70">
        <v>467.1</v>
      </c>
      <c r="D152" s="249">
        <f t="shared" si="6"/>
        <v>5.900000000000034</v>
      </c>
      <c r="E152" s="316">
        <f t="shared" si="7"/>
        <v>0.012792714657415513</v>
      </c>
      <c r="F152" s="249">
        <v>9.600000000000023</v>
      </c>
      <c r="G152" s="158">
        <f t="shared" si="8"/>
        <v>-3.6999999999999886</v>
      </c>
    </row>
    <row r="153" spans="1:7" s="69" customFormat="1" ht="13.5">
      <c r="A153" s="192" t="s">
        <v>511</v>
      </c>
      <c r="B153" s="257">
        <f>Volume!J154</f>
        <v>482.95</v>
      </c>
      <c r="C153" s="70">
        <v>494.65</v>
      </c>
      <c r="D153" s="249">
        <f t="shared" si="6"/>
        <v>11.699999999999989</v>
      </c>
      <c r="E153" s="316">
        <f t="shared" si="7"/>
        <v>0.02422611036339163</v>
      </c>
      <c r="F153" s="249">
        <v>13.3</v>
      </c>
      <c r="G153" s="158">
        <f t="shared" si="8"/>
        <v>-1.600000000000012</v>
      </c>
    </row>
    <row r="154" spans="1:7" s="69" customFormat="1" ht="13.5">
      <c r="A154" s="192" t="s">
        <v>145</v>
      </c>
      <c r="B154" s="257">
        <f>Volume!J155</f>
        <v>249.1</v>
      </c>
      <c r="C154" s="70">
        <v>252.25</v>
      </c>
      <c r="D154" s="249">
        <f t="shared" si="6"/>
        <v>3.1500000000000057</v>
      </c>
      <c r="E154" s="316">
        <f t="shared" si="7"/>
        <v>0.012645523885989586</v>
      </c>
      <c r="F154" s="249">
        <v>6.549999999999983</v>
      </c>
      <c r="G154" s="158">
        <f t="shared" si="8"/>
        <v>-3.3999999999999773</v>
      </c>
    </row>
    <row r="155" spans="1:7" s="69" customFormat="1" ht="13.5">
      <c r="A155" s="192" t="s">
        <v>146</v>
      </c>
      <c r="B155" s="257">
        <f>Volume!J156</f>
        <v>350.7</v>
      </c>
      <c r="C155" s="70">
        <v>356.45</v>
      </c>
      <c r="D155" s="249">
        <f t="shared" si="6"/>
        <v>5.75</v>
      </c>
      <c r="E155" s="316">
        <f t="shared" si="7"/>
        <v>0.01639577986883376</v>
      </c>
      <c r="F155" s="249">
        <v>7.75</v>
      </c>
      <c r="G155" s="158">
        <f t="shared" si="8"/>
        <v>-2</v>
      </c>
    </row>
    <row r="156" spans="1:7" s="69" customFormat="1" ht="13.5">
      <c r="A156" s="192" t="s">
        <v>512</v>
      </c>
      <c r="B156" s="257">
        <f>Volume!J157</f>
        <v>151.05</v>
      </c>
      <c r="C156" s="70">
        <v>153.4</v>
      </c>
      <c r="D156" s="249">
        <f t="shared" si="6"/>
        <v>2.3499999999999943</v>
      </c>
      <c r="E156" s="316">
        <f t="shared" si="7"/>
        <v>0.015557762330354148</v>
      </c>
      <c r="F156" s="249">
        <v>4.049999999999983</v>
      </c>
      <c r="G156" s="158">
        <f t="shared" si="8"/>
        <v>-1.6999999999999886</v>
      </c>
    </row>
    <row r="157" spans="1:7" s="69" customFormat="1" ht="13.5">
      <c r="A157" s="192" t="s">
        <v>469</v>
      </c>
      <c r="B157" s="257">
        <f>Volume!J158</f>
        <v>237.85</v>
      </c>
      <c r="C157" s="70">
        <v>241.7</v>
      </c>
      <c r="D157" s="249">
        <f t="shared" si="6"/>
        <v>3.8499999999999943</v>
      </c>
      <c r="E157" s="316">
        <f t="shared" si="7"/>
        <v>0.01618667227244059</v>
      </c>
      <c r="F157" s="249">
        <v>5.950000000000017</v>
      </c>
      <c r="G157" s="158">
        <f t="shared" si="8"/>
        <v>-2.1000000000000227</v>
      </c>
    </row>
    <row r="158" spans="1:7" s="25" customFormat="1" ht="13.5">
      <c r="A158" s="192" t="s">
        <v>120</v>
      </c>
      <c r="B158" s="257">
        <f>Volume!J159</f>
        <v>241.4</v>
      </c>
      <c r="C158" s="70">
        <v>244.35</v>
      </c>
      <c r="D158" s="249">
        <f t="shared" si="6"/>
        <v>2.9499999999999886</v>
      </c>
      <c r="E158" s="316">
        <f t="shared" si="7"/>
        <v>0.012220381110190508</v>
      </c>
      <c r="F158" s="249">
        <v>4.25</v>
      </c>
      <c r="G158" s="158">
        <f t="shared" si="8"/>
        <v>-1.3000000000000114</v>
      </c>
    </row>
    <row r="159" spans="1:7" s="25" customFormat="1" ht="13.5">
      <c r="A159" s="200" t="s">
        <v>470</v>
      </c>
      <c r="B159" s="257">
        <f>Volume!J160</f>
        <v>360.1</v>
      </c>
      <c r="C159" s="70">
        <v>365.25</v>
      </c>
      <c r="D159" s="249">
        <f t="shared" si="6"/>
        <v>5.149999999999977</v>
      </c>
      <c r="E159" s="316">
        <f t="shared" si="7"/>
        <v>0.01430158289364059</v>
      </c>
      <c r="F159" s="249">
        <v>9.449999999999989</v>
      </c>
      <c r="G159" s="158">
        <f t="shared" si="8"/>
        <v>-4.300000000000011</v>
      </c>
    </row>
    <row r="160" spans="1:7" s="25" customFormat="1" ht="13.5">
      <c r="A160" s="200" t="s">
        <v>456</v>
      </c>
      <c r="B160" s="257">
        <f>Volume!J161</f>
        <v>574</v>
      </c>
      <c r="C160" s="70">
        <v>584.15</v>
      </c>
      <c r="D160" s="249">
        <f t="shared" si="6"/>
        <v>10.149999999999977</v>
      </c>
      <c r="E160" s="316">
        <f t="shared" si="7"/>
        <v>0.017682926829268253</v>
      </c>
      <c r="F160" s="249">
        <v>10.25</v>
      </c>
      <c r="G160" s="158">
        <f t="shared" si="8"/>
        <v>-0.10000000000002274</v>
      </c>
    </row>
    <row r="161" spans="1:7" s="25" customFormat="1" ht="13.5">
      <c r="A161" s="200" t="s">
        <v>34</v>
      </c>
      <c r="B161" s="257">
        <f>Volume!J162</f>
        <v>1225.65</v>
      </c>
      <c r="C161" s="70">
        <v>1233.45</v>
      </c>
      <c r="D161" s="249">
        <f t="shared" si="6"/>
        <v>7.7999999999999545</v>
      </c>
      <c r="E161" s="316">
        <f t="shared" si="7"/>
        <v>0.006363970138293929</v>
      </c>
      <c r="F161" s="249">
        <v>2.7999999999999545</v>
      </c>
      <c r="G161" s="158">
        <f t="shared" si="8"/>
        <v>5</v>
      </c>
    </row>
    <row r="162" spans="1:7" s="25" customFormat="1" ht="13.5">
      <c r="A162" s="192" t="s">
        <v>169</v>
      </c>
      <c r="B162" s="257">
        <f>Volume!J163</f>
        <v>295.55</v>
      </c>
      <c r="C162" s="70">
        <v>300.75</v>
      </c>
      <c r="D162" s="249">
        <f t="shared" si="6"/>
        <v>5.199999999999989</v>
      </c>
      <c r="E162" s="316">
        <f t="shared" si="7"/>
        <v>0.017594315682625573</v>
      </c>
      <c r="F162" s="249">
        <v>6.400000000000034</v>
      </c>
      <c r="G162" s="158">
        <f t="shared" si="8"/>
        <v>-1.2000000000000455</v>
      </c>
    </row>
    <row r="163" spans="1:7" s="69" customFormat="1" ht="13.5">
      <c r="A163" s="192" t="s">
        <v>78</v>
      </c>
      <c r="B163" s="257">
        <f>Volume!J164</f>
        <v>273.95</v>
      </c>
      <c r="C163" s="70">
        <v>276.35</v>
      </c>
      <c r="D163" s="249">
        <f t="shared" si="6"/>
        <v>2.400000000000034</v>
      </c>
      <c r="E163" s="316">
        <f t="shared" si="7"/>
        <v>0.008760722759627795</v>
      </c>
      <c r="F163" s="249">
        <v>4</v>
      </c>
      <c r="G163" s="158">
        <f t="shared" si="8"/>
        <v>-1.599999999999966</v>
      </c>
    </row>
    <row r="164" spans="1:7" s="69" customFormat="1" ht="13.5">
      <c r="A164" s="192" t="s">
        <v>403</v>
      </c>
      <c r="B164" s="257">
        <f>Volume!J165</f>
        <v>825.05</v>
      </c>
      <c r="C164" s="70">
        <v>842</v>
      </c>
      <c r="D164" s="249">
        <f t="shared" si="6"/>
        <v>16.950000000000045</v>
      </c>
      <c r="E164" s="316">
        <f t="shared" si="7"/>
        <v>0.020544209441852066</v>
      </c>
      <c r="F164" s="249">
        <v>16.84999999999991</v>
      </c>
      <c r="G164" s="158">
        <f t="shared" si="8"/>
        <v>0.10000000000013642</v>
      </c>
    </row>
    <row r="165" spans="1:7" s="69" customFormat="1" ht="13.5">
      <c r="A165" s="192" t="s">
        <v>266</v>
      </c>
      <c r="B165" s="257">
        <f>Volume!J166</f>
        <v>458.55</v>
      </c>
      <c r="C165" s="70">
        <v>465.4</v>
      </c>
      <c r="D165" s="249">
        <f t="shared" si="6"/>
        <v>6.849999999999966</v>
      </c>
      <c r="E165" s="316">
        <f t="shared" si="7"/>
        <v>0.014938392759786208</v>
      </c>
      <c r="F165" s="249">
        <v>8.550000000000011</v>
      </c>
      <c r="G165" s="158">
        <f t="shared" si="8"/>
        <v>-1.7000000000000455</v>
      </c>
    </row>
    <row r="166" spans="1:7" s="69" customFormat="1" ht="13.5">
      <c r="A166" s="192" t="s">
        <v>404</v>
      </c>
      <c r="B166" s="257">
        <f>Volume!J167</f>
        <v>926.25</v>
      </c>
      <c r="C166" s="70">
        <v>939.85</v>
      </c>
      <c r="D166" s="249">
        <f t="shared" si="6"/>
        <v>13.600000000000023</v>
      </c>
      <c r="E166" s="316">
        <f t="shared" si="7"/>
        <v>0.014682860998650496</v>
      </c>
      <c r="F166" s="249">
        <v>17.6</v>
      </c>
      <c r="G166" s="158">
        <f t="shared" si="8"/>
        <v>-3.9999999999999787</v>
      </c>
    </row>
    <row r="167" spans="1:7" s="69" customFormat="1" ht="13.5">
      <c r="A167" s="192" t="s">
        <v>218</v>
      </c>
      <c r="B167" s="257">
        <f>Volume!J168</f>
        <v>330.3</v>
      </c>
      <c r="C167" s="70">
        <v>334.8</v>
      </c>
      <c r="D167" s="249">
        <f t="shared" si="6"/>
        <v>4.5</v>
      </c>
      <c r="E167" s="316">
        <f t="shared" si="7"/>
        <v>0.013623978201634877</v>
      </c>
      <c r="F167" s="249">
        <v>8.5</v>
      </c>
      <c r="G167" s="158">
        <f t="shared" si="8"/>
        <v>-4</v>
      </c>
    </row>
    <row r="168" spans="1:7" ht="13.5">
      <c r="A168" s="192" t="s">
        <v>405</v>
      </c>
      <c r="B168" s="257">
        <f>Volume!J169</f>
        <v>143.7</v>
      </c>
      <c r="C168" s="70">
        <v>146.5</v>
      </c>
      <c r="D168" s="249">
        <f t="shared" si="6"/>
        <v>2.8000000000000114</v>
      </c>
      <c r="E168" s="316">
        <f t="shared" si="7"/>
        <v>0.019485038274182406</v>
      </c>
      <c r="F168" s="249">
        <v>4.050000000000011</v>
      </c>
      <c r="G168" s="158">
        <f t="shared" si="8"/>
        <v>-1.25</v>
      </c>
    </row>
    <row r="169" spans="1:7" ht="13.5">
      <c r="A169" s="192" t="s">
        <v>406</v>
      </c>
      <c r="B169" s="257">
        <f>Volume!J170</f>
        <v>105.55</v>
      </c>
      <c r="C169" s="70">
        <v>107.1</v>
      </c>
      <c r="D169" s="249">
        <f t="shared" si="6"/>
        <v>1.5499999999999972</v>
      </c>
      <c r="E169" s="316">
        <f t="shared" si="7"/>
        <v>0.014684983420179983</v>
      </c>
      <c r="F169" s="249">
        <v>2.5</v>
      </c>
      <c r="G169" s="158">
        <f t="shared" si="8"/>
        <v>-0.9500000000000028</v>
      </c>
    </row>
    <row r="170" spans="1:7" ht="13.5">
      <c r="A170" s="192" t="s">
        <v>381</v>
      </c>
      <c r="B170" s="257">
        <f>Volume!J171</f>
        <v>263.7</v>
      </c>
      <c r="C170" s="70">
        <v>264.85</v>
      </c>
      <c r="D170" s="249">
        <f t="shared" si="6"/>
        <v>1.150000000000034</v>
      </c>
      <c r="E170" s="316">
        <f t="shared" si="7"/>
        <v>0.004361016306408927</v>
      </c>
      <c r="F170" s="249">
        <v>4.800000000000011</v>
      </c>
      <c r="G170" s="158">
        <f t="shared" si="8"/>
        <v>-3.6499999999999773</v>
      </c>
    </row>
    <row r="171" spans="1:7" ht="13.5">
      <c r="A171" s="192" t="s">
        <v>79</v>
      </c>
      <c r="B171" s="257">
        <f>Volume!J172</f>
        <v>672.45</v>
      </c>
      <c r="C171" s="70">
        <v>678.5</v>
      </c>
      <c r="D171" s="249">
        <f t="shared" si="6"/>
        <v>6.0499999999999545</v>
      </c>
      <c r="E171" s="316">
        <f t="shared" si="7"/>
        <v>0.00899695144620411</v>
      </c>
      <c r="F171" s="249">
        <v>8.649999999999977</v>
      </c>
      <c r="G171" s="158">
        <f t="shared" si="8"/>
        <v>-2.6000000000000227</v>
      </c>
    </row>
    <row r="172" spans="1:7" ht="13.5">
      <c r="A172" s="192" t="s">
        <v>219</v>
      </c>
      <c r="B172" s="257">
        <f>Volume!J173</f>
        <v>123.75</v>
      </c>
      <c r="C172" s="70">
        <v>125.6</v>
      </c>
      <c r="D172" s="249">
        <f t="shared" si="6"/>
        <v>1.8499999999999943</v>
      </c>
      <c r="E172" s="316">
        <f t="shared" si="7"/>
        <v>0.014949494949494904</v>
      </c>
      <c r="F172" s="249">
        <v>3.05</v>
      </c>
      <c r="G172" s="158">
        <f t="shared" si="8"/>
        <v>-1.2000000000000055</v>
      </c>
    </row>
    <row r="173" spans="1:7" ht="13.5">
      <c r="A173" s="200" t="s">
        <v>493</v>
      </c>
      <c r="B173" s="257">
        <f>Volume!J174</f>
        <v>142.9</v>
      </c>
      <c r="C173" s="70">
        <v>145.25</v>
      </c>
      <c r="D173" s="249">
        <f t="shared" si="6"/>
        <v>2.3499999999999943</v>
      </c>
      <c r="E173" s="316">
        <f t="shared" si="7"/>
        <v>0.016445066480055944</v>
      </c>
      <c r="F173" s="249">
        <v>3.1999999999999886</v>
      </c>
      <c r="G173" s="158">
        <f t="shared" si="8"/>
        <v>-0.8499999999999943</v>
      </c>
    </row>
    <row r="174" spans="1:7" ht="13.5">
      <c r="A174" s="192" t="s">
        <v>288</v>
      </c>
      <c r="B174" s="257">
        <f>Volume!J175</f>
        <v>241.15</v>
      </c>
      <c r="C174" s="70">
        <v>245.15</v>
      </c>
      <c r="D174" s="249">
        <f t="shared" si="6"/>
        <v>4</v>
      </c>
      <c r="E174" s="316">
        <f t="shared" si="7"/>
        <v>0.01658718639850715</v>
      </c>
      <c r="F174" s="249">
        <v>5.700000000000017</v>
      </c>
      <c r="G174" s="158">
        <f t="shared" si="8"/>
        <v>-1.700000000000017</v>
      </c>
    </row>
    <row r="175" spans="1:7" ht="13.5">
      <c r="A175" s="192" t="s">
        <v>220</v>
      </c>
      <c r="B175" s="257">
        <f>Volume!J176</f>
        <v>561.25</v>
      </c>
      <c r="C175" s="70">
        <v>570.05</v>
      </c>
      <c r="D175" s="249">
        <f t="shared" si="6"/>
        <v>8.799999999999955</v>
      </c>
      <c r="E175" s="316">
        <f t="shared" si="7"/>
        <v>0.015679287305122414</v>
      </c>
      <c r="F175" s="249">
        <v>11.9</v>
      </c>
      <c r="G175" s="158">
        <f t="shared" si="8"/>
        <v>-3.100000000000046</v>
      </c>
    </row>
    <row r="176" spans="1:7" ht="13.5">
      <c r="A176" s="192" t="s">
        <v>460</v>
      </c>
      <c r="B176" s="257">
        <f>Volume!J177</f>
        <v>428.45</v>
      </c>
      <c r="C176" s="70">
        <v>437.85</v>
      </c>
      <c r="D176" s="249">
        <f t="shared" si="6"/>
        <v>9.400000000000034</v>
      </c>
      <c r="E176" s="316">
        <f t="shared" si="7"/>
        <v>0.02193954953903614</v>
      </c>
      <c r="F176" s="249">
        <v>11.2</v>
      </c>
      <c r="G176" s="158">
        <f t="shared" si="8"/>
        <v>-1.7999999999999652</v>
      </c>
    </row>
    <row r="177" spans="1:7" ht="13.5">
      <c r="A177" s="192" t="s">
        <v>407</v>
      </c>
      <c r="B177" s="257">
        <f>Volume!J178</f>
        <v>874.75</v>
      </c>
      <c r="C177" s="70">
        <v>893.55</v>
      </c>
      <c r="D177" s="249">
        <f t="shared" si="6"/>
        <v>18.799999999999955</v>
      </c>
      <c r="E177" s="316">
        <f t="shared" si="7"/>
        <v>0.021491854815661567</v>
      </c>
      <c r="F177" s="249">
        <v>23.05</v>
      </c>
      <c r="G177" s="158">
        <f t="shared" si="8"/>
        <v>-4.250000000000046</v>
      </c>
    </row>
    <row r="178" spans="1:7" ht="13.5">
      <c r="A178" s="192" t="s">
        <v>221</v>
      </c>
      <c r="B178" s="257">
        <f>Volume!J179</f>
        <v>415.8</v>
      </c>
      <c r="C178" s="70">
        <v>422.35</v>
      </c>
      <c r="D178" s="249">
        <f t="shared" si="6"/>
        <v>6.550000000000011</v>
      </c>
      <c r="E178" s="316">
        <f t="shared" si="7"/>
        <v>0.01575276575276578</v>
      </c>
      <c r="F178" s="249">
        <v>7.399999999999977</v>
      </c>
      <c r="G178" s="158">
        <f t="shared" si="8"/>
        <v>-0.8499999999999659</v>
      </c>
    </row>
    <row r="179" spans="1:7" ht="13.5">
      <c r="A179" s="192" t="s">
        <v>228</v>
      </c>
      <c r="B179" s="257">
        <f>Volume!J180</f>
        <v>734</v>
      </c>
      <c r="C179" s="70">
        <v>744.9</v>
      </c>
      <c r="D179" s="249">
        <f t="shared" si="6"/>
        <v>10.899999999999977</v>
      </c>
      <c r="E179" s="316">
        <f t="shared" si="7"/>
        <v>0.014850136239781986</v>
      </c>
      <c r="F179" s="249">
        <v>11.25</v>
      </c>
      <c r="G179" s="158">
        <f t="shared" si="8"/>
        <v>-0.35000000000002274</v>
      </c>
    </row>
    <row r="180" spans="1:7" ht="13.5">
      <c r="A180" s="192" t="s">
        <v>513</v>
      </c>
      <c r="B180" s="257">
        <f>Volume!J181</f>
        <v>422.75</v>
      </c>
      <c r="C180" s="70">
        <v>432.05</v>
      </c>
      <c r="D180" s="249">
        <f t="shared" si="6"/>
        <v>9.300000000000011</v>
      </c>
      <c r="E180" s="316">
        <f t="shared" si="7"/>
        <v>0.02199881726788885</v>
      </c>
      <c r="F180" s="249">
        <v>8.649999999999977</v>
      </c>
      <c r="G180" s="158">
        <f t="shared" si="8"/>
        <v>0.6500000000000341</v>
      </c>
    </row>
    <row r="181" spans="1:7" ht="13.5">
      <c r="A181" s="192" t="s">
        <v>96</v>
      </c>
      <c r="B181" s="257">
        <f>Volume!J182</f>
        <v>2158.35</v>
      </c>
      <c r="C181" s="70">
        <v>2193.4</v>
      </c>
      <c r="D181" s="249">
        <f t="shared" si="6"/>
        <v>35.05000000000018</v>
      </c>
      <c r="E181" s="316">
        <f t="shared" si="7"/>
        <v>0.01623925683971561</v>
      </c>
      <c r="F181" s="249">
        <v>40.30000000000018</v>
      </c>
      <c r="G181" s="158">
        <f t="shared" si="8"/>
        <v>-5.25</v>
      </c>
    </row>
    <row r="182" spans="1:7" ht="13.5">
      <c r="A182" s="192" t="s">
        <v>147</v>
      </c>
      <c r="B182" s="257">
        <f>Volume!J183</f>
        <v>2615</v>
      </c>
      <c r="C182" s="70">
        <v>2647.9</v>
      </c>
      <c r="D182" s="249">
        <f t="shared" si="6"/>
        <v>32.90000000000009</v>
      </c>
      <c r="E182" s="316">
        <f t="shared" si="7"/>
        <v>0.012581261950286842</v>
      </c>
      <c r="F182" s="249">
        <v>39.55000000000018</v>
      </c>
      <c r="G182" s="158">
        <f t="shared" si="8"/>
        <v>-6.650000000000091</v>
      </c>
    </row>
    <row r="183" spans="1:7" ht="13.5">
      <c r="A183" s="192" t="s">
        <v>198</v>
      </c>
      <c r="B183" s="257">
        <f>Volume!J184</f>
        <v>2894.85</v>
      </c>
      <c r="C183" s="70">
        <v>2937.25</v>
      </c>
      <c r="D183" s="249">
        <f t="shared" si="6"/>
        <v>42.40000000000009</v>
      </c>
      <c r="E183" s="316">
        <f t="shared" si="7"/>
        <v>0.014646700174447759</v>
      </c>
      <c r="F183" s="249">
        <v>49.09999999999991</v>
      </c>
      <c r="G183" s="158">
        <f t="shared" si="8"/>
        <v>-6.699999999999818</v>
      </c>
    </row>
    <row r="184" spans="1:7" ht="13.5">
      <c r="A184" s="192" t="s">
        <v>289</v>
      </c>
      <c r="B184" s="257">
        <f>Volume!J185</f>
        <v>1014.8</v>
      </c>
      <c r="C184" s="70">
        <v>1031.85</v>
      </c>
      <c r="D184" s="249">
        <f t="shared" si="6"/>
        <v>17.049999999999955</v>
      </c>
      <c r="E184" s="316">
        <f t="shared" si="7"/>
        <v>0.01680134016554982</v>
      </c>
      <c r="F184" s="249">
        <v>18.1</v>
      </c>
      <c r="G184" s="158">
        <f t="shared" si="8"/>
        <v>-1.050000000000047</v>
      </c>
    </row>
    <row r="185" spans="1:7" ht="13.5">
      <c r="A185" s="192" t="s">
        <v>408</v>
      </c>
      <c r="B185" s="257">
        <f>Volume!J186</f>
        <v>178</v>
      </c>
      <c r="C185" s="70">
        <v>181.25</v>
      </c>
      <c r="D185" s="249">
        <f t="shared" si="6"/>
        <v>3.25</v>
      </c>
      <c r="E185" s="316">
        <f t="shared" si="7"/>
        <v>0.018258426966292134</v>
      </c>
      <c r="F185" s="249">
        <v>3.3500000000000227</v>
      </c>
      <c r="G185" s="158">
        <f t="shared" si="8"/>
        <v>-0.10000000000002274</v>
      </c>
    </row>
    <row r="186" spans="1:7" ht="13.5">
      <c r="A186" s="192" t="s">
        <v>409</v>
      </c>
      <c r="B186" s="257">
        <f>Volume!J187</f>
        <v>706.65</v>
      </c>
      <c r="C186" s="70">
        <v>717.7</v>
      </c>
      <c r="D186" s="249">
        <f t="shared" si="6"/>
        <v>11.050000000000068</v>
      </c>
      <c r="E186" s="316">
        <f t="shared" si="7"/>
        <v>0.015637161253803253</v>
      </c>
      <c r="F186" s="249">
        <v>14.35</v>
      </c>
      <c r="G186" s="158">
        <f t="shared" si="8"/>
        <v>-3.2999999999999314</v>
      </c>
    </row>
    <row r="187" spans="1:7" ht="13.5">
      <c r="A187" s="192" t="s">
        <v>211</v>
      </c>
      <c r="B187" s="257">
        <f>Volume!J188</f>
        <v>222.8</v>
      </c>
      <c r="C187" s="70">
        <v>226.7</v>
      </c>
      <c r="D187" s="249">
        <f t="shared" si="6"/>
        <v>3.8999999999999773</v>
      </c>
      <c r="E187" s="316">
        <f t="shared" si="7"/>
        <v>0.01750448833034101</v>
      </c>
      <c r="F187" s="249">
        <v>4.800000000000011</v>
      </c>
      <c r="G187" s="158">
        <f t="shared" si="8"/>
        <v>-0.9000000000000341</v>
      </c>
    </row>
    <row r="188" spans="1:7" ht="13.5">
      <c r="A188" s="192" t="s">
        <v>229</v>
      </c>
      <c r="B188" s="257">
        <f>Volume!J189</f>
        <v>280.05</v>
      </c>
      <c r="C188" s="70">
        <v>284.2</v>
      </c>
      <c r="D188" s="249">
        <f t="shared" si="6"/>
        <v>4.149999999999977</v>
      </c>
      <c r="E188" s="316">
        <f t="shared" si="7"/>
        <v>0.014818782360292724</v>
      </c>
      <c r="F188" s="249">
        <v>4.150000000000034</v>
      </c>
      <c r="G188" s="158">
        <f t="shared" si="8"/>
        <v>-5.684341886080802E-14</v>
      </c>
    </row>
    <row r="189" spans="1:7" ht="13.5">
      <c r="A189" s="192" t="s">
        <v>471</v>
      </c>
      <c r="B189" s="257">
        <f>Volume!J190</f>
        <v>331.75</v>
      </c>
      <c r="C189" s="70">
        <v>337.9</v>
      </c>
      <c r="D189" s="249">
        <f t="shared" si="6"/>
        <v>6.149999999999977</v>
      </c>
      <c r="E189" s="316">
        <f t="shared" si="7"/>
        <v>0.018538055764883127</v>
      </c>
      <c r="F189" s="249">
        <v>9.5</v>
      </c>
      <c r="G189" s="158">
        <f t="shared" si="8"/>
        <v>-3.3500000000000227</v>
      </c>
    </row>
    <row r="190" spans="1:7" ht="13.5">
      <c r="A190" s="192" t="s">
        <v>199</v>
      </c>
      <c r="B190" s="257">
        <f>Volume!J191</f>
        <v>449.6</v>
      </c>
      <c r="C190" s="70">
        <v>451.45</v>
      </c>
      <c r="D190" s="249">
        <f t="shared" si="6"/>
        <v>1.849999999999966</v>
      </c>
      <c r="E190" s="316">
        <f t="shared" si="7"/>
        <v>0.004114768683273946</v>
      </c>
      <c r="F190" s="249">
        <v>6.5</v>
      </c>
      <c r="G190" s="158">
        <f t="shared" si="8"/>
        <v>-4.650000000000034</v>
      </c>
    </row>
    <row r="191" spans="1:7" ht="13.5">
      <c r="A191" s="192" t="s">
        <v>200</v>
      </c>
      <c r="B191" s="257">
        <f>Volume!J192</f>
        <v>2377.55</v>
      </c>
      <c r="C191" s="70">
        <v>2413.7</v>
      </c>
      <c r="D191" s="249">
        <f t="shared" si="6"/>
        <v>36.149999999999636</v>
      </c>
      <c r="E191" s="316">
        <f t="shared" si="7"/>
        <v>0.015204727555676908</v>
      </c>
      <c r="F191" s="249">
        <v>41.44999999999982</v>
      </c>
      <c r="G191" s="158">
        <f t="shared" si="8"/>
        <v>-5.300000000000182</v>
      </c>
    </row>
    <row r="192" spans="1:7" ht="13.5">
      <c r="A192" s="192" t="s">
        <v>35</v>
      </c>
      <c r="B192" s="257">
        <f>Volume!J193</f>
        <v>306</v>
      </c>
      <c r="C192" s="70">
        <v>306.3</v>
      </c>
      <c r="D192" s="249">
        <f t="shared" si="6"/>
        <v>0.30000000000001137</v>
      </c>
      <c r="E192" s="316">
        <f t="shared" si="7"/>
        <v>0.0009803921568627822</v>
      </c>
      <c r="F192" s="249">
        <v>6.2999999999999545</v>
      </c>
      <c r="G192" s="158">
        <f t="shared" si="8"/>
        <v>-5.999999999999943</v>
      </c>
    </row>
    <row r="193" spans="1:11" s="69" customFormat="1" ht="13.5">
      <c r="A193" s="192" t="s">
        <v>290</v>
      </c>
      <c r="B193" s="257">
        <f>Volume!J194</f>
        <v>3796.7</v>
      </c>
      <c r="C193" s="70">
        <v>3843.65</v>
      </c>
      <c r="D193" s="249">
        <f t="shared" si="6"/>
        <v>46.95000000000027</v>
      </c>
      <c r="E193" s="316">
        <f t="shared" si="7"/>
        <v>0.012366002054415749</v>
      </c>
      <c r="F193" s="249">
        <v>82.30000000000018</v>
      </c>
      <c r="G193" s="158">
        <f t="shared" si="8"/>
        <v>-35.34999999999991</v>
      </c>
      <c r="K193" s="252"/>
    </row>
    <row r="194" spans="1:11" s="69" customFormat="1" ht="13.5">
      <c r="A194" s="192" t="s">
        <v>410</v>
      </c>
      <c r="B194" s="257">
        <f>Volume!J195</f>
        <v>1318.85</v>
      </c>
      <c r="C194" s="70">
        <v>1347.2</v>
      </c>
      <c r="D194" s="249">
        <f t="shared" si="6"/>
        <v>28.350000000000136</v>
      </c>
      <c r="E194" s="316">
        <f t="shared" si="7"/>
        <v>0.02149600030329464</v>
      </c>
      <c r="F194" s="249">
        <v>36.90000000000009</v>
      </c>
      <c r="G194" s="158">
        <f t="shared" si="8"/>
        <v>-8.549999999999955</v>
      </c>
      <c r="K194" s="252"/>
    </row>
    <row r="195" spans="1:11" s="69" customFormat="1" ht="13.5">
      <c r="A195" s="192" t="s">
        <v>222</v>
      </c>
      <c r="B195" s="257">
        <f>Volume!J196</f>
        <v>1889.5</v>
      </c>
      <c r="C195" s="70">
        <v>1908.85</v>
      </c>
      <c r="D195" s="249">
        <f t="shared" si="6"/>
        <v>19.34999999999991</v>
      </c>
      <c r="E195" s="316">
        <f t="shared" si="7"/>
        <v>0.010240804445620486</v>
      </c>
      <c r="F195" s="249">
        <v>14.349999999999909</v>
      </c>
      <c r="G195" s="158">
        <f t="shared" si="8"/>
        <v>5</v>
      </c>
      <c r="K195" s="252"/>
    </row>
    <row r="196" spans="1:11" s="69" customFormat="1" ht="13.5">
      <c r="A196" s="192" t="s">
        <v>411</v>
      </c>
      <c r="B196" s="257">
        <f>Volume!J197</f>
        <v>160.15</v>
      </c>
      <c r="C196" s="70">
        <v>163.5</v>
      </c>
      <c r="D196" s="249">
        <f aca="true" t="shared" si="9" ref="D196:D231">C196-B196</f>
        <v>3.3499999999999943</v>
      </c>
      <c r="E196" s="316">
        <f aca="true" t="shared" si="10" ref="E196:E231">D196/B196</f>
        <v>0.020917889478613762</v>
      </c>
      <c r="F196" s="249">
        <v>3.1999999999999886</v>
      </c>
      <c r="G196" s="158">
        <f t="shared" si="8"/>
        <v>0.15000000000000568</v>
      </c>
      <c r="K196" s="252"/>
    </row>
    <row r="197" spans="1:11" s="69" customFormat="1" ht="13.5">
      <c r="A197" s="192" t="s">
        <v>267</v>
      </c>
      <c r="B197" s="257">
        <f>Volume!J198</f>
        <v>912.2</v>
      </c>
      <c r="C197" s="70">
        <v>928.45</v>
      </c>
      <c r="D197" s="249">
        <f t="shared" si="9"/>
        <v>16.25</v>
      </c>
      <c r="E197" s="316">
        <f t="shared" si="10"/>
        <v>0.017814075860556895</v>
      </c>
      <c r="F197" s="249">
        <v>22.449999999999932</v>
      </c>
      <c r="G197" s="158">
        <f t="shared" si="8"/>
        <v>-6.199999999999932</v>
      </c>
      <c r="K197" s="252"/>
    </row>
    <row r="198" spans="1:11" s="69" customFormat="1" ht="13.5">
      <c r="A198" s="192" t="s">
        <v>177</v>
      </c>
      <c r="B198" s="257">
        <f>Volume!J199</f>
        <v>183.85</v>
      </c>
      <c r="C198" s="70">
        <v>186.5</v>
      </c>
      <c r="D198" s="249">
        <f t="shared" si="9"/>
        <v>2.6500000000000057</v>
      </c>
      <c r="E198" s="316">
        <f t="shared" si="10"/>
        <v>0.014413924394887168</v>
      </c>
      <c r="F198" s="249">
        <v>4.099999999999994</v>
      </c>
      <c r="G198" s="158">
        <f aca="true" t="shared" si="11" ref="G198:G231">D198-F198</f>
        <v>-1.4499999999999886</v>
      </c>
      <c r="K198" s="252"/>
    </row>
    <row r="199" spans="1:11" s="69" customFormat="1" ht="13.5">
      <c r="A199" s="192" t="s">
        <v>178</v>
      </c>
      <c r="B199" s="257">
        <f>Volume!J200</f>
        <v>287</v>
      </c>
      <c r="C199" s="70">
        <v>293.2</v>
      </c>
      <c r="D199" s="249">
        <f t="shared" si="9"/>
        <v>6.199999999999989</v>
      </c>
      <c r="E199" s="316">
        <f t="shared" si="10"/>
        <v>0.021602787456445952</v>
      </c>
      <c r="F199" s="249">
        <v>6.449999999999989</v>
      </c>
      <c r="G199" s="158">
        <f t="shared" si="11"/>
        <v>-0.25</v>
      </c>
      <c r="K199" s="252"/>
    </row>
    <row r="200" spans="1:11" s="69" customFormat="1" ht="13.5">
      <c r="A200" s="192" t="s">
        <v>148</v>
      </c>
      <c r="B200" s="257">
        <f>Volume!J201</f>
        <v>1051.45</v>
      </c>
      <c r="C200" s="70">
        <v>1059.15</v>
      </c>
      <c r="D200" s="249">
        <f t="shared" si="9"/>
        <v>7.7000000000000455</v>
      </c>
      <c r="E200" s="316">
        <f t="shared" si="10"/>
        <v>0.00732322031480341</v>
      </c>
      <c r="F200" s="249">
        <v>15.05</v>
      </c>
      <c r="G200" s="158">
        <f t="shared" si="11"/>
        <v>-7.349999999999955</v>
      </c>
      <c r="K200" s="252"/>
    </row>
    <row r="201" spans="1:11" s="69" customFormat="1" ht="13.5">
      <c r="A201" s="192" t="s">
        <v>412</v>
      </c>
      <c r="B201" s="257">
        <f>Volume!J202</f>
        <v>174.8</v>
      </c>
      <c r="C201" s="70">
        <v>177.35</v>
      </c>
      <c r="D201" s="249">
        <f t="shared" si="9"/>
        <v>2.549999999999983</v>
      </c>
      <c r="E201" s="316">
        <f t="shared" si="10"/>
        <v>0.014588100686498757</v>
      </c>
      <c r="F201" s="249">
        <v>1.25</v>
      </c>
      <c r="G201" s="158">
        <f t="shared" si="11"/>
        <v>1.299999999999983</v>
      </c>
      <c r="K201" s="252"/>
    </row>
    <row r="202" spans="1:11" s="69" customFormat="1" ht="13.5">
      <c r="A202" s="200" t="s">
        <v>527</v>
      </c>
      <c r="B202" s="257">
        <f>Volume!J203</f>
        <v>333.2</v>
      </c>
      <c r="C202" s="70">
        <v>338.45</v>
      </c>
      <c r="D202" s="249">
        <f t="shared" si="9"/>
        <v>5.25</v>
      </c>
      <c r="E202" s="316">
        <f t="shared" si="10"/>
        <v>0.015756302521008403</v>
      </c>
      <c r="F202" s="249">
        <v>9.800000000000011</v>
      </c>
      <c r="G202" s="158">
        <f t="shared" si="11"/>
        <v>-4.550000000000011</v>
      </c>
      <c r="K202" s="252"/>
    </row>
    <row r="203" spans="1:11" s="69" customFormat="1" ht="13.5">
      <c r="A203" s="192" t="s">
        <v>149</v>
      </c>
      <c r="B203" s="257">
        <f>Volume!J204</f>
        <v>1214.75</v>
      </c>
      <c r="C203" s="70">
        <v>1230.3</v>
      </c>
      <c r="D203" s="249">
        <f t="shared" si="9"/>
        <v>15.549999999999955</v>
      </c>
      <c r="E203" s="316">
        <f t="shared" si="10"/>
        <v>0.012800987857583828</v>
      </c>
      <c r="F203" s="249">
        <v>4.9500000000000455</v>
      </c>
      <c r="G203" s="158">
        <f t="shared" si="11"/>
        <v>10.599999999999909</v>
      </c>
      <c r="K203" s="252"/>
    </row>
    <row r="204" spans="1:11" s="69" customFormat="1" ht="13.5">
      <c r="A204" s="192" t="s">
        <v>209</v>
      </c>
      <c r="B204" s="257">
        <f>Volume!J205</f>
        <v>406.1</v>
      </c>
      <c r="C204" s="70">
        <v>413.35</v>
      </c>
      <c r="D204" s="249">
        <f t="shared" si="9"/>
        <v>7.25</v>
      </c>
      <c r="E204" s="316">
        <f t="shared" si="10"/>
        <v>0.01785274562915538</v>
      </c>
      <c r="F204" s="249">
        <v>11.85</v>
      </c>
      <c r="G204" s="158">
        <f t="shared" si="11"/>
        <v>-4.6</v>
      </c>
      <c r="K204" s="252"/>
    </row>
    <row r="205" spans="1:11" s="69" customFormat="1" ht="13.5">
      <c r="A205" s="192" t="s">
        <v>223</v>
      </c>
      <c r="B205" s="257">
        <f>Volume!J206</f>
        <v>1902.65</v>
      </c>
      <c r="C205" s="70">
        <v>1915.05</v>
      </c>
      <c r="D205" s="249">
        <f t="shared" si="9"/>
        <v>12.399999999999864</v>
      </c>
      <c r="E205" s="316">
        <f t="shared" si="10"/>
        <v>0.006517225974298932</v>
      </c>
      <c r="F205" s="249">
        <v>5.7000000000000455</v>
      </c>
      <c r="G205" s="158">
        <f t="shared" si="11"/>
        <v>6.699999999999818</v>
      </c>
      <c r="K205" s="252"/>
    </row>
    <row r="206" spans="1:11" s="69" customFormat="1" ht="13.5">
      <c r="A206" s="192" t="s">
        <v>89</v>
      </c>
      <c r="B206" s="257">
        <f>Volume!J207</f>
        <v>114.9</v>
      </c>
      <c r="C206" s="70">
        <v>116.8</v>
      </c>
      <c r="D206" s="249">
        <f t="shared" si="9"/>
        <v>1.8999999999999915</v>
      </c>
      <c r="E206" s="316">
        <f t="shared" si="10"/>
        <v>0.016536118363794528</v>
      </c>
      <c r="F206" s="249">
        <v>2.7</v>
      </c>
      <c r="G206" s="158">
        <f t="shared" si="11"/>
        <v>-0.8000000000000087</v>
      </c>
      <c r="K206" s="252"/>
    </row>
    <row r="207" spans="1:11" s="69" customFormat="1" ht="13.5">
      <c r="A207" s="192" t="s">
        <v>150</v>
      </c>
      <c r="B207" s="257">
        <f>Volume!J208</f>
        <v>411.6</v>
      </c>
      <c r="C207" s="70">
        <v>414.1</v>
      </c>
      <c r="D207" s="249">
        <f t="shared" si="9"/>
        <v>2.5</v>
      </c>
      <c r="E207" s="316">
        <f t="shared" si="10"/>
        <v>0.006073858114674441</v>
      </c>
      <c r="F207" s="249">
        <v>3.5</v>
      </c>
      <c r="G207" s="158">
        <f t="shared" si="11"/>
        <v>-1</v>
      </c>
      <c r="K207" s="252"/>
    </row>
    <row r="208" spans="1:11" s="69" customFormat="1" ht="13.5">
      <c r="A208" s="192" t="s">
        <v>203</v>
      </c>
      <c r="B208" s="257">
        <f>Volume!J209</f>
        <v>729.35</v>
      </c>
      <c r="C208" s="70">
        <v>740.5</v>
      </c>
      <c r="D208" s="249">
        <f t="shared" si="9"/>
        <v>11.149999999999977</v>
      </c>
      <c r="E208" s="316">
        <f t="shared" si="10"/>
        <v>0.015287584835812678</v>
      </c>
      <c r="F208" s="249">
        <v>11.5</v>
      </c>
      <c r="G208" s="158">
        <f t="shared" si="11"/>
        <v>-0.35000000000002274</v>
      </c>
      <c r="K208" s="252"/>
    </row>
    <row r="209" spans="1:11" s="69" customFormat="1" ht="13.5">
      <c r="A209" s="192" t="s">
        <v>224</v>
      </c>
      <c r="B209" s="257">
        <f>Volume!J210</f>
        <v>1390.35</v>
      </c>
      <c r="C209" s="70">
        <v>1407.1</v>
      </c>
      <c r="D209" s="249">
        <f t="shared" si="9"/>
        <v>16.75</v>
      </c>
      <c r="E209" s="316">
        <f t="shared" si="10"/>
        <v>0.01204732621282411</v>
      </c>
      <c r="F209" s="249">
        <v>16.05</v>
      </c>
      <c r="G209" s="158">
        <f t="shared" si="11"/>
        <v>0.6999999999999993</v>
      </c>
      <c r="K209" s="252"/>
    </row>
    <row r="210" spans="1:11" s="69" customFormat="1" ht="13.5">
      <c r="A210" s="192" t="s">
        <v>182</v>
      </c>
      <c r="B210" s="257">
        <f>Volume!J211</f>
        <v>931.35</v>
      </c>
      <c r="C210" s="70">
        <v>944.5</v>
      </c>
      <c r="D210" s="249">
        <f t="shared" si="9"/>
        <v>13.149999999999977</v>
      </c>
      <c r="E210" s="316">
        <f t="shared" si="10"/>
        <v>0.014119289203843859</v>
      </c>
      <c r="F210" s="249">
        <v>16.85</v>
      </c>
      <c r="G210" s="158">
        <f t="shared" si="11"/>
        <v>-3.700000000000024</v>
      </c>
      <c r="K210" s="252"/>
    </row>
    <row r="211" spans="1:11" s="69" customFormat="1" ht="13.5">
      <c r="A211" s="192" t="s">
        <v>201</v>
      </c>
      <c r="B211" s="257">
        <f>Volume!J212</f>
        <v>900.5</v>
      </c>
      <c r="C211" s="70">
        <v>915.65</v>
      </c>
      <c r="D211" s="249">
        <f t="shared" si="9"/>
        <v>15.149999999999977</v>
      </c>
      <c r="E211" s="316">
        <f t="shared" si="10"/>
        <v>0.016823986674069934</v>
      </c>
      <c r="F211" s="249">
        <v>20.4</v>
      </c>
      <c r="G211" s="158">
        <f t="shared" si="11"/>
        <v>-5.250000000000021</v>
      </c>
      <c r="K211" s="252"/>
    </row>
    <row r="212" spans="1:11" s="69" customFormat="1" ht="13.5">
      <c r="A212" s="192" t="s">
        <v>116</v>
      </c>
      <c r="B212" s="257">
        <f>Volume!J213</f>
        <v>1082.15</v>
      </c>
      <c r="C212" s="70">
        <v>1085.15</v>
      </c>
      <c r="D212" s="249">
        <f t="shared" si="9"/>
        <v>3</v>
      </c>
      <c r="E212" s="316">
        <f t="shared" si="10"/>
        <v>0.0027722589289839667</v>
      </c>
      <c r="F212" s="249">
        <v>-5.349999999999909</v>
      </c>
      <c r="G212" s="158">
        <f t="shared" si="11"/>
        <v>8.349999999999909</v>
      </c>
      <c r="K212" s="252"/>
    </row>
    <row r="213" spans="1:11" s="69" customFormat="1" ht="13.5">
      <c r="A213" s="192" t="s">
        <v>472</v>
      </c>
      <c r="B213" s="257">
        <f>Volume!J214</f>
        <v>1142.3</v>
      </c>
      <c r="C213" s="70">
        <v>1160.2</v>
      </c>
      <c r="D213" s="249">
        <f t="shared" si="9"/>
        <v>17.90000000000009</v>
      </c>
      <c r="E213" s="316">
        <f t="shared" si="10"/>
        <v>0.0156701391928566</v>
      </c>
      <c r="F213" s="249">
        <v>21.05</v>
      </c>
      <c r="G213" s="158">
        <f t="shared" si="11"/>
        <v>-3.1499999999999098</v>
      </c>
      <c r="K213" s="252"/>
    </row>
    <row r="214" spans="1:11" s="69" customFormat="1" ht="13.5">
      <c r="A214" s="192" t="s">
        <v>225</v>
      </c>
      <c r="B214" s="257">
        <f>Volume!J215</f>
        <v>1536.4</v>
      </c>
      <c r="C214" s="70">
        <v>1556.75</v>
      </c>
      <c r="D214" s="249">
        <f t="shared" si="9"/>
        <v>20.34999999999991</v>
      </c>
      <c r="E214" s="316">
        <f t="shared" si="10"/>
        <v>0.013245248633168385</v>
      </c>
      <c r="F214" s="249">
        <v>28.3</v>
      </c>
      <c r="G214" s="158">
        <f t="shared" si="11"/>
        <v>-7.950000000000092</v>
      </c>
      <c r="K214" s="252"/>
    </row>
    <row r="215" spans="1:11" s="69" customFormat="1" ht="13.5">
      <c r="A215" s="192" t="s">
        <v>291</v>
      </c>
      <c r="B215" s="257">
        <f>Volume!J216</f>
        <v>178.8</v>
      </c>
      <c r="C215" s="70">
        <v>181.4</v>
      </c>
      <c r="D215" s="249">
        <f t="shared" si="9"/>
        <v>2.5999999999999943</v>
      </c>
      <c r="E215" s="316">
        <f t="shared" si="10"/>
        <v>0.01454138702460847</v>
      </c>
      <c r="F215" s="249">
        <v>5.049999999999983</v>
      </c>
      <c r="G215" s="158">
        <f t="shared" si="11"/>
        <v>-2.4499999999999886</v>
      </c>
      <c r="K215" s="252"/>
    </row>
    <row r="216" spans="1:11" s="69" customFormat="1" ht="13.5">
      <c r="A216" s="192" t="s">
        <v>292</v>
      </c>
      <c r="B216" s="257">
        <f>Volume!J217</f>
        <v>60.65</v>
      </c>
      <c r="C216" s="70">
        <v>61.65</v>
      </c>
      <c r="D216" s="249">
        <f t="shared" si="9"/>
        <v>1</v>
      </c>
      <c r="E216" s="316">
        <f t="shared" si="10"/>
        <v>0.016488046166529265</v>
      </c>
      <c r="F216" s="249">
        <v>1.05</v>
      </c>
      <c r="G216" s="158">
        <f t="shared" si="11"/>
        <v>-0.050000000000000044</v>
      </c>
      <c r="K216" s="252"/>
    </row>
    <row r="217" spans="1:11" s="69" customFormat="1" ht="13.5">
      <c r="A217" s="192" t="s">
        <v>473</v>
      </c>
      <c r="B217" s="257">
        <f>Volume!J218</f>
        <v>1104.7</v>
      </c>
      <c r="C217" s="70">
        <v>1125.75</v>
      </c>
      <c r="D217" s="249">
        <f t="shared" si="9"/>
        <v>21.049999999999955</v>
      </c>
      <c r="E217" s="316">
        <f t="shared" si="10"/>
        <v>0.019054947044446414</v>
      </c>
      <c r="F217" s="249">
        <v>36</v>
      </c>
      <c r="G217" s="158">
        <f t="shared" si="11"/>
        <v>-14.950000000000045</v>
      </c>
      <c r="K217" s="252"/>
    </row>
    <row r="218" spans="1:11" s="69" customFormat="1" ht="13.5">
      <c r="A218" s="192" t="s">
        <v>170</v>
      </c>
      <c r="B218" s="257">
        <f>Volume!J219</f>
        <v>71.35</v>
      </c>
      <c r="C218" s="70">
        <v>72.8</v>
      </c>
      <c r="D218" s="249">
        <f t="shared" si="9"/>
        <v>1.4500000000000028</v>
      </c>
      <c r="E218" s="316">
        <f t="shared" si="10"/>
        <v>0.020322354590049094</v>
      </c>
      <c r="F218" s="249">
        <v>1.8499999999999943</v>
      </c>
      <c r="G218" s="158">
        <f t="shared" si="11"/>
        <v>-0.3999999999999915</v>
      </c>
      <c r="K218" s="252"/>
    </row>
    <row r="219" spans="1:11" s="69" customFormat="1" ht="13.5">
      <c r="A219" s="192" t="s">
        <v>293</v>
      </c>
      <c r="B219" s="257">
        <f>Volume!J220</f>
        <v>979.85</v>
      </c>
      <c r="C219" s="70">
        <v>995.05</v>
      </c>
      <c r="D219" s="249">
        <f t="shared" si="9"/>
        <v>15.199999999999932</v>
      </c>
      <c r="E219" s="316">
        <f t="shared" si="10"/>
        <v>0.015512578455886035</v>
      </c>
      <c r="F219" s="249">
        <v>15.1</v>
      </c>
      <c r="G219" s="158">
        <f t="shared" si="11"/>
        <v>0.09999999999993214</v>
      </c>
      <c r="K219" s="252"/>
    </row>
    <row r="220" spans="1:11" s="69" customFormat="1" ht="13.5">
      <c r="A220" s="192" t="s">
        <v>80</v>
      </c>
      <c r="B220" s="257">
        <f>Volume!J221</f>
        <v>207.6</v>
      </c>
      <c r="C220" s="70">
        <v>210.85</v>
      </c>
      <c r="D220" s="249">
        <f t="shared" si="9"/>
        <v>3.25</v>
      </c>
      <c r="E220" s="316">
        <f t="shared" si="10"/>
        <v>0.01565510597302505</v>
      </c>
      <c r="F220" s="249">
        <v>2.799999999999983</v>
      </c>
      <c r="G220" s="158">
        <f t="shared" si="11"/>
        <v>0.45000000000001705</v>
      </c>
      <c r="K220" s="252"/>
    </row>
    <row r="221" spans="1:11" s="69" customFormat="1" ht="13.5">
      <c r="A221" s="192" t="s">
        <v>413</v>
      </c>
      <c r="B221" s="257">
        <f>Volume!J222</f>
        <v>346.35</v>
      </c>
      <c r="C221" s="70">
        <v>351.9</v>
      </c>
      <c r="D221" s="249">
        <f t="shared" si="9"/>
        <v>5.5499999999999545</v>
      </c>
      <c r="E221" s="316">
        <f t="shared" si="10"/>
        <v>0.016024252923343307</v>
      </c>
      <c r="F221" s="249">
        <v>6.699999999999989</v>
      </c>
      <c r="G221" s="158">
        <f t="shared" si="11"/>
        <v>-1.150000000000034</v>
      </c>
      <c r="K221" s="252"/>
    </row>
    <row r="222" spans="1:11" s="69" customFormat="1" ht="13.5">
      <c r="A222" s="192" t="s">
        <v>414</v>
      </c>
      <c r="B222" s="257">
        <f>Volume!J223</f>
        <v>483.1</v>
      </c>
      <c r="C222" s="70">
        <v>489.8</v>
      </c>
      <c r="D222" s="249">
        <f t="shared" si="9"/>
        <v>6.699999999999989</v>
      </c>
      <c r="E222" s="316">
        <f t="shared" si="10"/>
        <v>0.013868764231008048</v>
      </c>
      <c r="F222" s="249">
        <v>3.1000000000000227</v>
      </c>
      <c r="G222" s="158">
        <f t="shared" si="11"/>
        <v>3.599999999999966</v>
      </c>
      <c r="K222" s="252"/>
    </row>
    <row r="223" spans="1:11" s="69" customFormat="1" ht="13.5">
      <c r="A223" s="192" t="s">
        <v>151</v>
      </c>
      <c r="B223" s="257">
        <f>Volume!J224</f>
        <v>84.45</v>
      </c>
      <c r="C223" s="70">
        <v>85.5</v>
      </c>
      <c r="D223" s="249">
        <f t="shared" si="9"/>
        <v>1.0499999999999972</v>
      </c>
      <c r="E223" s="316">
        <f t="shared" si="10"/>
        <v>0.012433392539964443</v>
      </c>
      <c r="F223" s="249">
        <v>1.8000000000000114</v>
      </c>
      <c r="G223" s="158">
        <f t="shared" si="11"/>
        <v>-0.7500000000000142</v>
      </c>
      <c r="K223" s="252"/>
    </row>
    <row r="224" spans="1:11" s="69" customFormat="1" ht="13.5">
      <c r="A224" s="192" t="s">
        <v>294</v>
      </c>
      <c r="B224" s="257">
        <f>Volume!J225</f>
        <v>241.65</v>
      </c>
      <c r="C224" s="70">
        <v>246.1</v>
      </c>
      <c r="D224" s="249">
        <f t="shared" si="9"/>
        <v>4.449999999999989</v>
      </c>
      <c r="E224" s="316">
        <f t="shared" si="10"/>
        <v>0.01841506310780049</v>
      </c>
      <c r="F224" s="249">
        <v>4.399999999999977</v>
      </c>
      <c r="G224" s="158">
        <f t="shared" si="11"/>
        <v>0.05000000000001137</v>
      </c>
      <c r="K224" s="252"/>
    </row>
    <row r="225" spans="1:11" s="69" customFormat="1" ht="13.5">
      <c r="A225" s="192" t="s">
        <v>152</v>
      </c>
      <c r="B225" s="257">
        <f>Volume!J226</f>
        <v>746.45</v>
      </c>
      <c r="C225" s="70">
        <v>750.65</v>
      </c>
      <c r="D225" s="249">
        <f t="shared" si="9"/>
        <v>4.199999999999932</v>
      </c>
      <c r="E225" s="316">
        <f t="shared" si="10"/>
        <v>0.005626632728246944</v>
      </c>
      <c r="F225" s="249">
        <v>8.300000000000068</v>
      </c>
      <c r="G225" s="158">
        <f t="shared" si="11"/>
        <v>-4.100000000000136</v>
      </c>
      <c r="K225" s="252"/>
    </row>
    <row r="226" spans="1:11" s="69" customFormat="1" ht="13.5">
      <c r="A226" s="192" t="s">
        <v>474</v>
      </c>
      <c r="B226" s="257">
        <f>Volume!J227</f>
        <v>454.6</v>
      </c>
      <c r="C226" s="70">
        <v>462.65</v>
      </c>
      <c r="D226" s="249">
        <f t="shared" si="9"/>
        <v>8.049999999999955</v>
      </c>
      <c r="E226" s="316">
        <f t="shared" si="10"/>
        <v>0.0177078750549933</v>
      </c>
      <c r="F226" s="249">
        <v>8.599999999999966</v>
      </c>
      <c r="G226" s="158">
        <f t="shared" si="11"/>
        <v>-0.5500000000000114</v>
      </c>
      <c r="K226" s="252"/>
    </row>
    <row r="227" spans="1:11" s="69" customFormat="1" ht="13.5">
      <c r="A227" s="192" t="s">
        <v>36</v>
      </c>
      <c r="B227" s="257">
        <f>Volume!J228</f>
        <v>527.85</v>
      </c>
      <c r="C227" s="70">
        <v>533.2</v>
      </c>
      <c r="D227" s="249">
        <f t="shared" si="9"/>
        <v>5.350000000000023</v>
      </c>
      <c r="E227" s="316">
        <f t="shared" si="10"/>
        <v>0.010135455148242914</v>
      </c>
      <c r="F227" s="249">
        <v>-1.75</v>
      </c>
      <c r="G227" s="158">
        <f t="shared" si="11"/>
        <v>7.100000000000023</v>
      </c>
      <c r="K227" s="252"/>
    </row>
    <row r="228" spans="1:7" ht="13.5">
      <c r="A228" s="192" t="s">
        <v>153</v>
      </c>
      <c r="B228" s="257">
        <f>Volume!J229</f>
        <v>404.95</v>
      </c>
      <c r="C228" s="70">
        <v>411.4</v>
      </c>
      <c r="D228" s="249">
        <f t="shared" si="9"/>
        <v>6.449999999999989</v>
      </c>
      <c r="E228" s="316">
        <f t="shared" si="10"/>
        <v>0.015927892332386687</v>
      </c>
      <c r="F228" s="249">
        <v>9.800000000000011</v>
      </c>
      <c r="G228" s="158">
        <f t="shared" si="11"/>
        <v>-3.3500000000000227</v>
      </c>
    </row>
    <row r="229" spans="1:7" ht="13.5">
      <c r="A229" s="192" t="s">
        <v>514</v>
      </c>
      <c r="B229" s="257">
        <f>Volume!J230</f>
        <v>91.2</v>
      </c>
      <c r="C229" s="70">
        <v>92.65</v>
      </c>
      <c r="D229" s="249">
        <f t="shared" si="9"/>
        <v>1.4500000000000028</v>
      </c>
      <c r="E229" s="316">
        <f t="shared" si="10"/>
        <v>0.015899122807017576</v>
      </c>
      <c r="F229" s="249">
        <v>1.9000000000000057</v>
      </c>
      <c r="G229" s="158">
        <f t="shared" si="11"/>
        <v>-0.45000000000000284</v>
      </c>
    </row>
    <row r="230" spans="1:7" ht="13.5">
      <c r="A230" s="192" t="s">
        <v>475</v>
      </c>
      <c r="B230" s="257">
        <f>Volume!J231</f>
        <v>249.85</v>
      </c>
      <c r="C230" s="70">
        <v>252.5</v>
      </c>
      <c r="D230" s="249">
        <f t="shared" si="9"/>
        <v>2.6500000000000057</v>
      </c>
      <c r="E230" s="316">
        <f t="shared" si="10"/>
        <v>0.010606363818290998</v>
      </c>
      <c r="F230" s="249">
        <v>3.8000000000000114</v>
      </c>
      <c r="G230" s="158">
        <f t="shared" si="11"/>
        <v>-1.1500000000000057</v>
      </c>
    </row>
    <row r="231" spans="1:7" ht="14.25" thickBot="1">
      <c r="A231" s="193" t="s">
        <v>382</v>
      </c>
      <c r="B231" s="257">
        <f>Volume!J232</f>
        <v>313.9</v>
      </c>
      <c r="C231" s="70">
        <v>318.5</v>
      </c>
      <c r="D231" s="249">
        <f t="shared" si="9"/>
        <v>4.600000000000023</v>
      </c>
      <c r="E231" s="316">
        <f t="shared" si="10"/>
        <v>0.014654348518636583</v>
      </c>
      <c r="F231" s="249">
        <v>4.75</v>
      </c>
      <c r="G231" s="158">
        <f t="shared" si="11"/>
        <v>-0.14999999999997726</v>
      </c>
    </row>
    <row r="232" ht="11.25" customHeight="1">
      <c r="E232" s="365"/>
    </row>
  </sheetData>
  <mergeCells count="1">
    <mergeCell ref="A1:G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275"/>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L264" sqref="L264"/>
    </sheetView>
  </sheetViews>
  <sheetFormatPr defaultColWidth="9.140625" defaultRowHeight="12.75"/>
  <cols>
    <col min="1" max="1" width="14.8515625" style="3" customWidth="1"/>
    <col min="2" max="2" width="11.57421875" style="6" customWidth="1"/>
    <col min="3" max="3" width="10.421875" style="6" customWidth="1"/>
    <col min="4" max="5" width="10.7109375" style="153"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78" t="s">
        <v>186</v>
      </c>
      <c r="B1" s="379"/>
      <c r="C1" s="379"/>
      <c r="D1" s="379"/>
      <c r="E1" s="379"/>
      <c r="F1" s="379"/>
      <c r="G1" s="379"/>
      <c r="H1" s="379"/>
      <c r="I1" s="379"/>
      <c r="J1" s="379"/>
      <c r="K1" s="405"/>
      <c r="L1" s="154"/>
      <c r="M1" s="111"/>
      <c r="N1" s="62"/>
      <c r="O1" s="2"/>
      <c r="P1" s="106"/>
      <c r="Q1" s="107"/>
      <c r="R1" s="69"/>
      <c r="S1" s="102"/>
      <c r="T1" s="102"/>
      <c r="U1" s="102"/>
      <c r="V1" s="102"/>
      <c r="W1" s="102"/>
      <c r="X1" s="102"/>
      <c r="Y1" s="102"/>
      <c r="Z1" s="102"/>
      <c r="AA1" s="102"/>
      <c r="AB1" s="74"/>
    </row>
    <row r="2" spans="1:28" s="58" customFormat="1" ht="16.5" customHeight="1" thickBot="1">
      <c r="A2" s="133"/>
      <c r="B2" s="402" t="s">
        <v>57</v>
      </c>
      <c r="C2" s="403"/>
      <c r="D2" s="403"/>
      <c r="E2" s="404"/>
      <c r="F2" s="387" t="s">
        <v>183</v>
      </c>
      <c r="G2" s="388"/>
      <c r="H2" s="389"/>
      <c r="I2" s="387" t="s">
        <v>184</v>
      </c>
      <c r="J2" s="388"/>
      <c r="K2" s="389"/>
      <c r="L2" s="1"/>
      <c r="M2" s="5"/>
      <c r="N2" s="62"/>
      <c r="O2" s="2"/>
      <c r="P2" s="106"/>
      <c r="Q2" s="107"/>
      <c r="R2" s="69"/>
      <c r="S2" s="102"/>
      <c r="T2" s="102"/>
      <c r="U2" s="108"/>
      <c r="V2" s="102"/>
      <c r="W2" s="102"/>
      <c r="X2" s="102"/>
      <c r="Y2" s="102"/>
      <c r="Z2" s="102"/>
      <c r="AA2" s="102"/>
      <c r="AB2" s="75"/>
    </row>
    <row r="3" spans="1:28" s="58" customFormat="1" ht="15.75" thickBot="1">
      <c r="A3" s="29" t="s">
        <v>43</v>
      </c>
      <c r="B3" s="245" t="s">
        <v>85</v>
      </c>
      <c r="C3" s="310" t="s">
        <v>185</v>
      </c>
      <c r="D3" s="298" t="s">
        <v>21</v>
      </c>
      <c r="E3" s="311" t="s">
        <v>185</v>
      </c>
      <c r="F3" s="156" t="s">
        <v>104</v>
      </c>
      <c r="G3" s="246" t="s">
        <v>13</v>
      </c>
      <c r="H3" s="244" t="s">
        <v>44</v>
      </c>
      <c r="I3" s="245" t="s">
        <v>104</v>
      </c>
      <c r="J3" s="246" t="s">
        <v>13</v>
      </c>
      <c r="K3" s="244" t="s">
        <v>44</v>
      </c>
      <c r="L3" s="1"/>
      <c r="M3" s="5"/>
      <c r="N3" s="62"/>
      <c r="O3" s="2"/>
      <c r="P3" s="2"/>
      <c r="Q3" s="2"/>
      <c r="R3" s="2"/>
      <c r="S3" s="1"/>
      <c r="T3" s="1"/>
      <c r="U3" s="79"/>
      <c r="V3" s="2"/>
      <c r="W3" s="2"/>
      <c r="X3" s="2"/>
      <c r="Y3" s="2"/>
      <c r="Z3" s="2"/>
      <c r="AA3" s="2"/>
      <c r="AB3" s="75"/>
    </row>
    <row r="4" spans="1:29" s="58" customFormat="1" ht="15">
      <c r="A4" s="176" t="s">
        <v>179</v>
      </c>
      <c r="B4" s="312">
        <f>'Open Int.'!E4</f>
        <v>0</v>
      </c>
      <c r="C4" s="312">
        <f>'Open Int.'!F4</f>
        <v>0</v>
      </c>
      <c r="D4" s="313">
        <f>'Open Int.'!H4</f>
        <v>0</v>
      </c>
      <c r="E4" s="313">
        <f>'Open Int.'!I4</f>
        <v>0</v>
      </c>
      <c r="F4" s="250">
        <f>IF('Open Int.'!E4=0,0,'Open Int.'!H4/'Open Int.'!E4)</f>
        <v>0</v>
      </c>
      <c r="G4" s="305">
        <v>0</v>
      </c>
      <c r="H4" s="247">
        <f>IF(G4=0,0,(F4-G4)/G4)</f>
        <v>0</v>
      </c>
      <c r="I4" s="182">
        <f>IF(Volume!D4=0,0,Volume!F4/Volume!D4)</f>
        <v>0</v>
      </c>
      <c r="J4" s="183">
        <v>0</v>
      </c>
      <c r="K4" s="247">
        <f>IF(J4=0,0,(I4-J4)/J4)</f>
        <v>0</v>
      </c>
      <c r="L4" s="60"/>
      <c r="M4" s="6"/>
      <c r="N4" s="59"/>
      <c r="O4" s="3"/>
      <c r="P4" s="3"/>
      <c r="Q4" s="3"/>
      <c r="R4" s="3"/>
      <c r="S4" s="3"/>
      <c r="T4" s="3"/>
      <c r="U4" s="61"/>
      <c r="V4" s="3"/>
      <c r="W4" s="3"/>
      <c r="X4" s="3"/>
      <c r="Y4" s="3"/>
      <c r="Z4" s="3"/>
      <c r="AA4" s="2"/>
      <c r="AB4" s="78"/>
      <c r="AC4" s="77"/>
    </row>
    <row r="5" spans="1:29" s="58" customFormat="1" ht="15">
      <c r="A5" s="192" t="s">
        <v>442</v>
      </c>
      <c r="B5" s="187">
        <f>'Open Int.'!E5</f>
        <v>0</v>
      </c>
      <c r="C5" s="166">
        <f>'Open Int.'!F5</f>
        <v>0</v>
      </c>
      <c r="D5" s="189">
        <f>'Open Int.'!H5</f>
        <v>0</v>
      </c>
      <c r="E5" s="142">
        <f>'Open Int.'!I5</f>
        <v>0</v>
      </c>
      <c r="F5" s="190">
        <f>IF('Open Int.'!E5=0,0,'Open Int.'!H5/'Open Int.'!E5)</f>
        <v>0</v>
      </c>
      <c r="G5" s="154">
        <v>0</v>
      </c>
      <c r="H5" s="169">
        <f aca="true" t="shared" si="0" ref="H5:H68">IF(G5=0,0,(F5-G5)/G5)</f>
        <v>0</v>
      </c>
      <c r="I5" s="184">
        <f>IF(Volume!D5=0,0,Volume!F5/Volume!D5)</f>
        <v>0</v>
      </c>
      <c r="J5" s="175">
        <v>0</v>
      </c>
      <c r="K5" s="169">
        <f aca="true" t="shared" si="1" ref="K5:K69">IF(J5=0,0,(I5-J5)/J5)</f>
        <v>0</v>
      </c>
      <c r="L5" s="60"/>
      <c r="M5" s="6"/>
      <c r="N5" s="59"/>
      <c r="O5" s="3"/>
      <c r="P5" s="3"/>
      <c r="Q5" s="3"/>
      <c r="R5" s="3"/>
      <c r="S5" s="3"/>
      <c r="T5" s="3"/>
      <c r="U5" s="61"/>
      <c r="V5" s="3"/>
      <c r="W5" s="3"/>
      <c r="X5" s="3"/>
      <c r="Y5" s="3"/>
      <c r="Z5" s="3"/>
      <c r="AA5" s="2"/>
      <c r="AB5" s="78"/>
      <c r="AC5" s="77"/>
    </row>
    <row r="6" spans="1:29" s="58" customFormat="1" ht="15">
      <c r="A6" s="192" t="s">
        <v>72</v>
      </c>
      <c r="B6" s="187">
        <f>'Open Int.'!E6</f>
        <v>0</v>
      </c>
      <c r="C6" s="188">
        <f>'Open Int.'!F6</f>
        <v>0</v>
      </c>
      <c r="D6" s="189">
        <f>'Open Int.'!H6</f>
        <v>0</v>
      </c>
      <c r="E6" s="314">
        <f>'Open Int.'!I6</f>
        <v>0</v>
      </c>
      <c r="F6" s="190">
        <f>IF('Open Int.'!E6=0,0,'Open Int.'!H6/'Open Int.'!E6)</f>
        <v>0</v>
      </c>
      <c r="G6" s="154">
        <v>0</v>
      </c>
      <c r="H6" s="169">
        <f t="shared" si="0"/>
        <v>0</v>
      </c>
      <c r="I6" s="184">
        <f>IF(Volume!D6=0,0,Volume!F6/Volume!D6)</f>
        <v>0</v>
      </c>
      <c r="J6" s="175">
        <v>0</v>
      </c>
      <c r="K6" s="169">
        <f t="shared" si="1"/>
        <v>0</v>
      </c>
      <c r="L6" s="60"/>
      <c r="M6" s="6"/>
      <c r="N6" s="59"/>
      <c r="O6" s="3"/>
      <c r="P6" s="3"/>
      <c r="Q6" s="3"/>
      <c r="R6" s="3"/>
      <c r="S6" s="3"/>
      <c r="T6" s="3"/>
      <c r="U6" s="61"/>
      <c r="V6" s="3"/>
      <c r="W6" s="3"/>
      <c r="X6" s="3"/>
      <c r="Y6" s="3"/>
      <c r="Z6" s="3"/>
      <c r="AA6" s="2"/>
      <c r="AB6" s="78"/>
      <c r="AC6" s="77"/>
    </row>
    <row r="7" spans="1:29" s="58" customFormat="1" ht="15">
      <c r="A7" s="192" t="s">
        <v>443</v>
      </c>
      <c r="B7" s="187">
        <f>'Open Int.'!E7</f>
        <v>0</v>
      </c>
      <c r="C7" s="188">
        <f>'Open Int.'!F7</f>
        <v>0</v>
      </c>
      <c r="D7" s="189">
        <f>'Open Int.'!H7</f>
        <v>0</v>
      </c>
      <c r="E7" s="314">
        <f>'Open Int.'!I7</f>
        <v>0</v>
      </c>
      <c r="F7" s="190">
        <f>IF('Open Int.'!E7=0,0,'Open Int.'!H7/'Open Int.'!E7)</f>
        <v>0</v>
      </c>
      <c r="G7" s="154">
        <v>0</v>
      </c>
      <c r="H7" s="169">
        <f t="shared" si="0"/>
        <v>0</v>
      </c>
      <c r="I7" s="184">
        <f>IF(Volume!D7=0,0,Volume!F7/Volume!D7)</f>
        <v>0</v>
      </c>
      <c r="J7" s="175">
        <v>0</v>
      </c>
      <c r="K7" s="169">
        <f t="shared" si="1"/>
        <v>0</v>
      </c>
      <c r="L7" s="60"/>
      <c r="M7" s="6"/>
      <c r="N7" s="59"/>
      <c r="O7" s="3"/>
      <c r="P7" s="3"/>
      <c r="Q7" s="3"/>
      <c r="R7" s="3"/>
      <c r="S7" s="3"/>
      <c r="T7" s="3"/>
      <c r="U7" s="61"/>
      <c r="V7" s="3"/>
      <c r="W7" s="3"/>
      <c r="X7" s="3"/>
      <c r="Y7" s="3"/>
      <c r="Z7" s="3"/>
      <c r="AA7" s="2"/>
      <c r="AB7" s="78"/>
      <c r="AC7" s="77"/>
    </row>
    <row r="8" spans="1:29" s="58" customFormat="1" ht="15">
      <c r="A8" s="200" t="s">
        <v>492</v>
      </c>
      <c r="B8" s="187">
        <f>'Open Int.'!E8</f>
        <v>0</v>
      </c>
      <c r="C8" s="188">
        <f>'Open Int.'!F8</f>
        <v>0</v>
      </c>
      <c r="D8" s="189">
        <f>'Open Int.'!H8</f>
        <v>0</v>
      </c>
      <c r="E8" s="314">
        <f>'Open Int.'!I8</f>
        <v>0</v>
      </c>
      <c r="F8" s="190">
        <f>IF('Open Int.'!E8=0,0,'Open Int.'!H8/'Open Int.'!E8)</f>
        <v>0</v>
      </c>
      <c r="G8" s="154">
        <v>0</v>
      </c>
      <c r="H8" s="169">
        <f t="shared" si="0"/>
        <v>0</v>
      </c>
      <c r="I8" s="184">
        <f>IF(Volume!D8=0,0,Volume!F8/Volume!D8)</f>
        <v>0</v>
      </c>
      <c r="J8" s="175">
        <v>0</v>
      </c>
      <c r="K8" s="169">
        <f t="shared" si="1"/>
        <v>0</v>
      </c>
      <c r="L8" s="60"/>
      <c r="M8" s="6"/>
      <c r="N8" s="59"/>
      <c r="O8" s="3"/>
      <c r="P8" s="3"/>
      <c r="Q8" s="3"/>
      <c r="R8" s="3"/>
      <c r="S8" s="3"/>
      <c r="T8" s="3"/>
      <c r="U8" s="61"/>
      <c r="V8" s="3"/>
      <c r="W8" s="3"/>
      <c r="X8" s="3"/>
      <c r="Y8" s="3"/>
      <c r="Z8" s="3"/>
      <c r="AA8" s="2"/>
      <c r="AB8" s="78"/>
      <c r="AC8" s="77"/>
    </row>
    <row r="9" spans="1:29" s="58" customFormat="1" ht="15">
      <c r="A9" s="176" t="s">
        <v>8</v>
      </c>
      <c r="B9" s="187">
        <f>'Open Int.'!E9</f>
        <v>6915750</v>
      </c>
      <c r="C9" s="188">
        <f>'Open Int.'!F9</f>
        <v>1263550</v>
      </c>
      <c r="D9" s="189">
        <f>'Open Int.'!H9</f>
        <v>8831050</v>
      </c>
      <c r="E9" s="314">
        <f>'Open Int.'!I9</f>
        <v>1964350</v>
      </c>
      <c r="F9" s="190">
        <f>IF('Open Int.'!E9=0,0,'Open Int.'!H9/'Open Int.'!E9)</f>
        <v>1.2769475472653002</v>
      </c>
      <c r="G9" s="154">
        <v>1.2148720852057606</v>
      </c>
      <c r="H9" s="169">
        <f t="shared" si="0"/>
        <v>0.051096294676180674</v>
      </c>
      <c r="I9" s="184">
        <f>IF(Volume!D9=0,0,Volume!F9/Volume!D9)</f>
        <v>1.5521367521367522</v>
      </c>
      <c r="J9" s="175">
        <v>0.9262427904421862</v>
      </c>
      <c r="K9" s="169">
        <f t="shared" si="1"/>
        <v>0.675734233133157</v>
      </c>
      <c r="L9" s="60"/>
      <c r="M9" s="6"/>
      <c r="N9" s="59"/>
      <c r="O9" s="3"/>
      <c r="P9" s="3"/>
      <c r="Q9" s="3"/>
      <c r="R9" s="3"/>
      <c r="S9" s="3"/>
      <c r="T9" s="3"/>
      <c r="U9" s="61"/>
      <c r="V9" s="3"/>
      <c r="W9" s="3"/>
      <c r="X9" s="3"/>
      <c r="Y9" s="3"/>
      <c r="Z9" s="3"/>
      <c r="AA9" s="2"/>
      <c r="AB9" s="78"/>
      <c r="AC9" s="77"/>
    </row>
    <row r="10" spans="1:29" s="58" customFormat="1" ht="15">
      <c r="A10" s="200" t="s">
        <v>478</v>
      </c>
      <c r="B10" s="187">
        <f>'Open Int.'!E10</f>
        <v>133650</v>
      </c>
      <c r="C10" s="188">
        <f>'Open Int.'!F10</f>
        <v>32400</v>
      </c>
      <c r="D10" s="189">
        <f>'Open Int.'!H10</f>
        <v>0</v>
      </c>
      <c r="E10" s="314">
        <f>'Open Int.'!I10</f>
        <v>0</v>
      </c>
      <c r="F10" s="190">
        <f>IF('Open Int.'!E10=0,0,'Open Int.'!H10/'Open Int.'!E10)</f>
        <v>0</v>
      </c>
      <c r="G10" s="154">
        <v>0</v>
      </c>
      <c r="H10" s="169">
        <f t="shared" si="0"/>
        <v>0</v>
      </c>
      <c r="I10" s="184">
        <f>IF(Volume!D10=0,0,Volume!F10/Volume!D10)</f>
        <v>0</v>
      </c>
      <c r="J10" s="175">
        <v>0</v>
      </c>
      <c r="K10" s="169">
        <f t="shared" si="1"/>
        <v>0</v>
      </c>
      <c r="L10" s="60"/>
      <c r="M10" s="6"/>
      <c r="N10" s="59"/>
      <c r="O10" s="3"/>
      <c r="P10" s="3"/>
      <c r="Q10" s="3"/>
      <c r="R10" s="3"/>
      <c r="S10" s="3"/>
      <c r="T10" s="3"/>
      <c r="U10" s="61"/>
      <c r="V10" s="3"/>
      <c r="W10" s="3"/>
      <c r="X10" s="3"/>
      <c r="Y10" s="3"/>
      <c r="Z10" s="3"/>
      <c r="AA10" s="2"/>
      <c r="AB10" s="78"/>
      <c r="AC10" s="77"/>
    </row>
    <row r="11" spans="1:27" s="7" customFormat="1" ht="15">
      <c r="A11" s="176" t="s">
        <v>270</v>
      </c>
      <c r="B11" s="187">
        <f>'Open Int.'!E11</f>
        <v>450</v>
      </c>
      <c r="C11" s="188">
        <f>'Open Int.'!F11</f>
        <v>50</v>
      </c>
      <c r="D11" s="189">
        <f>'Open Int.'!H11</f>
        <v>0</v>
      </c>
      <c r="E11" s="314">
        <f>'Open Int.'!I11</f>
        <v>0</v>
      </c>
      <c r="F11" s="190">
        <f>IF('Open Int.'!E11=0,0,'Open Int.'!H11/'Open Int.'!E11)</f>
        <v>0</v>
      </c>
      <c r="G11" s="154">
        <v>0</v>
      </c>
      <c r="H11" s="169">
        <f t="shared" si="0"/>
        <v>0</v>
      </c>
      <c r="I11" s="184">
        <f>IF(Volume!D11=0,0,Volume!F11/Volume!D11)</f>
        <v>0</v>
      </c>
      <c r="J11" s="175">
        <v>0</v>
      </c>
      <c r="K11" s="169">
        <f t="shared" si="1"/>
        <v>0</v>
      </c>
      <c r="L11" s="60"/>
      <c r="M11" s="6"/>
      <c r="N11" s="59"/>
      <c r="O11" s="3"/>
      <c r="P11" s="3"/>
      <c r="Q11" s="3"/>
      <c r="R11" s="3"/>
      <c r="S11" s="3"/>
      <c r="T11" s="3"/>
      <c r="U11" s="61"/>
      <c r="V11" s="3"/>
      <c r="W11" s="3"/>
      <c r="X11" s="3"/>
      <c r="Y11" s="3"/>
      <c r="Z11" s="3"/>
      <c r="AA11" s="2"/>
    </row>
    <row r="12" spans="1:29" s="58" customFormat="1" ht="15">
      <c r="A12" s="176" t="s">
        <v>132</v>
      </c>
      <c r="B12" s="187">
        <f>'Open Int.'!E12</f>
        <v>500</v>
      </c>
      <c r="C12" s="188">
        <f>'Open Int.'!F12</f>
        <v>500</v>
      </c>
      <c r="D12" s="189">
        <f>'Open Int.'!H12</f>
        <v>0</v>
      </c>
      <c r="E12" s="314">
        <f>'Open Int.'!I12</f>
        <v>0</v>
      </c>
      <c r="F12" s="190">
        <f>IF('Open Int.'!E12=0,0,'Open Int.'!H12/'Open Int.'!E12)</f>
        <v>0</v>
      </c>
      <c r="G12" s="154">
        <v>0</v>
      </c>
      <c r="H12" s="169">
        <f t="shared" si="0"/>
        <v>0</v>
      </c>
      <c r="I12" s="184">
        <f>IF(Volume!D12=0,0,Volume!F12/Volume!D12)</f>
        <v>0</v>
      </c>
      <c r="J12" s="175">
        <v>0</v>
      </c>
      <c r="K12" s="169">
        <f t="shared" si="1"/>
        <v>0</v>
      </c>
      <c r="L12" s="60"/>
      <c r="M12" s="6"/>
      <c r="N12" s="59"/>
      <c r="O12" s="3"/>
      <c r="P12" s="3"/>
      <c r="Q12" s="3"/>
      <c r="R12" s="3"/>
      <c r="S12" s="3"/>
      <c r="T12" s="3"/>
      <c r="U12" s="61"/>
      <c r="V12" s="3"/>
      <c r="W12" s="3"/>
      <c r="X12" s="3"/>
      <c r="Y12" s="3"/>
      <c r="Z12" s="3"/>
      <c r="AA12" s="2"/>
      <c r="AB12" s="78"/>
      <c r="AC12" s="77"/>
    </row>
    <row r="13" spans="1:29" s="58" customFormat="1" ht="15">
      <c r="A13" s="176" t="s">
        <v>386</v>
      </c>
      <c r="B13" s="187">
        <f>'Open Int.'!E13</f>
        <v>400</v>
      </c>
      <c r="C13" s="188">
        <f>'Open Int.'!F13</f>
        <v>400</v>
      </c>
      <c r="D13" s="189">
        <f>'Open Int.'!H13</f>
        <v>0</v>
      </c>
      <c r="E13" s="314">
        <f>'Open Int.'!I13</f>
        <v>0</v>
      </c>
      <c r="F13" s="190">
        <f>IF('Open Int.'!E13=0,0,'Open Int.'!H13/'Open Int.'!E13)</f>
        <v>0</v>
      </c>
      <c r="G13" s="154">
        <v>0</v>
      </c>
      <c r="H13" s="169">
        <f t="shared" si="0"/>
        <v>0</v>
      </c>
      <c r="I13" s="184">
        <f>IF(Volume!D13=0,0,Volume!F13/Volume!D13)</f>
        <v>0</v>
      </c>
      <c r="J13" s="175">
        <v>0</v>
      </c>
      <c r="K13" s="169">
        <f t="shared" si="1"/>
        <v>0</v>
      </c>
      <c r="L13" s="60"/>
      <c r="M13" s="6"/>
      <c r="N13" s="59"/>
      <c r="O13" s="3"/>
      <c r="P13" s="3"/>
      <c r="Q13" s="3"/>
      <c r="R13" s="3"/>
      <c r="S13" s="3"/>
      <c r="T13" s="3"/>
      <c r="U13" s="61"/>
      <c r="V13" s="3"/>
      <c r="W13" s="3"/>
      <c r="X13" s="3"/>
      <c r="Y13" s="3"/>
      <c r="Z13" s="3"/>
      <c r="AA13" s="2"/>
      <c r="AB13" s="78"/>
      <c r="AC13" s="77"/>
    </row>
    <row r="14" spans="1:29" s="58" customFormat="1" ht="15">
      <c r="A14" s="176" t="s">
        <v>0</v>
      </c>
      <c r="B14" s="187">
        <f>'Open Int.'!E14</f>
        <v>3000</v>
      </c>
      <c r="C14" s="188">
        <f>'Open Int.'!F14</f>
        <v>1125</v>
      </c>
      <c r="D14" s="189">
        <f>'Open Int.'!H14</f>
        <v>0</v>
      </c>
      <c r="E14" s="314">
        <f>'Open Int.'!I14</f>
        <v>0</v>
      </c>
      <c r="F14" s="190">
        <f>IF('Open Int.'!E14=0,0,'Open Int.'!H14/'Open Int.'!E14)</f>
        <v>0</v>
      </c>
      <c r="G14" s="154">
        <v>0</v>
      </c>
      <c r="H14" s="169">
        <f t="shared" si="0"/>
        <v>0</v>
      </c>
      <c r="I14" s="184">
        <f>IF(Volume!D14=0,0,Volume!F14/Volume!D14)</f>
        <v>0</v>
      </c>
      <c r="J14" s="175">
        <v>0</v>
      </c>
      <c r="K14" s="169">
        <f t="shared" si="1"/>
        <v>0</v>
      </c>
      <c r="L14" s="60"/>
      <c r="M14" s="6"/>
      <c r="N14" s="59"/>
      <c r="O14" s="3"/>
      <c r="P14" s="3"/>
      <c r="Q14" s="3"/>
      <c r="R14" s="3"/>
      <c r="S14" s="3"/>
      <c r="T14" s="3"/>
      <c r="U14" s="61"/>
      <c r="V14" s="3"/>
      <c r="W14" s="3"/>
      <c r="X14" s="3"/>
      <c r="Y14" s="3"/>
      <c r="Z14" s="3"/>
      <c r="AA14" s="2"/>
      <c r="AB14" s="78"/>
      <c r="AC14" s="77"/>
    </row>
    <row r="15" spans="1:29" s="58" customFormat="1" ht="15">
      <c r="A15" s="176" t="s">
        <v>387</v>
      </c>
      <c r="B15" s="187">
        <f>'Open Int.'!E15</f>
        <v>0</v>
      </c>
      <c r="C15" s="188">
        <f>'Open Int.'!F15</f>
        <v>0</v>
      </c>
      <c r="D15" s="189">
        <f>'Open Int.'!H15</f>
        <v>0</v>
      </c>
      <c r="E15" s="314">
        <f>'Open Int.'!I15</f>
        <v>0</v>
      </c>
      <c r="F15" s="190">
        <f>IF('Open Int.'!E15=0,0,'Open Int.'!H15/'Open Int.'!E15)</f>
        <v>0</v>
      </c>
      <c r="G15" s="154">
        <v>0</v>
      </c>
      <c r="H15" s="169">
        <f t="shared" si="0"/>
        <v>0</v>
      </c>
      <c r="I15" s="184">
        <f>IF(Volume!D15=0,0,Volume!F15/Volume!D15)</f>
        <v>0</v>
      </c>
      <c r="J15" s="175">
        <v>0</v>
      </c>
      <c r="K15" s="169">
        <f t="shared" si="1"/>
        <v>0</v>
      </c>
      <c r="L15" s="60"/>
      <c r="M15" s="6"/>
      <c r="N15" s="59"/>
      <c r="O15" s="3"/>
      <c r="P15" s="3"/>
      <c r="Q15" s="3"/>
      <c r="R15" s="3"/>
      <c r="S15" s="3"/>
      <c r="T15" s="3"/>
      <c r="U15" s="61"/>
      <c r="V15" s="3"/>
      <c r="W15" s="3"/>
      <c r="X15" s="3"/>
      <c r="Y15" s="3"/>
      <c r="Z15" s="3"/>
      <c r="AA15" s="2"/>
      <c r="AB15" s="78"/>
      <c r="AC15" s="77"/>
    </row>
    <row r="16" spans="1:29" s="58" customFormat="1" ht="15">
      <c r="A16" s="176" t="s">
        <v>388</v>
      </c>
      <c r="B16" s="187">
        <f>'Open Int.'!E16</f>
        <v>0</v>
      </c>
      <c r="C16" s="188">
        <f>'Open Int.'!F16</f>
        <v>0</v>
      </c>
      <c r="D16" s="189">
        <f>'Open Int.'!H16</f>
        <v>0</v>
      </c>
      <c r="E16" s="314">
        <f>'Open Int.'!I16</f>
        <v>0</v>
      </c>
      <c r="F16" s="190">
        <f>IF('Open Int.'!E16=0,0,'Open Int.'!H16/'Open Int.'!E16)</f>
        <v>0</v>
      </c>
      <c r="G16" s="154">
        <v>0</v>
      </c>
      <c r="H16" s="169">
        <f t="shared" si="0"/>
        <v>0</v>
      </c>
      <c r="I16" s="184">
        <f>IF(Volume!D16=0,0,Volume!F16/Volume!D16)</f>
        <v>0</v>
      </c>
      <c r="J16" s="175">
        <v>0</v>
      </c>
      <c r="K16" s="169">
        <f t="shared" si="1"/>
        <v>0</v>
      </c>
      <c r="L16" s="60"/>
      <c r="M16" s="6"/>
      <c r="N16" s="59"/>
      <c r="O16" s="3"/>
      <c r="P16" s="3"/>
      <c r="Q16" s="3"/>
      <c r="R16" s="3"/>
      <c r="S16" s="3"/>
      <c r="T16" s="3"/>
      <c r="U16" s="61"/>
      <c r="V16" s="3"/>
      <c r="W16" s="3"/>
      <c r="X16" s="3"/>
      <c r="Y16" s="3"/>
      <c r="Z16" s="3"/>
      <c r="AA16" s="2"/>
      <c r="AB16" s="78"/>
      <c r="AC16" s="77"/>
    </row>
    <row r="17" spans="1:29" s="58" customFormat="1" ht="15">
      <c r="A17" s="176" t="s">
        <v>389</v>
      </c>
      <c r="B17" s="187">
        <f>'Open Int.'!E17</f>
        <v>22950</v>
      </c>
      <c r="C17" s="188">
        <f>'Open Int.'!F17</f>
        <v>7650</v>
      </c>
      <c r="D17" s="189">
        <f>'Open Int.'!H17</f>
        <v>1700</v>
      </c>
      <c r="E17" s="314">
        <f>'Open Int.'!I17</f>
        <v>0</v>
      </c>
      <c r="F17" s="190">
        <f>IF('Open Int.'!E17=0,0,'Open Int.'!H17/'Open Int.'!E17)</f>
        <v>0.07407407407407407</v>
      </c>
      <c r="G17" s="154">
        <v>0.1111111111111111</v>
      </c>
      <c r="H17" s="169">
        <f t="shared" si="0"/>
        <v>-0.3333333333333333</v>
      </c>
      <c r="I17" s="184">
        <f>IF(Volume!D17=0,0,Volume!F17/Volume!D17)</f>
        <v>0</v>
      </c>
      <c r="J17" s="175">
        <v>0</v>
      </c>
      <c r="K17" s="169">
        <f t="shared" si="1"/>
        <v>0</v>
      </c>
      <c r="L17" s="60"/>
      <c r="M17" s="6"/>
      <c r="N17" s="59"/>
      <c r="O17" s="3"/>
      <c r="P17" s="3"/>
      <c r="Q17" s="3"/>
      <c r="R17" s="3"/>
      <c r="S17" s="3"/>
      <c r="T17" s="3"/>
      <c r="U17" s="61"/>
      <c r="V17" s="3"/>
      <c r="W17" s="3"/>
      <c r="X17" s="3"/>
      <c r="Y17" s="3"/>
      <c r="Z17" s="3"/>
      <c r="AA17" s="2"/>
      <c r="AB17" s="78"/>
      <c r="AC17" s="77"/>
    </row>
    <row r="18" spans="1:27" s="7" customFormat="1" ht="15">
      <c r="A18" s="176" t="s">
        <v>133</v>
      </c>
      <c r="B18" s="187">
        <f>'Open Int.'!E18</f>
        <v>73500</v>
      </c>
      <c r="C18" s="188">
        <f>'Open Int.'!F18</f>
        <v>39200</v>
      </c>
      <c r="D18" s="189">
        <f>'Open Int.'!H18</f>
        <v>0</v>
      </c>
      <c r="E18" s="314">
        <f>'Open Int.'!I18</f>
        <v>0</v>
      </c>
      <c r="F18" s="190">
        <f>IF('Open Int.'!E18=0,0,'Open Int.'!H18/'Open Int.'!E18)</f>
        <v>0</v>
      </c>
      <c r="G18" s="154">
        <v>0</v>
      </c>
      <c r="H18" s="169">
        <f t="shared" si="0"/>
        <v>0</v>
      </c>
      <c r="I18" s="184">
        <f>IF(Volume!D18=0,0,Volume!F18/Volume!D18)</f>
        <v>0</v>
      </c>
      <c r="J18" s="175">
        <v>0</v>
      </c>
      <c r="K18" s="169">
        <f t="shared" si="1"/>
        <v>0</v>
      </c>
      <c r="L18" s="60"/>
      <c r="M18" s="6"/>
      <c r="N18" s="59"/>
      <c r="O18" s="3"/>
      <c r="P18" s="3"/>
      <c r="Q18" s="3"/>
      <c r="R18" s="3"/>
      <c r="S18" s="3"/>
      <c r="T18" s="3"/>
      <c r="U18" s="61"/>
      <c r="V18" s="3"/>
      <c r="W18" s="3"/>
      <c r="X18" s="3"/>
      <c r="Y18" s="3"/>
      <c r="Z18" s="3"/>
      <c r="AA18" s="2"/>
    </row>
    <row r="19" spans="1:27" s="7" customFormat="1" ht="15">
      <c r="A19" s="176" t="s">
        <v>171</v>
      </c>
      <c r="B19" s="187">
        <f>'Open Int.'!E19</f>
        <v>743700</v>
      </c>
      <c r="C19" s="188">
        <f>'Open Int.'!F19</f>
        <v>405350</v>
      </c>
      <c r="D19" s="189">
        <f>'Open Int.'!H19</f>
        <v>83750</v>
      </c>
      <c r="E19" s="314">
        <f>'Open Int.'!I19</f>
        <v>53600</v>
      </c>
      <c r="F19" s="190">
        <f>IF('Open Int.'!E19=0,0,'Open Int.'!H19/'Open Int.'!E19)</f>
        <v>0.11261261261261261</v>
      </c>
      <c r="G19" s="154">
        <v>0.0891089108910891</v>
      </c>
      <c r="H19" s="169">
        <f t="shared" si="0"/>
        <v>0.2637637637637638</v>
      </c>
      <c r="I19" s="184">
        <f>IF(Volume!D19=0,0,Volume!F19/Volume!D19)</f>
        <v>0.05793450881612091</v>
      </c>
      <c r="J19" s="175">
        <v>0.08035714285714286</v>
      </c>
      <c r="K19" s="169">
        <f t="shared" si="1"/>
        <v>-0.2790372236216065</v>
      </c>
      <c r="L19" s="60"/>
      <c r="M19" s="6"/>
      <c r="N19" s="59"/>
      <c r="O19" s="3"/>
      <c r="P19" s="3"/>
      <c r="Q19" s="3"/>
      <c r="R19" s="3"/>
      <c r="S19" s="3"/>
      <c r="T19" s="3"/>
      <c r="U19" s="61"/>
      <c r="V19" s="3"/>
      <c r="W19" s="3"/>
      <c r="X19" s="3"/>
      <c r="Y19" s="3"/>
      <c r="Z19" s="3"/>
      <c r="AA19" s="2"/>
    </row>
    <row r="20" spans="1:27" s="7" customFormat="1" ht="15">
      <c r="A20" s="200" t="s">
        <v>455</v>
      </c>
      <c r="B20" s="187">
        <f>'Open Int.'!E20</f>
        <v>294866</v>
      </c>
      <c r="C20" s="188">
        <f>'Open Int.'!F20</f>
        <v>78356</v>
      </c>
      <c r="D20" s="189">
        <f>'Open Int.'!H20</f>
        <v>24744</v>
      </c>
      <c r="E20" s="314">
        <f>'Open Int.'!I20</f>
        <v>12372</v>
      </c>
      <c r="F20" s="190">
        <f>IF('Open Int.'!E20=0,0,'Open Int.'!H20/'Open Int.'!E20)</f>
        <v>0.08391608391608392</v>
      </c>
      <c r="G20" s="154">
        <v>0.05714285714285714</v>
      </c>
      <c r="H20" s="169">
        <f t="shared" si="0"/>
        <v>0.46853146853146865</v>
      </c>
      <c r="I20" s="184">
        <f>IF(Volume!D20=0,0,Volume!F20/Volume!D20)</f>
        <v>0.125</v>
      </c>
      <c r="J20" s="175">
        <v>0.0967741935483871</v>
      </c>
      <c r="K20" s="169">
        <f t="shared" si="1"/>
        <v>0.2916666666666667</v>
      </c>
      <c r="L20" s="60"/>
      <c r="M20" s="6"/>
      <c r="N20" s="59"/>
      <c r="O20" s="3"/>
      <c r="P20" s="3"/>
      <c r="Q20" s="3"/>
      <c r="R20" s="3"/>
      <c r="S20" s="3"/>
      <c r="T20" s="3"/>
      <c r="U20" s="61"/>
      <c r="V20" s="3"/>
      <c r="W20" s="3"/>
      <c r="X20" s="3"/>
      <c r="Y20" s="3"/>
      <c r="Z20" s="3"/>
      <c r="AA20" s="2"/>
    </row>
    <row r="21" spans="1:29" s="58" customFormat="1" ht="15">
      <c r="A21" s="176" t="s">
        <v>271</v>
      </c>
      <c r="B21" s="187">
        <f>'Open Int.'!E21</f>
        <v>0</v>
      </c>
      <c r="C21" s="188">
        <f>'Open Int.'!F21</f>
        <v>0</v>
      </c>
      <c r="D21" s="189">
        <f>'Open Int.'!H21</f>
        <v>0</v>
      </c>
      <c r="E21" s="314">
        <f>'Open Int.'!I21</f>
        <v>0</v>
      </c>
      <c r="F21" s="190">
        <f>IF('Open Int.'!E21=0,0,'Open Int.'!H21/'Open Int.'!E21)</f>
        <v>0</v>
      </c>
      <c r="G21" s="154">
        <v>0</v>
      </c>
      <c r="H21" s="169">
        <f t="shared" si="0"/>
        <v>0</v>
      </c>
      <c r="I21" s="184">
        <f>IF(Volume!D21=0,0,Volume!F21/Volume!D21)</f>
        <v>0</v>
      </c>
      <c r="J21" s="175">
        <v>0</v>
      </c>
      <c r="K21" s="169">
        <f t="shared" si="1"/>
        <v>0</v>
      </c>
      <c r="L21" s="60"/>
      <c r="M21" s="6"/>
      <c r="N21" s="59"/>
      <c r="O21" s="3"/>
      <c r="P21" s="3"/>
      <c r="Q21" s="3"/>
      <c r="R21" s="3"/>
      <c r="S21" s="3"/>
      <c r="T21" s="3"/>
      <c r="U21" s="61"/>
      <c r="V21" s="3"/>
      <c r="W21" s="3"/>
      <c r="X21" s="3"/>
      <c r="Y21" s="3"/>
      <c r="Z21" s="3"/>
      <c r="AA21" s="2"/>
      <c r="AB21" s="78"/>
      <c r="AC21" s="77"/>
    </row>
    <row r="22" spans="1:29" s="58" customFormat="1" ht="15">
      <c r="A22" s="176" t="s">
        <v>73</v>
      </c>
      <c r="B22" s="187">
        <f>'Open Int.'!E22</f>
        <v>200100</v>
      </c>
      <c r="C22" s="188">
        <f>'Open Int.'!F22</f>
        <v>75900</v>
      </c>
      <c r="D22" s="189">
        <f>'Open Int.'!H22</f>
        <v>2300</v>
      </c>
      <c r="E22" s="314">
        <f>'Open Int.'!I22</f>
        <v>2300</v>
      </c>
      <c r="F22" s="190">
        <f>IF('Open Int.'!E22=0,0,'Open Int.'!H22/'Open Int.'!E22)</f>
        <v>0.011494252873563218</v>
      </c>
      <c r="G22" s="154">
        <v>0</v>
      </c>
      <c r="H22" s="169">
        <f t="shared" si="0"/>
        <v>0</v>
      </c>
      <c r="I22" s="184">
        <f>IF(Volume!D22=0,0,Volume!F22/Volume!D22)</f>
        <v>0.020833333333333332</v>
      </c>
      <c r="J22" s="175">
        <v>0</v>
      </c>
      <c r="K22" s="169">
        <f t="shared" si="1"/>
        <v>0</v>
      </c>
      <c r="L22" s="60"/>
      <c r="M22" s="6"/>
      <c r="N22" s="59"/>
      <c r="O22" s="3"/>
      <c r="P22" s="3"/>
      <c r="Q22" s="3"/>
      <c r="R22" s="3"/>
      <c r="S22" s="3"/>
      <c r="T22" s="3"/>
      <c r="U22" s="61"/>
      <c r="V22" s="3"/>
      <c r="W22" s="3"/>
      <c r="X22" s="3"/>
      <c r="Y22" s="3"/>
      <c r="Z22" s="3"/>
      <c r="AA22" s="2"/>
      <c r="AB22" s="78"/>
      <c r="AC22" s="77"/>
    </row>
    <row r="23" spans="1:29" s="58" customFormat="1" ht="15">
      <c r="A23" s="176" t="s">
        <v>390</v>
      </c>
      <c r="B23" s="187">
        <f>'Open Int.'!E23</f>
        <v>5200</v>
      </c>
      <c r="C23" s="188">
        <f>'Open Int.'!F23</f>
        <v>5200</v>
      </c>
      <c r="D23" s="189">
        <f>'Open Int.'!H23</f>
        <v>0</v>
      </c>
      <c r="E23" s="314">
        <f>'Open Int.'!I23</f>
        <v>0</v>
      </c>
      <c r="F23" s="190">
        <f>IF('Open Int.'!E23=0,0,'Open Int.'!H23/'Open Int.'!E23)</f>
        <v>0</v>
      </c>
      <c r="G23" s="154">
        <v>0</v>
      </c>
      <c r="H23" s="169">
        <f t="shared" si="0"/>
        <v>0</v>
      </c>
      <c r="I23" s="184">
        <f>IF(Volume!D23=0,0,Volume!F23/Volume!D23)</f>
        <v>0</v>
      </c>
      <c r="J23" s="175">
        <v>0</v>
      </c>
      <c r="K23" s="169">
        <f t="shared" si="1"/>
        <v>0</v>
      </c>
      <c r="L23" s="60"/>
      <c r="M23" s="6"/>
      <c r="N23" s="59"/>
      <c r="O23" s="3"/>
      <c r="P23" s="3"/>
      <c r="Q23" s="3"/>
      <c r="R23" s="3"/>
      <c r="S23" s="3"/>
      <c r="T23" s="3"/>
      <c r="U23" s="61"/>
      <c r="V23" s="3"/>
      <c r="W23" s="3"/>
      <c r="X23" s="3"/>
      <c r="Y23" s="3"/>
      <c r="Z23" s="3"/>
      <c r="AA23" s="2"/>
      <c r="AB23" s="78"/>
      <c r="AC23" s="77"/>
    </row>
    <row r="24" spans="1:29" s="58" customFormat="1" ht="15">
      <c r="A24" s="176" t="s">
        <v>391</v>
      </c>
      <c r="B24" s="187">
        <f>'Open Int.'!E24</f>
        <v>200</v>
      </c>
      <c r="C24" s="188">
        <f>'Open Int.'!F24</f>
        <v>200</v>
      </c>
      <c r="D24" s="189">
        <f>'Open Int.'!H24</f>
        <v>0</v>
      </c>
      <c r="E24" s="314">
        <f>'Open Int.'!I24</f>
        <v>0</v>
      </c>
      <c r="F24" s="190">
        <f>IF('Open Int.'!E24=0,0,'Open Int.'!H24/'Open Int.'!E24)</f>
        <v>0</v>
      </c>
      <c r="G24" s="154">
        <v>0</v>
      </c>
      <c r="H24" s="169">
        <f t="shared" si="0"/>
        <v>0</v>
      </c>
      <c r="I24" s="184">
        <f>IF(Volume!D24=0,0,Volume!F24/Volume!D24)</f>
        <v>0</v>
      </c>
      <c r="J24" s="175">
        <v>0</v>
      </c>
      <c r="K24" s="169">
        <f t="shared" si="1"/>
        <v>0</v>
      </c>
      <c r="L24" s="60"/>
      <c r="M24" s="6"/>
      <c r="N24" s="59"/>
      <c r="O24" s="3"/>
      <c r="P24" s="3"/>
      <c r="Q24" s="3"/>
      <c r="R24" s="3"/>
      <c r="S24" s="3"/>
      <c r="T24" s="3"/>
      <c r="U24" s="61"/>
      <c r="V24" s="3"/>
      <c r="W24" s="3"/>
      <c r="X24" s="3"/>
      <c r="Y24" s="3"/>
      <c r="Z24" s="3"/>
      <c r="AA24" s="2"/>
      <c r="AB24" s="78"/>
      <c r="AC24" s="77"/>
    </row>
    <row r="25" spans="1:29" s="58" customFormat="1" ht="15">
      <c r="A25" s="176" t="s">
        <v>463</v>
      </c>
      <c r="B25" s="187">
        <f>'Open Int.'!E25</f>
        <v>0</v>
      </c>
      <c r="C25" s="188">
        <f>'Open Int.'!F25</f>
        <v>0</v>
      </c>
      <c r="D25" s="189">
        <f>'Open Int.'!H25</f>
        <v>0</v>
      </c>
      <c r="E25" s="314">
        <f>'Open Int.'!I25</f>
        <v>0</v>
      </c>
      <c r="F25" s="190">
        <f>IF('Open Int.'!E25=0,0,'Open Int.'!H25/'Open Int.'!E25)</f>
        <v>0</v>
      </c>
      <c r="G25" s="154">
        <v>0</v>
      </c>
      <c r="H25" s="169">
        <f t="shared" si="0"/>
        <v>0</v>
      </c>
      <c r="I25" s="184">
        <f>IF(Volume!D25=0,0,Volume!F25/Volume!D25)</f>
        <v>0</v>
      </c>
      <c r="J25" s="175">
        <v>0</v>
      </c>
      <c r="K25" s="169">
        <f t="shared" si="1"/>
        <v>0</v>
      </c>
      <c r="L25" s="60"/>
      <c r="M25" s="6"/>
      <c r="N25" s="59"/>
      <c r="O25" s="3"/>
      <c r="P25" s="3"/>
      <c r="Q25" s="3"/>
      <c r="R25" s="3"/>
      <c r="S25" s="3"/>
      <c r="T25" s="3"/>
      <c r="U25" s="61"/>
      <c r="V25" s="3"/>
      <c r="W25" s="3"/>
      <c r="X25" s="3"/>
      <c r="Y25" s="3"/>
      <c r="Z25" s="3"/>
      <c r="AA25" s="2"/>
      <c r="AB25" s="78"/>
      <c r="AC25" s="77"/>
    </row>
    <row r="26" spans="1:29" s="58" customFormat="1" ht="15">
      <c r="A26" s="176" t="s">
        <v>86</v>
      </c>
      <c r="B26" s="187">
        <f>'Open Int.'!E26</f>
        <v>1341600</v>
      </c>
      <c r="C26" s="188">
        <f>'Open Int.'!F26</f>
        <v>1264200</v>
      </c>
      <c r="D26" s="189">
        <f>'Open Int.'!H26</f>
        <v>150500</v>
      </c>
      <c r="E26" s="314">
        <f>'Open Int.'!I26</f>
        <v>150500</v>
      </c>
      <c r="F26" s="190">
        <f>IF('Open Int.'!E26=0,0,'Open Int.'!H26/'Open Int.'!E26)</f>
        <v>0.11217948717948718</v>
      </c>
      <c r="G26" s="154">
        <v>0</v>
      </c>
      <c r="H26" s="169">
        <f t="shared" si="0"/>
        <v>0</v>
      </c>
      <c r="I26" s="184">
        <f>IF(Volume!D26=0,0,Volume!F26/Volume!D26)</f>
        <v>0.0622154779969651</v>
      </c>
      <c r="J26" s="175">
        <v>0</v>
      </c>
      <c r="K26" s="169">
        <f t="shared" si="1"/>
        <v>0</v>
      </c>
      <c r="L26" s="60"/>
      <c r="M26" s="6"/>
      <c r="N26" s="59"/>
      <c r="O26" s="3"/>
      <c r="P26" s="3"/>
      <c r="Q26" s="3"/>
      <c r="R26" s="3"/>
      <c r="S26" s="3"/>
      <c r="T26" s="3"/>
      <c r="U26" s="61"/>
      <c r="V26" s="3"/>
      <c r="W26" s="3"/>
      <c r="X26" s="3"/>
      <c r="Y26" s="3"/>
      <c r="Z26" s="3"/>
      <c r="AA26" s="2"/>
      <c r="AB26" s="78"/>
      <c r="AC26" s="77"/>
    </row>
    <row r="27" spans="1:29" s="58" customFormat="1" ht="15">
      <c r="A27" s="176" t="s">
        <v>134</v>
      </c>
      <c r="B27" s="187">
        <f>'Open Int.'!E27</f>
        <v>7425125</v>
      </c>
      <c r="C27" s="188">
        <f>'Open Int.'!F27</f>
        <v>2635800</v>
      </c>
      <c r="D27" s="189">
        <f>'Open Int.'!H27</f>
        <v>993200</v>
      </c>
      <c r="E27" s="314">
        <f>'Open Int.'!I27</f>
        <v>229200</v>
      </c>
      <c r="F27" s="190">
        <f>IF('Open Int.'!E27=0,0,'Open Int.'!H27/'Open Int.'!E27)</f>
        <v>0.1337620578778135</v>
      </c>
      <c r="G27" s="154">
        <v>0.15952143569292124</v>
      </c>
      <c r="H27" s="169">
        <f t="shared" si="0"/>
        <v>-0.16147909967845658</v>
      </c>
      <c r="I27" s="184">
        <f>IF(Volume!D27=0,0,Volume!F27/Volume!D27)</f>
        <v>0.08786610878661087</v>
      </c>
      <c r="J27" s="175">
        <v>0.19423076923076923</v>
      </c>
      <c r="K27" s="169">
        <f t="shared" si="1"/>
        <v>-0.5476200339699242</v>
      </c>
      <c r="L27" s="60"/>
      <c r="M27" s="6"/>
      <c r="N27" s="59"/>
      <c r="O27" s="3"/>
      <c r="P27" s="3"/>
      <c r="Q27" s="3"/>
      <c r="R27" s="3"/>
      <c r="S27" s="3"/>
      <c r="T27" s="3"/>
      <c r="U27" s="61"/>
      <c r="V27" s="3"/>
      <c r="W27" s="3"/>
      <c r="X27" s="3"/>
      <c r="Y27" s="3"/>
      <c r="Z27" s="3"/>
      <c r="AA27" s="2"/>
      <c r="AB27" s="78"/>
      <c r="AC27" s="77"/>
    </row>
    <row r="28" spans="1:27" s="8" customFormat="1" ht="15">
      <c r="A28" s="176" t="s">
        <v>154</v>
      </c>
      <c r="B28" s="187">
        <f>'Open Int.'!E28</f>
        <v>2800</v>
      </c>
      <c r="C28" s="188">
        <f>'Open Int.'!F28</f>
        <v>0</v>
      </c>
      <c r="D28" s="189">
        <f>'Open Int.'!H28</f>
        <v>0</v>
      </c>
      <c r="E28" s="314">
        <f>'Open Int.'!I28</f>
        <v>0</v>
      </c>
      <c r="F28" s="190">
        <f>IF('Open Int.'!E28=0,0,'Open Int.'!H28/'Open Int.'!E28)</f>
        <v>0</v>
      </c>
      <c r="G28" s="154">
        <v>0</v>
      </c>
      <c r="H28" s="169">
        <f t="shared" si="0"/>
        <v>0</v>
      </c>
      <c r="I28" s="184">
        <f>IF(Volume!D28=0,0,Volume!F28/Volume!D28)</f>
        <v>0</v>
      </c>
      <c r="J28" s="175">
        <v>0</v>
      </c>
      <c r="K28" s="169">
        <f t="shared" si="1"/>
        <v>0</v>
      </c>
      <c r="L28" s="60"/>
      <c r="M28" s="6"/>
      <c r="N28" s="59"/>
      <c r="O28" s="3"/>
      <c r="P28" s="3"/>
      <c r="Q28" s="3"/>
      <c r="R28" s="3"/>
      <c r="S28" s="3"/>
      <c r="T28" s="3"/>
      <c r="U28" s="61"/>
      <c r="V28" s="3"/>
      <c r="W28" s="3"/>
      <c r="X28" s="3"/>
      <c r="Y28" s="3"/>
      <c r="Z28" s="3"/>
      <c r="AA28" s="2"/>
    </row>
    <row r="29" spans="1:27" s="7" customFormat="1" ht="15">
      <c r="A29" s="176" t="s">
        <v>458</v>
      </c>
      <c r="B29" s="187">
        <f>'Open Int.'!E29</f>
        <v>0</v>
      </c>
      <c r="C29" s="188">
        <f>'Open Int.'!F29</f>
        <v>0</v>
      </c>
      <c r="D29" s="189">
        <f>'Open Int.'!H29</f>
        <v>0</v>
      </c>
      <c r="E29" s="314">
        <f>'Open Int.'!I29</f>
        <v>0</v>
      </c>
      <c r="F29" s="190">
        <f>IF('Open Int.'!E29=0,0,'Open Int.'!H29/'Open Int.'!E29)</f>
        <v>0</v>
      </c>
      <c r="G29" s="154">
        <v>0</v>
      </c>
      <c r="H29" s="169">
        <f t="shared" si="0"/>
        <v>0</v>
      </c>
      <c r="I29" s="184">
        <f>IF(Volume!D29=0,0,Volume!F29/Volume!D29)</f>
        <v>0</v>
      </c>
      <c r="J29" s="175">
        <v>0</v>
      </c>
      <c r="K29" s="169">
        <f t="shared" si="1"/>
        <v>0</v>
      </c>
      <c r="L29" s="60"/>
      <c r="M29" s="6"/>
      <c r="N29" s="59"/>
      <c r="O29" s="3"/>
      <c r="P29" s="3"/>
      <c r="Q29" s="3"/>
      <c r="R29" s="3"/>
      <c r="S29" s="3"/>
      <c r="T29" s="3"/>
      <c r="U29" s="61"/>
      <c r="V29" s="3"/>
      <c r="W29" s="3"/>
      <c r="X29" s="3"/>
      <c r="Y29" s="3"/>
      <c r="Z29" s="3"/>
      <c r="AA29" s="2"/>
    </row>
    <row r="30" spans="1:27" s="8" customFormat="1" ht="15">
      <c r="A30" s="176" t="s">
        <v>190</v>
      </c>
      <c r="B30" s="187">
        <f>'Open Int.'!E30</f>
        <v>1100</v>
      </c>
      <c r="C30" s="188">
        <f>'Open Int.'!F30</f>
        <v>600</v>
      </c>
      <c r="D30" s="189">
        <f>'Open Int.'!H30</f>
        <v>0</v>
      </c>
      <c r="E30" s="314">
        <f>'Open Int.'!I30</f>
        <v>0</v>
      </c>
      <c r="F30" s="190">
        <f>IF('Open Int.'!E30=0,0,'Open Int.'!H30/'Open Int.'!E30)</f>
        <v>0</v>
      </c>
      <c r="G30" s="154">
        <v>0</v>
      </c>
      <c r="H30" s="169">
        <f t="shared" si="0"/>
        <v>0</v>
      </c>
      <c r="I30" s="184">
        <f>IF(Volume!D30=0,0,Volume!F30/Volume!D30)</f>
        <v>0</v>
      </c>
      <c r="J30" s="175">
        <v>0</v>
      </c>
      <c r="K30" s="169">
        <f t="shared" si="1"/>
        <v>0</v>
      </c>
      <c r="L30" s="60"/>
      <c r="M30" s="6"/>
      <c r="N30" s="59"/>
      <c r="O30" s="3"/>
      <c r="P30" s="3"/>
      <c r="Q30" s="3"/>
      <c r="R30" s="3"/>
      <c r="S30" s="3"/>
      <c r="T30" s="3"/>
      <c r="U30" s="61"/>
      <c r="V30" s="3"/>
      <c r="W30" s="3"/>
      <c r="X30" s="3"/>
      <c r="Y30" s="3"/>
      <c r="Z30" s="3"/>
      <c r="AA30" s="2"/>
    </row>
    <row r="31" spans="1:29" s="58" customFormat="1" ht="15">
      <c r="A31" s="176" t="s">
        <v>272</v>
      </c>
      <c r="B31" s="187">
        <f>'Open Int.'!E31</f>
        <v>18050</v>
      </c>
      <c r="C31" s="188">
        <f>'Open Int.'!F31</f>
        <v>12350</v>
      </c>
      <c r="D31" s="189">
        <f>'Open Int.'!H31</f>
        <v>8550</v>
      </c>
      <c r="E31" s="314">
        <f>'Open Int.'!I31</f>
        <v>6650</v>
      </c>
      <c r="F31" s="190">
        <f>IF('Open Int.'!E31=0,0,'Open Int.'!H31/'Open Int.'!E31)</f>
        <v>0.47368421052631576</v>
      </c>
      <c r="G31" s="154">
        <v>0.3333333333333333</v>
      </c>
      <c r="H31" s="169">
        <f t="shared" si="0"/>
        <v>0.42105263157894735</v>
      </c>
      <c r="I31" s="184">
        <f>IF(Volume!D31=0,0,Volume!F31/Volume!D31)</f>
        <v>0.5333333333333333</v>
      </c>
      <c r="J31" s="175">
        <v>0</v>
      </c>
      <c r="K31" s="169">
        <f t="shared" si="1"/>
        <v>0</v>
      </c>
      <c r="L31" s="60"/>
      <c r="M31" s="6"/>
      <c r="N31" s="59"/>
      <c r="O31" s="3"/>
      <c r="P31" s="3"/>
      <c r="Q31" s="3"/>
      <c r="R31" s="3"/>
      <c r="S31" s="3"/>
      <c r="T31" s="3"/>
      <c r="U31" s="61"/>
      <c r="V31" s="3"/>
      <c r="W31" s="3"/>
      <c r="X31" s="3"/>
      <c r="Y31" s="3"/>
      <c r="Z31" s="3"/>
      <c r="AA31" s="2"/>
      <c r="AB31" s="78"/>
      <c r="AC31" s="77"/>
    </row>
    <row r="32" spans="1:27" s="7" customFormat="1" ht="15">
      <c r="A32" s="176" t="s">
        <v>273</v>
      </c>
      <c r="B32" s="187">
        <f>'Open Int.'!E32</f>
        <v>372000</v>
      </c>
      <c r="C32" s="188">
        <f>'Open Int.'!F32</f>
        <v>194400</v>
      </c>
      <c r="D32" s="189">
        <f>'Open Int.'!H32</f>
        <v>98400</v>
      </c>
      <c r="E32" s="314">
        <f>'Open Int.'!I32</f>
        <v>40800</v>
      </c>
      <c r="F32" s="190">
        <f>IF('Open Int.'!E32=0,0,'Open Int.'!H32/'Open Int.'!E32)</f>
        <v>0.2645161290322581</v>
      </c>
      <c r="G32" s="154">
        <v>0.32432432432432434</v>
      </c>
      <c r="H32" s="169">
        <f t="shared" si="0"/>
        <v>-0.18440860215053764</v>
      </c>
      <c r="I32" s="184">
        <f>IF(Volume!D32=0,0,Volume!F32/Volume!D32)</f>
        <v>0.21311475409836064</v>
      </c>
      <c r="J32" s="175">
        <v>0.12121212121212122</v>
      </c>
      <c r="K32" s="169">
        <f t="shared" si="1"/>
        <v>0.7581967213114752</v>
      </c>
      <c r="L32" s="60"/>
      <c r="M32" s="6"/>
      <c r="N32" s="59"/>
      <c r="O32" s="3"/>
      <c r="P32" s="3"/>
      <c r="Q32" s="3"/>
      <c r="R32" s="3"/>
      <c r="S32" s="3"/>
      <c r="T32" s="3"/>
      <c r="U32" s="61"/>
      <c r="V32" s="3"/>
      <c r="W32" s="3"/>
      <c r="X32" s="3"/>
      <c r="Y32" s="3"/>
      <c r="Z32" s="3"/>
      <c r="AA32" s="2"/>
    </row>
    <row r="33" spans="1:27" s="7" customFormat="1" ht="15">
      <c r="A33" s="176" t="s">
        <v>74</v>
      </c>
      <c r="B33" s="187">
        <f>'Open Int.'!E33</f>
        <v>0</v>
      </c>
      <c r="C33" s="188">
        <f>'Open Int.'!F33</f>
        <v>0</v>
      </c>
      <c r="D33" s="189">
        <f>'Open Int.'!H33</f>
        <v>0</v>
      </c>
      <c r="E33" s="314">
        <f>'Open Int.'!I33</f>
        <v>0</v>
      </c>
      <c r="F33" s="190">
        <f>IF('Open Int.'!E33=0,0,'Open Int.'!H33/'Open Int.'!E33)</f>
        <v>0</v>
      </c>
      <c r="G33" s="154">
        <v>0</v>
      </c>
      <c r="H33" s="169">
        <f t="shared" si="0"/>
        <v>0</v>
      </c>
      <c r="I33" s="184">
        <f>IF(Volume!D33=0,0,Volume!F33/Volume!D33)</f>
        <v>0</v>
      </c>
      <c r="J33" s="175">
        <v>0</v>
      </c>
      <c r="K33" s="169">
        <f t="shared" si="1"/>
        <v>0</v>
      </c>
      <c r="L33" s="60"/>
      <c r="M33" s="6"/>
      <c r="N33" s="59"/>
      <c r="O33" s="3"/>
      <c r="P33" s="3"/>
      <c r="Q33" s="3"/>
      <c r="R33" s="3"/>
      <c r="S33" s="3"/>
      <c r="T33" s="3"/>
      <c r="U33" s="61"/>
      <c r="V33" s="3"/>
      <c r="W33" s="3"/>
      <c r="X33" s="3"/>
      <c r="Y33" s="3"/>
      <c r="Z33" s="3"/>
      <c r="AA33" s="2"/>
    </row>
    <row r="34" spans="1:29" s="58" customFormat="1" ht="15">
      <c r="A34" s="176" t="s">
        <v>75</v>
      </c>
      <c r="B34" s="187">
        <f>'Open Int.'!E34</f>
        <v>28500</v>
      </c>
      <c r="C34" s="188">
        <f>'Open Int.'!F34</f>
        <v>3800</v>
      </c>
      <c r="D34" s="189">
        <f>'Open Int.'!H34</f>
        <v>0</v>
      </c>
      <c r="E34" s="314">
        <f>'Open Int.'!I34</f>
        <v>0</v>
      </c>
      <c r="F34" s="190">
        <f>IF('Open Int.'!E34=0,0,'Open Int.'!H34/'Open Int.'!E34)</f>
        <v>0</v>
      </c>
      <c r="G34" s="154">
        <v>0</v>
      </c>
      <c r="H34" s="169">
        <f t="shared" si="0"/>
        <v>0</v>
      </c>
      <c r="I34" s="184">
        <f>IF(Volume!D34=0,0,Volume!F34/Volume!D34)</f>
        <v>0</v>
      </c>
      <c r="J34" s="175">
        <v>0</v>
      </c>
      <c r="K34" s="169">
        <f t="shared" si="1"/>
        <v>0</v>
      </c>
      <c r="L34" s="60"/>
      <c r="M34" s="6"/>
      <c r="N34" s="59"/>
      <c r="O34" s="3"/>
      <c r="P34" s="3"/>
      <c r="Q34" s="3"/>
      <c r="R34" s="3"/>
      <c r="S34" s="3"/>
      <c r="T34" s="3"/>
      <c r="U34" s="61"/>
      <c r="V34" s="3"/>
      <c r="W34" s="3"/>
      <c r="X34" s="3"/>
      <c r="Y34" s="3"/>
      <c r="Z34" s="3"/>
      <c r="AA34" s="2"/>
      <c r="AB34" s="78"/>
      <c r="AC34" s="77"/>
    </row>
    <row r="35" spans="1:29" s="58" customFormat="1" ht="15">
      <c r="A35" s="176" t="s">
        <v>274</v>
      </c>
      <c r="B35" s="187">
        <f>'Open Int.'!E35</f>
        <v>1050</v>
      </c>
      <c r="C35" s="188">
        <f>'Open Int.'!F35</f>
        <v>1050</v>
      </c>
      <c r="D35" s="189">
        <f>'Open Int.'!H35</f>
        <v>0</v>
      </c>
      <c r="E35" s="314">
        <f>'Open Int.'!I35</f>
        <v>0</v>
      </c>
      <c r="F35" s="190">
        <f>IF('Open Int.'!E35=0,0,'Open Int.'!H35/'Open Int.'!E35)</f>
        <v>0</v>
      </c>
      <c r="G35" s="154">
        <v>0</v>
      </c>
      <c r="H35" s="169">
        <f t="shared" si="0"/>
        <v>0</v>
      </c>
      <c r="I35" s="184">
        <f>IF(Volume!D35=0,0,Volume!F35/Volume!D35)</f>
        <v>0</v>
      </c>
      <c r="J35" s="175">
        <v>0</v>
      </c>
      <c r="K35" s="169">
        <f t="shared" si="1"/>
        <v>0</v>
      </c>
      <c r="L35" s="60"/>
      <c r="M35" s="6"/>
      <c r="N35" s="59"/>
      <c r="O35" s="3"/>
      <c r="P35" s="3"/>
      <c r="Q35" s="3"/>
      <c r="R35" s="3"/>
      <c r="S35" s="3"/>
      <c r="T35" s="3"/>
      <c r="U35" s="61"/>
      <c r="V35" s="3"/>
      <c r="W35" s="3"/>
      <c r="X35" s="3"/>
      <c r="Y35" s="3"/>
      <c r="Z35" s="3"/>
      <c r="AA35" s="2"/>
      <c r="AB35" s="78"/>
      <c r="AC35" s="77"/>
    </row>
    <row r="36" spans="1:27" s="7" customFormat="1" ht="15">
      <c r="A36" s="176" t="s">
        <v>33</v>
      </c>
      <c r="B36" s="187">
        <f>'Open Int.'!E36</f>
        <v>0</v>
      </c>
      <c r="C36" s="188">
        <f>'Open Int.'!F36</f>
        <v>0</v>
      </c>
      <c r="D36" s="189">
        <f>'Open Int.'!H36</f>
        <v>0</v>
      </c>
      <c r="E36" s="314">
        <f>'Open Int.'!I36</f>
        <v>0</v>
      </c>
      <c r="F36" s="190">
        <f>IF('Open Int.'!E36=0,0,'Open Int.'!H36/'Open Int.'!E36)</f>
        <v>0</v>
      </c>
      <c r="G36" s="154">
        <v>0</v>
      </c>
      <c r="H36" s="169">
        <f t="shared" si="0"/>
        <v>0</v>
      </c>
      <c r="I36" s="184">
        <f>IF(Volume!D36=0,0,Volume!F36/Volume!D36)</f>
        <v>0</v>
      </c>
      <c r="J36" s="175">
        <v>0</v>
      </c>
      <c r="K36" s="169">
        <f t="shared" si="1"/>
        <v>0</v>
      </c>
      <c r="L36" s="60"/>
      <c r="M36" s="6"/>
      <c r="N36" s="59"/>
      <c r="O36" s="3"/>
      <c r="P36" s="3"/>
      <c r="Q36" s="3"/>
      <c r="R36" s="3"/>
      <c r="S36" s="3"/>
      <c r="T36" s="3"/>
      <c r="U36" s="61"/>
      <c r="V36" s="3"/>
      <c r="W36" s="3"/>
      <c r="X36" s="3"/>
      <c r="Y36" s="3"/>
      <c r="Z36" s="3"/>
      <c r="AA36" s="2"/>
    </row>
    <row r="37" spans="1:27" s="7" customFormat="1" ht="15">
      <c r="A37" s="176" t="s">
        <v>275</v>
      </c>
      <c r="B37" s="187">
        <f>'Open Int.'!E37</f>
        <v>0</v>
      </c>
      <c r="C37" s="188">
        <f>'Open Int.'!F37</f>
        <v>0</v>
      </c>
      <c r="D37" s="189">
        <f>'Open Int.'!H37</f>
        <v>0</v>
      </c>
      <c r="E37" s="314">
        <f>'Open Int.'!I37</f>
        <v>0</v>
      </c>
      <c r="F37" s="190">
        <f>IF('Open Int.'!E37=0,0,'Open Int.'!H37/'Open Int.'!E37)</f>
        <v>0</v>
      </c>
      <c r="G37" s="154">
        <v>0</v>
      </c>
      <c r="H37" s="169">
        <f t="shared" si="0"/>
        <v>0</v>
      </c>
      <c r="I37" s="184">
        <f>IF(Volume!D37=0,0,Volume!F37/Volume!D37)</f>
        <v>0</v>
      </c>
      <c r="J37" s="175">
        <v>0</v>
      </c>
      <c r="K37" s="169">
        <f t="shared" si="1"/>
        <v>0</v>
      </c>
      <c r="L37" s="60"/>
      <c r="M37" s="6"/>
      <c r="N37" s="59"/>
      <c r="O37" s="3"/>
      <c r="P37" s="3"/>
      <c r="Q37" s="3"/>
      <c r="R37" s="3"/>
      <c r="S37" s="3"/>
      <c r="T37" s="3"/>
      <c r="U37" s="61"/>
      <c r="V37" s="3"/>
      <c r="W37" s="3"/>
      <c r="X37" s="3"/>
      <c r="Y37" s="3"/>
      <c r="Z37" s="3"/>
      <c r="AA37" s="2"/>
    </row>
    <row r="38" spans="1:27" s="7" customFormat="1" ht="15">
      <c r="A38" s="176" t="s">
        <v>135</v>
      </c>
      <c r="B38" s="187">
        <f>'Open Int.'!E38</f>
        <v>14000</v>
      </c>
      <c r="C38" s="188">
        <f>'Open Int.'!F38</f>
        <v>14000</v>
      </c>
      <c r="D38" s="189">
        <f>'Open Int.'!H38</f>
        <v>0</v>
      </c>
      <c r="E38" s="314">
        <f>'Open Int.'!I38</f>
        <v>0</v>
      </c>
      <c r="F38" s="190">
        <f>IF('Open Int.'!E38=0,0,'Open Int.'!H38/'Open Int.'!E38)</f>
        <v>0</v>
      </c>
      <c r="G38" s="154">
        <v>0</v>
      </c>
      <c r="H38" s="169">
        <f t="shared" si="0"/>
        <v>0</v>
      </c>
      <c r="I38" s="184">
        <f>IF(Volume!D38=0,0,Volume!F38/Volume!D38)</f>
        <v>0</v>
      </c>
      <c r="J38" s="175">
        <v>0</v>
      </c>
      <c r="K38" s="169">
        <f t="shared" si="1"/>
        <v>0</v>
      </c>
      <c r="L38" s="60"/>
      <c r="M38" s="6"/>
      <c r="N38" s="59"/>
      <c r="O38" s="3"/>
      <c r="P38" s="3"/>
      <c r="Q38" s="3"/>
      <c r="R38" s="3"/>
      <c r="S38" s="3"/>
      <c r="T38" s="3"/>
      <c r="U38" s="61"/>
      <c r="V38" s="3"/>
      <c r="W38" s="3"/>
      <c r="X38" s="3"/>
      <c r="Y38" s="3"/>
      <c r="Z38" s="3"/>
      <c r="AA38" s="2"/>
    </row>
    <row r="39" spans="1:27" s="7" customFormat="1" ht="15">
      <c r="A39" s="176" t="s">
        <v>226</v>
      </c>
      <c r="B39" s="187">
        <f>'Open Int.'!E39</f>
        <v>53000</v>
      </c>
      <c r="C39" s="188">
        <f>'Open Int.'!F39</f>
        <v>35500</v>
      </c>
      <c r="D39" s="189">
        <f>'Open Int.'!H39</f>
        <v>2000</v>
      </c>
      <c r="E39" s="314">
        <f>'Open Int.'!I39</f>
        <v>2000</v>
      </c>
      <c r="F39" s="190">
        <f>IF('Open Int.'!E39=0,0,'Open Int.'!H39/'Open Int.'!E39)</f>
        <v>0.03773584905660377</v>
      </c>
      <c r="G39" s="154">
        <v>0</v>
      </c>
      <c r="H39" s="169">
        <f t="shared" si="0"/>
        <v>0</v>
      </c>
      <c r="I39" s="184">
        <f>IF(Volume!D39=0,0,Volume!F39/Volume!D39)</f>
        <v>0.036036036036036036</v>
      </c>
      <c r="J39" s="175">
        <v>0</v>
      </c>
      <c r="K39" s="169">
        <f t="shared" si="1"/>
        <v>0</v>
      </c>
      <c r="L39" s="60"/>
      <c r="M39" s="6"/>
      <c r="N39" s="59"/>
      <c r="O39" s="3"/>
      <c r="P39" s="3"/>
      <c r="Q39" s="3"/>
      <c r="R39" s="3"/>
      <c r="S39" s="3"/>
      <c r="T39" s="3"/>
      <c r="U39" s="61"/>
      <c r="V39" s="3"/>
      <c r="W39" s="3"/>
      <c r="X39" s="3"/>
      <c r="Y39" s="3"/>
      <c r="Z39" s="3"/>
      <c r="AA39" s="2"/>
    </row>
    <row r="40" spans="1:27" s="7" customFormat="1" ht="15">
      <c r="A40" s="176" t="s">
        <v>1</v>
      </c>
      <c r="B40" s="187">
        <f>'Open Int.'!E40</f>
        <v>2625</v>
      </c>
      <c r="C40" s="188">
        <f>'Open Int.'!F40</f>
        <v>825</v>
      </c>
      <c r="D40" s="189">
        <f>'Open Int.'!H40</f>
        <v>0</v>
      </c>
      <c r="E40" s="314">
        <f>'Open Int.'!I40</f>
        <v>0</v>
      </c>
      <c r="F40" s="190">
        <f>IF('Open Int.'!E40=0,0,'Open Int.'!H40/'Open Int.'!E40)</f>
        <v>0</v>
      </c>
      <c r="G40" s="154">
        <v>0</v>
      </c>
      <c r="H40" s="169">
        <f t="shared" si="0"/>
        <v>0</v>
      </c>
      <c r="I40" s="184">
        <f>IF(Volume!D40=0,0,Volume!F40/Volume!D40)</f>
        <v>0</v>
      </c>
      <c r="J40" s="175">
        <v>0</v>
      </c>
      <c r="K40" s="169">
        <f t="shared" si="1"/>
        <v>0</v>
      </c>
      <c r="L40" s="60"/>
      <c r="M40" s="6"/>
      <c r="N40" s="59"/>
      <c r="O40" s="3"/>
      <c r="P40" s="3"/>
      <c r="Q40" s="3"/>
      <c r="R40" s="3"/>
      <c r="S40" s="3"/>
      <c r="T40" s="3"/>
      <c r="U40" s="61"/>
      <c r="V40" s="3"/>
      <c r="W40" s="3"/>
      <c r="X40" s="3"/>
      <c r="Y40" s="3"/>
      <c r="Z40" s="3"/>
      <c r="AA40" s="2"/>
    </row>
    <row r="41" spans="1:27" s="7" customFormat="1" ht="15">
      <c r="A41" s="176" t="s">
        <v>464</v>
      </c>
      <c r="B41" s="187">
        <f>'Open Int.'!E41</f>
        <v>0</v>
      </c>
      <c r="C41" s="188">
        <f>'Open Int.'!F41</f>
        <v>0</v>
      </c>
      <c r="D41" s="189">
        <f>'Open Int.'!H41</f>
        <v>0</v>
      </c>
      <c r="E41" s="314">
        <f>'Open Int.'!I41</f>
        <v>0</v>
      </c>
      <c r="F41" s="190">
        <f>IF('Open Int.'!E41=0,0,'Open Int.'!H41/'Open Int.'!E41)</f>
        <v>0</v>
      </c>
      <c r="G41" s="154">
        <v>0</v>
      </c>
      <c r="H41" s="169">
        <f t="shared" si="0"/>
        <v>0</v>
      </c>
      <c r="I41" s="184">
        <f>IF(Volume!D41=0,0,Volume!F41/Volume!D41)</f>
        <v>0</v>
      </c>
      <c r="J41" s="175">
        <v>0</v>
      </c>
      <c r="K41" s="169">
        <f t="shared" si="1"/>
        <v>0</v>
      </c>
      <c r="L41" s="60"/>
      <c r="M41" s="6"/>
      <c r="N41" s="59"/>
      <c r="O41" s="3"/>
      <c r="P41" s="3"/>
      <c r="Q41" s="3"/>
      <c r="R41" s="3"/>
      <c r="S41" s="3"/>
      <c r="T41" s="3"/>
      <c r="U41" s="61"/>
      <c r="V41" s="3"/>
      <c r="W41" s="3"/>
      <c r="X41" s="3"/>
      <c r="Y41" s="3"/>
      <c r="Z41" s="3"/>
      <c r="AA41" s="2"/>
    </row>
    <row r="42" spans="1:27" s="7" customFormat="1" ht="15">
      <c r="A42" s="176" t="s">
        <v>155</v>
      </c>
      <c r="B42" s="187">
        <f>'Open Int.'!E42</f>
        <v>17100</v>
      </c>
      <c r="C42" s="188">
        <f>'Open Int.'!F42</f>
        <v>11400</v>
      </c>
      <c r="D42" s="189">
        <f>'Open Int.'!H42</f>
        <v>0</v>
      </c>
      <c r="E42" s="314">
        <f>'Open Int.'!I42</f>
        <v>0</v>
      </c>
      <c r="F42" s="190">
        <f>IF('Open Int.'!E42=0,0,'Open Int.'!H42/'Open Int.'!E42)</f>
        <v>0</v>
      </c>
      <c r="G42" s="154">
        <v>0</v>
      </c>
      <c r="H42" s="169">
        <f t="shared" si="0"/>
        <v>0</v>
      </c>
      <c r="I42" s="184">
        <f>IF(Volume!D42=0,0,Volume!F42/Volume!D42)</f>
        <v>0</v>
      </c>
      <c r="J42" s="175">
        <v>0</v>
      </c>
      <c r="K42" s="169">
        <f t="shared" si="1"/>
        <v>0</v>
      </c>
      <c r="L42" s="60"/>
      <c r="M42" s="6"/>
      <c r="N42" s="59"/>
      <c r="O42" s="3"/>
      <c r="P42" s="3"/>
      <c r="Q42" s="3"/>
      <c r="R42" s="3"/>
      <c r="S42" s="3"/>
      <c r="T42" s="3"/>
      <c r="U42" s="61"/>
      <c r="V42" s="3"/>
      <c r="W42" s="3"/>
      <c r="X42" s="3"/>
      <c r="Y42" s="3"/>
      <c r="Z42" s="3"/>
      <c r="AA42" s="2"/>
    </row>
    <row r="43" spans="1:27" s="7" customFormat="1" ht="15">
      <c r="A43" s="176" t="s">
        <v>392</v>
      </c>
      <c r="B43" s="187">
        <f>'Open Int.'!E43</f>
        <v>396000</v>
      </c>
      <c r="C43" s="188">
        <f>'Open Int.'!F43</f>
        <v>277200</v>
      </c>
      <c r="D43" s="189">
        <f>'Open Int.'!H43</f>
        <v>14850</v>
      </c>
      <c r="E43" s="314">
        <f>'Open Int.'!I43</f>
        <v>4950</v>
      </c>
      <c r="F43" s="190">
        <f>IF('Open Int.'!E43=0,0,'Open Int.'!H43/'Open Int.'!E43)</f>
        <v>0.0375</v>
      </c>
      <c r="G43" s="154">
        <v>0.08333333333333333</v>
      </c>
      <c r="H43" s="169">
        <f t="shared" si="0"/>
        <v>-0.55</v>
      </c>
      <c r="I43" s="184">
        <f>IF(Volume!D43=0,0,Volume!F43/Volume!D43)</f>
        <v>0.03529411764705882</v>
      </c>
      <c r="J43" s="175">
        <v>0.1</v>
      </c>
      <c r="K43" s="169">
        <f t="shared" si="1"/>
        <v>-0.6470588235294118</v>
      </c>
      <c r="L43" s="60"/>
      <c r="M43" s="6"/>
      <c r="N43" s="59"/>
      <c r="O43" s="3"/>
      <c r="P43" s="3"/>
      <c r="Q43" s="3"/>
      <c r="R43" s="3"/>
      <c r="S43" s="3"/>
      <c r="T43" s="3"/>
      <c r="U43" s="61"/>
      <c r="V43" s="3"/>
      <c r="W43" s="3"/>
      <c r="X43" s="3"/>
      <c r="Y43" s="3"/>
      <c r="Z43" s="3"/>
      <c r="AA43" s="2"/>
    </row>
    <row r="44" spans="1:27" s="7" customFormat="1" ht="15">
      <c r="A44" s="176" t="s">
        <v>465</v>
      </c>
      <c r="B44" s="187">
        <f>'Open Int.'!E44</f>
        <v>1800</v>
      </c>
      <c r="C44" s="188">
        <f>'Open Int.'!F44</f>
        <v>0</v>
      </c>
      <c r="D44" s="189">
        <f>'Open Int.'!H44</f>
        <v>0</v>
      </c>
      <c r="E44" s="314">
        <f>'Open Int.'!I44</f>
        <v>0</v>
      </c>
      <c r="F44" s="190">
        <f>IF('Open Int.'!E44=0,0,'Open Int.'!H44/'Open Int.'!E44)</f>
        <v>0</v>
      </c>
      <c r="G44" s="154">
        <v>0</v>
      </c>
      <c r="H44" s="169">
        <f t="shared" si="0"/>
        <v>0</v>
      </c>
      <c r="I44" s="184">
        <f>IF(Volume!D44=0,0,Volume!F44/Volume!D44)</f>
        <v>0</v>
      </c>
      <c r="J44" s="175">
        <v>0</v>
      </c>
      <c r="K44" s="169">
        <f t="shared" si="1"/>
        <v>0</v>
      </c>
      <c r="L44" s="60"/>
      <c r="M44" s="6"/>
      <c r="N44" s="59"/>
      <c r="O44" s="3"/>
      <c r="P44" s="3"/>
      <c r="Q44" s="3"/>
      <c r="R44" s="3"/>
      <c r="S44" s="3"/>
      <c r="T44" s="3"/>
      <c r="U44" s="61"/>
      <c r="V44" s="3"/>
      <c r="W44" s="3"/>
      <c r="X44" s="3"/>
      <c r="Y44" s="3"/>
      <c r="Z44" s="3"/>
      <c r="AA44" s="2"/>
    </row>
    <row r="45" spans="1:27" s="7" customFormat="1" ht="15">
      <c r="A45" s="176" t="s">
        <v>393</v>
      </c>
      <c r="B45" s="187">
        <f>'Open Int.'!E45</f>
        <v>0</v>
      </c>
      <c r="C45" s="188">
        <f>'Open Int.'!F45</f>
        <v>0</v>
      </c>
      <c r="D45" s="189">
        <f>'Open Int.'!H45</f>
        <v>0</v>
      </c>
      <c r="E45" s="314">
        <f>'Open Int.'!I45</f>
        <v>0</v>
      </c>
      <c r="F45" s="190">
        <f>IF('Open Int.'!E45=0,0,'Open Int.'!H45/'Open Int.'!E45)</f>
        <v>0</v>
      </c>
      <c r="G45" s="154">
        <v>0</v>
      </c>
      <c r="H45" s="169">
        <f t="shared" si="0"/>
        <v>0</v>
      </c>
      <c r="I45" s="184">
        <f>IF(Volume!D45=0,0,Volume!F45/Volume!D45)</f>
        <v>0</v>
      </c>
      <c r="J45" s="175">
        <v>0</v>
      </c>
      <c r="K45" s="169">
        <f t="shared" si="1"/>
        <v>0</v>
      </c>
      <c r="L45" s="60"/>
      <c r="M45" s="6"/>
      <c r="N45" s="59"/>
      <c r="O45" s="3"/>
      <c r="P45" s="3"/>
      <c r="Q45" s="3"/>
      <c r="R45" s="3"/>
      <c r="S45" s="3"/>
      <c r="T45" s="3"/>
      <c r="U45" s="61"/>
      <c r="V45" s="3"/>
      <c r="W45" s="3"/>
      <c r="X45" s="3"/>
      <c r="Y45" s="3"/>
      <c r="Z45" s="3"/>
      <c r="AA45" s="2"/>
    </row>
    <row r="46" spans="1:27" s="7" customFormat="1" ht="15">
      <c r="A46" s="176" t="s">
        <v>276</v>
      </c>
      <c r="B46" s="187">
        <f>'Open Int.'!E46</f>
        <v>300</v>
      </c>
      <c r="C46" s="188">
        <f>'Open Int.'!F46</f>
        <v>0</v>
      </c>
      <c r="D46" s="189">
        <f>'Open Int.'!H46</f>
        <v>0</v>
      </c>
      <c r="E46" s="314">
        <f>'Open Int.'!I46</f>
        <v>0</v>
      </c>
      <c r="F46" s="190">
        <f>IF('Open Int.'!E46=0,0,'Open Int.'!H46/'Open Int.'!E46)</f>
        <v>0</v>
      </c>
      <c r="G46" s="154">
        <v>0</v>
      </c>
      <c r="H46" s="169">
        <f t="shared" si="0"/>
        <v>0</v>
      </c>
      <c r="I46" s="184">
        <f>IF(Volume!D46=0,0,Volume!F46/Volume!D46)</f>
        <v>0</v>
      </c>
      <c r="J46" s="175">
        <v>0</v>
      </c>
      <c r="K46" s="169">
        <f t="shared" si="1"/>
        <v>0</v>
      </c>
      <c r="L46" s="60"/>
      <c r="M46" s="6"/>
      <c r="N46" s="59"/>
      <c r="O46" s="3"/>
      <c r="P46" s="3"/>
      <c r="Q46" s="3"/>
      <c r="R46" s="3"/>
      <c r="S46" s="3"/>
      <c r="T46" s="3"/>
      <c r="U46" s="61"/>
      <c r="V46" s="3"/>
      <c r="W46" s="3"/>
      <c r="X46" s="3"/>
      <c r="Y46" s="3"/>
      <c r="Z46" s="3"/>
      <c r="AA46" s="2"/>
    </row>
    <row r="47" spans="1:27" s="7" customFormat="1" ht="15">
      <c r="A47" s="176" t="s">
        <v>156</v>
      </c>
      <c r="B47" s="187">
        <f>'Open Int.'!E47</f>
        <v>128250</v>
      </c>
      <c r="C47" s="188">
        <f>'Open Int.'!F47</f>
        <v>83250</v>
      </c>
      <c r="D47" s="189">
        <f>'Open Int.'!H47</f>
        <v>0</v>
      </c>
      <c r="E47" s="314">
        <f>'Open Int.'!I47</f>
        <v>0</v>
      </c>
      <c r="F47" s="190">
        <f>IF('Open Int.'!E47=0,0,'Open Int.'!H47/'Open Int.'!E47)</f>
        <v>0</v>
      </c>
      <c r="G47" s="154">
        <v>0</v>
      </c>
      <c r="H47" s="169">
        <f t="shared" si="0"/>
        <v>0</v>
      </c>
      <c r="I47" s="184">
        <f>IF(Volume!D47=0,0,Volume!F47/Volume!D47)</f>
        <v>0.022727272727272728</v>
      </c>
      <c r="J47" s="175">
        <v>0</v>
      </c>
      <c r="K47" s="169">
        <f t="shared" si="1"/>
        <v>0</v>
      </c>
      <c r="L47" s="60"/>
      <c r="M47" s="6"/>
      <c r="N47" s="59"/>
      <c r="O47" s="3"/>
      <c r="P47" s="3"/>
      <c r="Q47" s="3"/>
      <c r="R47" s="3"/>
      <c r="S47" s="3"/>
      <c r="T47" s="3"/>
      <c r="U47" s="61"/>
      <c r="V47" s="3"/>
      <c r="W47" s="3"/>
      <c r="X47" s="3"/>
      <c r="Y47" s="3"/>
      <c r="Z47" s="3"/>
      <c r="AA47" s="2"/>
    </row>
    <row r="48" spans="1:27" s="7" customFormat="1" ht="15">
      <c r="A48" s="176" t="s">
        <v>2</v>
      </c>
      <c r="B48" s="187">
        <f>'Open Int.'!E48</f>
        <v>3300</v>
      </c>
      <c r="C48" s="188">
        <f>'Open Int.'!F48</f>
        <v>3300</v>
      </c>
      <c r="D48" s="189">
        <f>'Open Int.'!H48</f>
        <v>0</v>
      </c>
      <c r="E48" s="314">
        <f>'Open Int.'!I48</f>
        <v>0</v>
      </c>
      <c r="F48" s="190">
        <f>IF('Open Int.'!E48=0,0,'Open Int.'!H48/'Open Int.'!E48)</f>
        <v>0</v>
      </c>
      <c r="G48" s="154">
        <v>0</v>
      </c>
      <c r="H48" s="169">
        <f t="shared" si="0"/>
        <v>0</v>
      </c>
      <c r="I48" s="184">
        <f>IF(Volume!D48=0,0,Volume!F48/Volume!D48)</f>
        <v>0</v>
      </c>
      <c r="J48" s="175">
        <v>0</v>
      </c>
      <c r="K48" s="169">
        <f t="shared" si="1"/>
        <v>0</v>
      </c>
      <c r="L48" s="60"/>
      <c r="M48" s="6"/>
      <c r="N48" s="59"/>
      <c r="O48" s="3"/>
      <c r="P48" s="3"/>
      <c r="Q48" s="3"/>
      <c r="R48" s="3"/>
      <c r="S48" s="3"/>
      <c r="T48" s="3"/>
      <c r="U48" s="61"/>
      <c r="V48" s="3"/>
      <c r="W48" s="3"/>
      <c r="X48" s="3"/>
      <c r="Y48" s="3"/>
      <c r="Z48" s="3"/>
      <c r="AA48" s="2"/>
    </row>
    <row r="49" spans="1:27" s="7" customFormat="1" ht="15">
      <c r="A49" s="176" t="s">
        <v>394</v>
      </c>
      <c r="B49" s="187">
        <f>'Open Int.'!E49</f>
        <v>0</v>
      </c>
      <c r="C49" s="188">
        <f>'Open Int.'!F49</f>
        <v>0</v>
      </c>
      <c r="D49" s="189">
        <f>'Open Int.'!H49</f>
        <v>0</v>
      </c>
      <c r="E49" s="314">
        <f>'Open Int.'!I49</f>
        <v>0</v>
      </c>
      <c r="F49" s="190">
        <f>IF('Open Int.'!E49=0,0,'Open Int.'!H49/'Open Int.'!E49)</f>
        <v>0</v>
      </c>
      <c r="G49" s="154">
        <v>0</v>
      </c>
      <c r="H49" s="169">
        <f t="shared" si="0"/>
        <v>0</v>
      </c>
      <c r="I49" s="184">
        <f>IF(Volume!D49=0,0,Volume!F49/Volume!D49)</f>
        <v>0</v>
      </c>
      <c r="J49" s="175">
        <v>0</v>
      </c>
      <c r="K49" s="169">
        <f t="shared" si="1"/>
        <v>0</v>
      </c>
      <c r="L49" s="60"/>
      <c r="M49" s="6"/>
      <c r="N49" s="59"/>
      <c r="O49" s="3"/>
      <c r="P49" s="3"/>
      <c r="Q49" s="3"/>
      <c r="R49" s="3"/>
      <c r="S49" s="3"/>
      <c r="T49" s="3"/>
      <c r="U49" s="61"/>
      <c r="V49" s="3"/>
      <c r="W49" s="3"/>
      <c r="X49" s="3"/>
      <c r="Y49" s="3"/>
      <c r="Z49" s="3"/>
      <c r="AA49" s="2"/>
    </row>
    <row r="50" spans="1:27" s="7" customFormat="1" ht="15">
      <c r="A50" s="176" t="s">
        <v>379</v>
      </c>
      <c r="B50" s="187">
        <f>'Open Int.'!E50</f>
        <v>595000</v>
      </c>
      <c r="C50" s="188">
        <f>'Open Int.'!F50</f>
        <v>212500</v>
      </c>
      <c r="D50" s="189">
        <f>'Open Int.'!H50</f>
        <v>38750</v>
      </c>
      <c r="E50" s="314">
        <f>'Open Int.'!I50</f>
        <v>16250</v>
      </c>
      <c r="F50" s="190">
        <f>IF('Open Int.'!E50=0,0,'Open Int.'!H50/'Open Int.'!E50)</f>
        <v>0.06512605042016807</v>
      </c>
      <c r="G50" s="154">
        <v>0.058823529411764705</v>
      </c>
      <c r="H50" s="169">
        <f t="shared" si="0"/>
        <v>0.10714285714285723</v>
      </c>
      <c r="I50" s="184">
        <f>IF(Volume!D50=0,0,Volume!F50/Volume!D50)</f>
        <v>0.04833836858006042</v>
      </c>
      <c r="J50" s="175">
        <v>0.018867924528301886</v>
      </c>
      <c r="K50" s="169">
        <f t="shared" si="1"/>
        <v>1.5619335347432026</v>
      </c>
      <c r="L50" s="60"/>
      <c r="M50" s="6"/>
      <c r="N50" s="59"/>
      <c r="O50" s="3"/>
      <c r="P50" s="3"/>
      <c r="Q50" s="3"/>
      <c r="R50" s="3"/>
      <c r="S50" s="3"/>
      <c r="T50" s="3"/>
      <c r="U50" s="61"/>
      <c r="V50" s="3"/>
      <c r="W50" s="3"/>
      <c r="X50" s="3"/>
      <c r="Y50" s="3"/>
      <c r="Z50" s="3"/>
      <c r="AA50" s="2"/>
    </row>
    <row r="51" spans="1:27" s="7" customFormat="1" ht="15">
      <c r="A51" s="176" t="s">
        <v>76</v>
      </c>
      <c r="B51" s="187">
        <f>'Open Int.'!E51</f>
        <v>0</v>
      </c>
      <c r="C51" s="188">
        <f>'Open Int.'!F51</f>
        <v>0</v>
      </c>
      <c r="D51" s="189">
        <f>'Open Int.'!H51</f>
        <v>0</v>
      </c>
      <c r="E51" s="314">
        <f>'Open Int.'!I51</f>
        <v>0</v>
      </c>
      <c r="F51" s="190">
        <f>IF('Open Int.'!E51=0,0,'Open Int.'!H51/'Open Int.'!E51)</f>
        <v>0</v>
      </c>
      <c r="G51" s="154">
        <v>0</v>
      </c>
      <c r="H51" s="169">
        <f t="shared" si="0"/>
        <v>0</v>
      </c>
      <c r="I51" s="184">
        <f>IF(Volume!D51=0,0,Volume!F51/Volume!D51)</f>
        <v>0</v>
      </c>
      <c r="J51" s="175">
        <v>0</v>
      </c>
      <c r="K51" s="169">
        <f t="shared" si="1"/>
        <v>0</v>
      </c>
      <c r="L51" s="60"/>
      <c r="M51" s="6"/>
      <c r="N51" s="59"/>
      <c r="O51" s="3"/>
      <c r="P51" s="3"/>
      <c r="Q51" s="3"/>
      <c r="R51" s="3"/>
      <c r="S51" s="3"/>
      <c r="T51" s="3"/>
      <c r="U51" s="61"/>
      <c r="V51" s="3"/>
      <c r="W51" s="3"/>
      <c r="X51" s="3"/>
      <c r="Y51" s="3"/>
      <c r="Z51" s="3"/>
      <c r="AA51" s="2"/>
    </row>
    <row r="52" spans="1:27" s="7" customFormat="1" ht="15">
      <c r="A52" s="192" t="s">
        <v>459</v>
      </c>
      <c r="B52" s="187">
        <f>'Open Int.'!E52</f>
        <v>222000</v>
      </c>
      <c r="C52" s="188">
        <f>'Open Int.'!F52</f>
        <v>110000</v>
      </c>
      <c r="D52" s="189">
        <f>'Open Int.'!H52</f>
        <v>26000</v>
      </c>
      <c r="E52" s="314">
        <f>'Open Int.'!I52</f>
        <v>10000</v>
      </c>
      <c r="F52" s="190">
        <f>IF('Open Int.'!E52=0,0,'Open Int.'!H52/'Open Int.'!E52)</f>
        <v>0.11711711711711711</v>
      </c>
      <c r="G52" s="154">
        <v>0.14285714285714285</v>
      </c>
      <c r="H52" s="169">
        <f t="shared" si="0"/>
        <v>-0.18018018018018014</v>
      </c>
      <c r="I52" s="184">
        <f>IF(Volume!D52=0,0,Volume!F52/Volume!D52)</f>
        <v>0.07246376811594203</v>
      </c>
      <c r="J52" s="175">
        <v>0.17777777777777778</v>
      </c>
      <c r="K52" s="169">
        <f t="shared" si="1"/>
        <v>-0.592391304347826</v>
      </c>
      <c r="L52" s="60"/>
      <c r="M52" s="6"/>
      <c r="N52" s="59"/>
      <c r="O52" s="3"/>
      <c r="P52" s="3"/>
      <c r="Q52" s="3"/>
      <c r="R52" s="3"/>
      <c r="S52" s="3"/>
      <c r="T52" s="3"/>
      <c r="U52" s="61"/>
      <c r="V52" s="3"/>
      <c r="W52" s="3"/>
      <c r="X52" s="3"/>
      <c r="Y52" s="3"/>
      <c r="Z52" s="3"/>
      <c r="AA52" s="2"/>
    </row>
    <row r="53" spans="1:27" s="7" customFormat="1" ht="15">
      <c r="A53" s="176" t="s">
        <v>136</v>
      </c>
      <c r="B53" s="187">
        <f>'Open Int.'!E53</f>
        <v>1700</v>
      </c>
      <c r="C53" s="188">
        <f>'Open Int.'!F53</f>
        <v>1700</v>
      </c>
      <c r="D53" s="189">
        <f>'Open Int.'!H53</f>
        <v>0</v>
      </c>
      <c r="E53" s="314">
        <f>'Open Int.'!I53</f>
        <v>0</v>
      </c>
      <c r="F53" s="190">
        <f>IF('Open Int.'!E53=0,0,'Open Int.'!H53/'Open Int.'!E53)</f>
        <v>0</v>
      </c>
      <c r="G53" s="154">
        <v>0</v>
      </c>
      <c r="H53" s="169">
        <f t="shared" si="0"/>
        <v>0</v>
      </c>
      <c r="I53" s="184">
        <f>IF(Volume!D53=0,0,Volume!F53/Volume!D53)</f>
        <v>0</v>
      </c>
      <c r="J53" s="175">
        <v>0</v>
      </c>
      <c r="K53" s="169">
        <f t="shared" si="1"/>
        <v>0</v>
      </c>
      <c r="L53" s="60"/>
      <c r="M53" s="6"/>
      <c r="N53" s="59"/>
      <c r="O53" s="3"/>
      <c r="P53" s="3"/>
      <c r="Q53" s="3"/>
      <c r="R53" s="3"/>
      <c r="S53" s="3"/>
      <c r="T53" s="3"/>
      <c r="U53" s="61"/>
      <c r="V53" s="3"/>
      <c r="W53" s="3"/>
      <c r="X53" s="3"/>
      <c r="Y53" s="3"/>
      <c r="Z53" s="3"/>
      <c r="AA53" s="2"/>
    </row>
    <row r="54" spans="1:27" s="7" customFormat="1" ht="15">
      <c r="A54" s="176" t="s">
        <v>157</v>
      </c>
      <c r="B54" s="187">
        <f>'Open Int.'!E54</f>
        <v>0</v>
      </c>
      <c r="C54" s="188">
        <f>'Open Int.'!F54</f>
        <v>0</v>
      </c>
      <c r="D54" s="189">
        <f>'Open Int.'!H54</f>
        <v>0</v>
      </c>
      <c r="E54" s="314">
        <f>'Open Int.'!I54</f>
        <v>0</v>
      </c>
      <c r="F54" s="190">
        <f>IF('Open Int.'!E54=0,0,'Open Int.'!H54/'Open Int.'!E54)</f>
        <v>0</v>
      </c>
      <c r="G54" s="154">
        <v>0</v>
      </c>
      <c r="H54" s="169">
        <f t="shared" si="0"/>
        <v>0</v>
      </c>
      <c r="I54" s="184">
        <f>IF(Volume!D54=0,0,Volume!F54/Volume!D54)</f>
        <v>0</v>
      </c>
      <c r="J54" s="175">
        <v>0</v>
      </c>
      <c r="K54" s="169">
        <f t="shared" si="1"/>
        <v>0</v>
      </c>
      <c r="L54" s="60"/>
      <c r="M54" s="6"/>
      <c r="N54" s="59"/>
      <c r="O54" s="3"/>
      <c r="P54" s="3"/>
      <c r="Q54" s="3"/>
      <c r="R54" s="3"/>
      <c r="S54" s="3"/>
      <c r="T54" s="3"/>
      <c r="U54" s="61"/>
      <c r="V54" s="3"/>
      <c r="W54" s="3"/>
      <c r="X54" s="3"/>
      <c r="Y54" s="3"/>
      <c r="Z54" s="3"/>
      <c r="AA54" s="2"/>
    </row>
    <row r="55" spans="1:27" s="7" customFormat="1" ht="15">
      <c r="A55" s="176" t="s">
        <v>158</v>
      </c>
      <c r="B55" s="187">
        <f>'Open Int.'!E55</f>
        <v>621000</v>
      </c>
      <c r="C55" s="188">
        <f>'Open Int.'!F55</f>
        <v>407100</v>
      </c>
      <c r="D55" s="189">
        <f>'Open Int.'!H55</f>
        <v>51750</v>
      </c>
      <c r="E55" s="314">
        <f>'Open Int.'!I55</f>
        <v>24150</v>
      </c>
      <c r="F55" s="190">
        <f>IF('Open Int.'!E55=0,0,'Open Int.'!H55/'Open Int.'!E55)</f>
        <v>0.08333333333333333</v>
      </c>
      <c r="G55" s="154">
        <v>0.12903225806451613</v>
      </c>
      <c r="H55" s="169">
        <f t="shared" si="0"/>
        <v>-0.3541666666666667</v>
      </c>
      <c r="I55" s="184">
        <f>IF(Volume!D55=0,0,Volume!F55/Volume!D55)</f>
        <v>0.029411764705882353</v>
      </c>
      <c r="J55" s="175">
        <v>0.14814814814814814</v>
      </c>
      <c r="K55" s="169">
        <f t="shared" si="1"/>
        <v>-0.801470588235294</v>
      </c>
      <c r="L55" s="60"/>
      <c r="M55" s="6"/>
      <c r="N55" s="59"/>
      <c r="O55" s="3"/>
      <c r="P55" s="3"/>
      <c r="Q55" s="3"/>
      <c r="R55" s="3"/>
      <c r="S55" s="3"/>
      <c r="T55" s="3"/>
      <c r="U55" s="61"/>
      <c r="V55" s="3"/>
      <c r="W55" s="3"/>
      <c r="X55" s="3"/>
      <c r="Y55" s="3"/>
      <c r="Z55" s="3"/>
      <c r="AA55" s="2"/>
    </row>
    <row r="56" spans="1:27" s="7" customFormat="1" ht="15">
      <c r="A56" s="176" t="s">
        <v>380</v>
      </c>
      <c r="B56" s="187">
        <f>'Open Int.'!E56</f>
        <v>2700</v>
      </c>
      <c r="C56" s="188">
        <f>'Open Int.'!F56</f>
        <v>2700</v>
      </c>
      <c r="D56" s="189">
        <f>'Open Int.'!H56</f>
        <v>0</v>
      </c>
      <c r="E56" s="314">
        <f>'Open Int.'!I56</f>
        <v>0</v>
      </c>
      <c r="F56" s="190">
        <f>IF('Open Int.'!E56=0,0,'Open Int.'!H56/'Open Int.'!E56)</f>
        <v>0</v>
      </c>
      <c r="G56" s="154">
        <v>0</v>
      </c>
      <c r="H56" s="169">
        <f t="shared" si="0"/>
        <v>0</v>
      </c>
      <c r="I56" s="184">
        <f>IF(Volume!D56=0,0,Volume!F56/Volume!D56)</f>
        <v>0</v>
      </c>
      <c r="J56" s="175">
        <v>0</v>
      </c>
      <c r="K56" s="169">
        <f t="shared" si="1"/>
        <v>0</v>
      </c>
      <c r="L56" s="60"/>
      <c r="M56" s="6"/>
      <c r="N56" s="59"/>
      <c r="O56" s="3"/>
      <c r="P56" s="3"/>
      <c r="Q56" s="3"/>
      <c r="R56" s="3"/>
      <c r="S56" s="3"/>
      <c r="T56" s="3"/>
      <c r="U56" s="61"/>
      <c r="V56" s="3"/>
      <c r="W56" s="3"/>
      <c r="X56" s="3"/>
      <c r="Y56" s="3"/>
      <c r="Z56" s="3"/>
      <c r="AA56" s="2"/>
    </row>
    <row r="57" spans="1:27" s="7" customFormat="1" ht="15">
      <c r="A57" s="176" t="s">
        <v>3</v>
      </c>
      <c r="B57" s="187">
        <f>'Open Int.'!E57</f>
        <v>93750</v>
      </c>
      <c r="C57" s="188">
        <f>'Open Int.'!F57</f>
        <v>40000</v>
      </c>
      <c r="D57" s="189">
        <f>'Open Int.'!H57</f>
        <v>2500</v>
      </c>
      <c r="E57" s="314">
        <f>'Open Int.'!I57</f>
        <v>2500</v>
      </c>
      <c r="F57" s="190">
        <f>IF('Open Int.'!E57=0,0,'Open Int.'!H57/'Open Int.'!E57)</f>
        <v>0.02666666666666667</v>
      </c>
      <c r="G57" s="154">
        <v>0</v>
      </c>
      <c r="H57" s="169">
        <f t="shared" si="0"/>
        <v>0</v>
      </c>
      <c r="I57" s="184">
        <f>IF(Volume!D57=0,0,Volume!F57/Volume!D57)</f>
        <v>0.05</v>
      </c>
      <c r="J57" s="175">
        <v>0</v>
      </c>
      <c r="K57" s="169">
        <f t="shared" si="1"/>
        <v>0</v>
      </c>
      <c r="L57" s="60"/>
      <c r="M57" s="6"/>
      <c r="N57" s="59"/>
      <c r="O57" s="3"/>
      <c r="P57" s="3"/>
      <c r="Q57" s="3"/>
      <c r="R57" s="3"/>
      <c r="S57" s="3"/>
      <c r="T57" s="3"/>
      <c r="U57" s="61"/>
      <c r="V57" s="3"/>
      <c r="W57" s="3"/>
      <c r="X57" s="3"/>
      <c r="Y57" s="3"/>
      <c r="Z57" s="3"/>
      <c r="AA57" s="2"/>
    </row>
    <row r="58" spans="1:27" s="7" customFormat="1" ht="15">
      <c r="A58" s="176" t="s">
        <v>466</v>
      </c>
      <c r="B58" s="187">
        <f>'Open Int.'!E58</f>
        <v>0</v>
      </c>
      <c r="C58" s="188">
        <f>'Open Int.'!F58</f>
        <v>0</v>
      </c>
      <c r="D58" s="189">
        <f>'Open Int.'!H58</f>
        <v>0</v>
      </c>
      <c r="E58" s="314">
        <f>'Open Int.'!I58</f>
        <v>0</v>
      </c>
      <c r="F58" s="190">
        <f>IF('Open Int.'!E58=0,0,'Open Int.'!H58/'Open Int.'!E58)</f>
        <v>0</v>
      </c>
      <c r="G58" s="154">
        <v>0</v>
      </c>
      <c r="H58" s="169">
        <f t="shared" si="0"/>
        <v>0</v>
      </c>
      <c r="I58" s="184">
        <f>IF(Volume!D58=0,0,Volume!F58/Volume!D58)</f>
        <v>0</v>
      </c>
      <c r="J58" s="175">
        <v>0</v>
      </c>
      <c r="K58" s="169">
        <f t="shared" si="1"/>
        <v>0</v>
      </c>
      <c r="L58" s="60"/>
      <c r="M58" s="6"/>
      <c r="N58" s="59"/>
      <c r="O58" s="3"/>
      <c r="P58" s="3"/>
      <c r="Q58" s="3"/>
      <c r="R58" s="3"/>
      <c r="S58" s="3"/>
      <c r="T58" s="3"/>
      <c r="U58" s="61"/>
      <c r="V58" s="3"/>
      <c r="W58" s="3"/>
      <c r="X58" s="3"/>
      <c r="Y58" s="3"/>
      <c r="Z58" s="3"/>
      <c r="AA58" s="2"/>
    </row>
    <row r="59" spans="1:27" s="7" customFormat="1" ht="15">
      <c r="A59" s="176" t="s">
        <v>528</v>
      </c>
      <c r="B59" s="187">
        <f>'Open Int.'!E59</f>
        <v>550</v>
      </c>
      <c r="C59" s="188">
        <f>'Open Int.'!F59</f>
        <v>550</v>
      </c>
      <c r="D59" s="189">
        <f>'Open Int.'!H59</f>
        <v>0</v>
      </c>
      <c r="E59" s="314">
        <f>'Open Int.'!I59</f>
        <v>0</v>
      </c>
      <c r="F59" s="190">
        <f>IF('Open Int.'!E59=0,0,'Open Int.'!H59/'Open Int.'!E59)</f>
        <v>0</v>
      </c>
      <c r="G59" s="154">
        <v>0</v>
      </c>
      <c r="H59" s="169">
        <f t="shared" si="0"/>
        <v>0</v>
      </c>
      <c r="I59" s="184">
        <f>IF(Volume!D59=0,0,Volume!F59/Volume!D59)</f>
        <v>0</v>
      </c>
      <c r="J59" s="175">
        <v>0</v>
      </c>
      <c r="K59" s="169">
        <f t="shared" si="1"/>
        <v>0</v>
      </c>
      <c r="L59" s="60"/>
      <c r="M59" s="6"/>
      <c r="N59" s="59"/>
      <c r="O59" s="3"/>
      <c r="P59" s="3"/>
      <c r="Q59" s="3"/>
      <c r="R59" s="3"/>
      <c r="S59" s="3"/>
      <c r="T59" s="3"/>
      <c r="U59" s="61"/>
      <c r="V59" s="3"/>
      <c r="W59" s="3"/>
      <c r="X59" s="3"/>
      <c r="Y59" s="3"/>
      <c r="Z59" s="3"/>
      <c r="AA59" s="2"/>
    </row>
    <row r="60" spans="1:27" s="7" customFormat="1" ht="15">
      <c r="A60" s="176" t="s">
        <v>159</v>
      </c>
      <c r="B60" s="187">
        <f>'Open Int.'!E60</f>
        <v>0</v>
      </c>
      <c r="C60" s="188">
        <f>'Open Int.'!F60</f>
        <v>0</v>
      </c>
      <c r="D60" s="189">
        <f>'Open Int.'!H60</f>
        <v>0</v>
      </c>
      <c r="E60" s="314">
        <f>'Open Int.'!I60</f>
        <v>0</v>
      </c>
      <c r="F60" s="190">
        <f>IF('Open Int.'!E60=0,0,'Open Int.'!H60/'Open Int.'!E60)</f>
        <v>0</v>
      </c>
      <c r="G60" s="154">
        <v>0</v>
      </c>
      <c r="H60" s="169">
        <f t="shared" si="0"/>
        <v>0</v>
      </c>
      <c r="I60" s="184">
        <f>IF(Volume!D60=0,0,Volume!F60/Volume!D60)</f>
        <v>0</v>
      </c>
      <c r="J60" s="175">
        <v>0</v>
      </c>
      <c r="K60" s="169">
        <f t="shared" si="1"/>
        <v>0</v>
      </c>
      <c r="L60" s="60"/>
      <c r="M60" s="6"/>
      <c r="N60" s="59"/>
      <c r="O60" s="3"/>
      <c r="P60" s="3"/>
      <c r="Q60" s="3"/>
      <c r="R60" s="3"/>
      <c r="S60" s="3"/>
      <c r="T60" s="3"/>
      <c r="U60" s="61"/>
      <c r="V60" s="3"/>
      <c r="W60" s="3"/>
      <c r="X60" s="3"/>
      <c r="Y60" s="3"/>
      <c r="Z60" s="3"/>
      <c r="AA60" s="2"/>
    </row>
    <row r="61" spans="1:27" s="7" customFormat="1" ht="15">
      <c r="A61" s="176" t="s">
        <v>277</v>
      </c>
      <c r="B61" s="187">
        <f>'Open Int.'!E61</f>
        <v>0</v>
      </c>
      <c r="C61" s="188">
        <f>'Open Int.'!F61</f>
        <v>0</v>
      </c>
      <c r="D61" s="189">
        <f>'Open Int.'!H61</f>
        <v>0</v>
      </c>
      <c r="E61" s="314">
        <f>'Open Int.'!I61</f>
        <v>0</v>
      </c>
      <c r="F61" s="190">
        <f>IF('Open Int.'!E61=0,0,'Open Int.'!H61/'Open Int.'!E61)</f>
        <v>0</v>
      </c>
      <c r="G61" s="154">
        <v>0</v>
      </c>
      <c r="H61" s="169">
        <f t="shared" si="0"/>
        <v>0</v>
      </c>
      <c r="I61" s="184">
        <f>IF(Volume!D61=0,0,Volume!F61/Volume!D61)</f>
        <v>0</v>
      </c>
      <c r="J61" s="175">
        <v>0</v>
      </c>
      <c r="K61" s="169">
        <f t="shared" si="1"/>
        <v>0</v>
      </c>
      <c r="L61" s="60"/>
      <c r="M61" s="6"/>
      <c r="N61" s="59"/>
      <c r="O61" s="3"/>
      <c r="P61" s="3"/>
      <c r="Q61" s="3"/>
      <c r="R61" s="3"/>
      <c r="S61" s="3"/>
      <c r="T61" s="3"/>
      <c r="U61" s="61"/>
      <c r="V61" s="3"/>
      <c r="W61" s="3"/>
      <c r="X61" s="3"/>
      <c r="Y61" s="3"/>
      <c r="Z61" s="3"/>
      <c r="AA61" s="2"/>
    </row>
    <row r="62" spans="1:27" s="7" customFormat="1" ht="15">
      <c r="A62" s="176" t="s">
        <v>180</v>
      </c>
      <c r="B62" s="187">
        <f>'Open Int.'!E62</f>
        <v>0</v>
      </c>
      <c r="C62" s="188">
        <f>'Open Int.'!F62</f>
        <v>0</v>
      </c>
      <c r="D62" s="189">
        <f>'Open Int.'!H62</f>
        <v>0</v>
      </c>
      <c r="E62" s="314">
        <f>'Open Int.'!I62</f>
        <v>0</v>
      </c>
      <c r="F62" s="190">
        <f>IF('Open Int.'!E62=0,0,'Open Int.'!H62/'Open Int.'!E62)</f>
        <v>0</v>
      </c>
      <c r="G62" s="154">
        <v>0</v>
      </c>
      <c r="H62" s="169">
        <f t="shared" si="0"/>
        <v>0</v>
      </c>
      <c r="I62" s="184">
        <f>IF(Volume!D62=0,0,Volume!F62/Volume!D62)</f>
        <v>0</v>
      </c>
      <c r="J62" s="175">
        <v>0</v>
      </c>
      <c r="K62" s="169">
        <f t="shared" si="1"/>
        <v>0</v>
      </c>
      <c r="L62" s="60"/>
      <c r="M62" s="6"/>
      <c r="N62" s="59"/>
      <c r="O62" s="3"/>
      <c r="P62" s="3"/>
      <c r="Q62" s="3"/>
      <c r="R62" s="3"/>
      <c r="S62" s="3"/>
      <c r="T62" s="3"/>
      <c r="U62" s="61"/>
      <c r="V62" s="3"/>
      <c r="W62" s="3"/>
      <c r="X62" s="3"/>
      <c r="Y62" s="3"/>
      <c r="Z62" s="3"/>
      <c r="AA62" s="2"/>
    </row>
    <row r="63" spans="1:27" s="7" customFormat="1" ht="15">
      <c r="A63" s="176" t="s">
        <v>213</v>
      </c>
      <c r="B63" s="187">
        <f>'Open Int.'!E63</f>
        <v>148500</v>
      </c>
      <c r="C63" s="188">
        <f>'Open Int.'!F63</f>
        <v>35100</v>
      </c>
      <c r="D63" s="189">
        <f>'Open Int.'!H63</f>
        <v>0</v>
      </c>
      <c r="E63" s="314">
        <f>'Open Int.'!I63</f>
        <v>0</v>
      </c>
      <c r="F63" s="190">
        <f>IF('Open Int.'!E63=0,0,'Open Int.'!H63/'Open Int.'!E63)</f>
        <v>0</v>
      </c>
      <c r="G63" s="154">
        <v>0</v>
      </c>
      <c r="H63" s="169">
        <f t="shared" si="0"/>
        <v>0</v>
      </c>
      <c r="I63" s="184">
        <f>IF(Volume!D63=0,0,Volume!F63/Volume!D63)</f>
        <v>0</v>
      </c>
      <c r="J63" s="175">
        <v>0</v>
      </c>
      <c r="K63" s="169">
        <f t="shared" si="1"/>
        <v>0</v>
      </c>
      <c r="L63" s="60"/>
      <c r="M63" s="6"/>
      <c r="N63" s="59"/>
      <c r="O63" s="3"/>
      <c r="P63" s="3"/>
      <c r="Q63" s="3"/>
      <c r="R63" s="3"/>
      <c r="S63" s="3"/>
      <c r="T63" s="3"/>
      <c r="U63" s="61"/>
      <c r="V63" s="3"/>
      <c r="W63" s="3"/>
      <c r="X63" s="3"/>
      <c r="Y63" s="3"/>
      <c r="Z63" s="3"/>
      <c r="AA63" s="2"/>
    </row>
    <row r="64" spans="1:27" s="7" customFormat="1" ht="15">
      <c r="A64" s="176" t="s">
        <v>500</v>
      </c>
      <c r="B64" s="187">
        <f>'Open Int.'!E64</f>
        <v>49000</v>
      </c>
      <c r="C64" s="188">
        <f>'Open Int.'!F64</f>
        <v>16800</v>
      </c>
      <c r="D64" s="189">
        <f>'Open Int.'!H64</f>
        <v>0</v>
      </c>
      <c r="E64" s="314">
        <f>'Open Int.'!I64</f>
        <v>0</v>
      </c>
      <c r="F64" s="190">
        <f>IF('Open Int.'!E64=0,0,'Open Int.'!H64/'Open Int.'!E64)</f>
        <v>0</v>
      </c>
      <c r="G64" s="154">
        <v>0</v>
      </c>
      <c r="H64" s="169">
        <f t="shared" si="0"/>
        <v>0</v>
      </c>
      <c r="I64" s="184">
        <f>IF(Volume!D64=0,0,Volume!F64/Volume!D64)</f>
        <v>0</v>
      </c>
      <c r="J64" s="175">
        <v>0</v>
      </c>
      <c r="K64" s="169">
        <f t="shared" si="1"/>
        <v>0</v>
      </c>
      <c r="L64" s="60"/>
      <c r="M64" s="6"/>
      <c r="N64" s="59"/>
      <c r="O64" s="3"/>
      <c r="P64" s="3"/>
      <c r="Q64" s="3"/>
      <c r="R64" s="3"/>
      <c r="S64" s="3"/>
      <c r="T64" s="3"/>
      <c r="U64" s="61"/>
      <c r="V64" s="3"/>
      <c r="W64" s="3"/>
      <c r="X64" s="3"/>
      <c r="Y64" s="3"/>
      <c r="Z64" s="3"/>
      <c r="AA64" s="2"/>
    </row>
    <row r="65" spans="1:27" s="7" customFormat="1" ht="15">
      <c r="A65" s="176" t="s">
        <v>395</v>
      </c>
      <c r="B65" s="187">
        <f>'Open Int.'!E65</f>
        <v>325500</v>
      </c>
      <c r="C65" s="188">
        <f>'Open Int.'!F65</f>
        <v>162750</v>
      </c>
      <c r="D65" s="189">
        <f>'Open Int.'!H65</f>
        <v>7875</v>
      </c>
      <c r="E65" s="314">
        <f>'Open Int.'!I65</f>
        <v>2625</v>
      </c>
      <c r="F65" s="190">
        <f>IF('Open Int.'!E65=0,0,'Open Int.'!H65/'Open Int.'!E65)</f>
        <v>0.024193548387096774</v>
      </c>
      <c r="G65" s="154">
        <v>0.03225806451612903</v>
      </c>
      <c r="H65" s="169">
        <f t="shared" si="0"/>
        <v>-0.25</v>
      </c>
      <c r="I65" s="184">
        <f>IF(Volume!D65=0,0,Volume!F65/Volume!D65)</f>
        <v>0.020202020202020204</v>
      </c>
      <c r="J65" s="175">
        <v>0</v>
      </c>
      <c r="K65" s="169">
        <f t="shared" si="1"/>
        <v>0</v>
      </c>
      <c r="L65" s="60"/>
      <c r="M65" s="6"/>
      <c r="N65" s="59"/>
      <c r="O65" s="3"/>
      <c r="P65" s="3"/>
      <c r="Q65" s="3"/>
      <c r="R65" s="3"/>
      <c r="S65" s="3"/>
      <c r="T65" s="3"/>
      <c r="U65" s="61"/>
      <c r="V65" s="3"/>
      <c r="W65" s="3"/>
      <c r="X65" s="3"/>
      <c r="Y65" s="3"/>
      <c r="Z65" s="3"/>
      <c r="AA65" s="2"/>
    </row>
    <row r="66" spans="1:27" s="7" customFormat="1" ht="15">
      <c r="A66" s="176" t="s">
        <v>160</v>
      </c>
      <c r="B66" s="187">
        <f>'Open Int.'!E66</f>
        <v>930</v>
      </c>
      <c r="C66" s="188">
        <f>'Open Int.'!F66</f>
        <v>0</v>
      </c>
      <c r="D66" s="189">
        <f>'Open Int.'!H66</f>
        <v>0</v>
      </c>
      <c r="E66" s="314">
        <f>'Open Int.'!I66</f>
        <v>0</v>
      </c>
      <c r="F66" s="190">
        <f>IF('Open Int.'!E66=0,0,'Open Int.'!H66/'Open Int.'!E66)</f>
        <v>0</v>
      </c>
      <c r="G66" s="154">
        <v>0</v>
      </c>
      <c r="H66" s="169">
        <f t="shared" si="0"/>
        <v>0</v>
      </c>
      <c r="I66" s="184">
        <f>IF(Volume!D66=0,0,Volume!F66/Volume!D66)</f>
        <v>0</v>
      </c>
      <c r="J66" s="175">
        <v>0</v>
      </c>
      <c r="K66" s="169">
        <f t="shared" si="1"/>
        <v>0</v>
      </c>
      <c r="L66" s="60"/>
      <c r="M66" s="6"/>
      <c r="N66" s="59"/>
      <c r="O66" s="3"/>
      <c r="P66" s="3"/>
      <c r="Q66" s="3"/>
      <c r="R66" s="3"/>
      <c r="S66" s="3"/>
      <c r="T66" s="3"/>
      <c r="U66" s="61"/>
      <c r="V66" s="3"/>
      <c r="W66" s="3"/>
      <c r="X66" s="3"/>
      <c r="Y66" s="3"/>
      <c r="Z66" s="3"/>
      <c r="AA66" s="2"/>
    </row>
    <row r="67" spans="1:27" s="7" customFormat="1" ht="15">
      <c r="A67" s="176" t="s">
        <v>451</v>
      </c>
      <c r="B67" s="187">
        <f>'Open Int.'!E67</f>
        <v>281600</v>
      </c>
      <c r="C67" s="188">
        <f>'Open Int.'!F67</f>
        <v>246000</v>
      </c>
      <c r="D67" s="189">
        <f>'Open Int.'!H67</f>
        <v>8000</v>
      </c>
      <c r="E67" s="314">
        <f>'Open Int.'!I67</f>
        <v>7600</v>
      </c>
      <c r="F67" s="190">
        <f>IF('Open Int.'!E67=0,0,'Open Int.'!H67/'Open Int.'!E67)</f>
        <v>0.028409090909090908</v>
      </c>
      <c r="G67" s="154">
        <v>0.011235955056179775</v>
      </c>
      <c r="H67" s="169">
        <f t="shared" si="0"/>
        <v>1.5284090909090908</v>
      </c>
      <c r="I67" s="184">
        <f>IF(Volume!D67=0,0,Volume!F67/Volume!D67)</f>
        <v>0.020054694621695533</v>
      </c>
      <c r="J67" s="175">
        <v>0.022727272727272728</v>
      </c>
      <c r="K67" s="169">
        <f t="shared" si="1"/>
        <v>-0.11759343664539657</v>
      </c>
      <c r="L67" s="60"/>
      <c r="M67" s="6"/>
      <c r="N67" s="59"/>
      <c r="O67" s="3"/>
      <c r="P67" s="3"/>
      <c r="Q67" s="3"/>
      <c r="R67" s="3"/>
      <c r="S67" s="3"/>
      <c r="T67" s="3"/>
      <c r="U67" s="61"/>
      <c r="V67" s="3"/>
      <c r="W67" s="3"/>
      <c r="X67" s="3"/>
      <c r="Y67" s="3"/>
      <c r="Z67" s="3"/>
      <c r="AA67" s="2"/>
    </row>
    <row r="68" spans="1:27" s="7" customFormat="1" ht="15">
      <c r="A68" s="176" t="s">
        <v>191</v>
      </c>
      <c r="B68" s="187">
        <f>'Open Int.'!E68</f>
        <v>800</v>
      </c>
      <c r="C68" s="188">
        <f>'Open Int.'!F68</f>
        <v>400</v>
      </c>
      <c r="D68" s="189">
        <f>'Open Int.'!H68</f>
        <v>0</v>
      </c>
      <c r="E68" s="314">
        <f>'Open Int.'!I68</f>
        <v>0</v>
      </c>
      <c r="F68" s="190">
        <f>IF('Open Int.'!E68=0,0,'Open Int.'!H68/'Open Int.'!E68)</f>
        <v>0</v>
      </c>
      <c r="G68" s="154">
        <v>0</v>
      </c>
      <c r="H68" s="169">
        <f t="shared" si="0"/>
        <v>0</v>
      </c>
      <c r="I68" s="184">
        <f>IF(Volume!D68=0,0,Volume!F68/Volume!D68)</f>
        <v>0</v>
      </c>
      <c r="J68" s="175">
        <v>0</v>
      </c>
      <c r="K68" s="169">
        <f t="shared" si="1"/>
        <v>0</v>
      </c>
      <c r="L68" s="60"/>
      <c r="M68" s="6"/>
      <c r="N68" s="59"/>
      <c r="O68" s="3"/>
      <c r="P68" s="3"/>
      <c r="Q68" s="3"/>
      <c r="R68" s="3"/>
      <c r="S68" s="3"/>
      <c r="T68" s="3"/>
      <c r="U68" s="61"/>
      <c r="V68" s="3"/>
      <c r="W68" s="3"/>
      <c r="X68" s="3"/>
      <c r="Y68" s="3"/>
      <c r="Z68" s="3"/>
      <c r="AA68" s="2"/>
    </row>
    <row r="69" spans="1:27" s="7" customFormat="1" ht="15">
      <c r="A69" s="200" t="s">
        <v>526</v>
      </c>
      <c r="B69" s="187">
        <f>'Open Int.'!E69</f>
        <v>4750</v>
      </c>
      <c r="C69" s="188">
        <f>'Open Int.'!F69</f>
        <v>4250</v>
      </c>
      <c r="D69" s="189">
        <f>'Open Int.'!H69</f>
        <v>750</v>
      </c>
      <c r="E69" s="314">
        <f>'Open Int.'!I69</f>
        <v>750</v>
      </c>
      <c r="F69" s="190">
        <f>IF('Open Int.'!E69=0,0,'Open Int.'!H69/'Open Int.'!E69)</f>
        <v>0.15789473684210525</v>
      </c>
      <c r="G69" s="154">
        <v>0</v>
      </c>
      <c r="H69" s="169">
        <f aca="true" t="shared" si="2" ref="H69:H132">IF(G69=0,0,(F69-G69)/G69)</f>
        <v>0</v>
      </c>
      <c r="I69" s="184">
        <f>IF(Volume!D69=0,0,Volume!F69/Volume!D69)</f>
        <v>0.125</v>
      </c>
      <c r="J69" s="175">
        <v>0</v>
      </c>
      <c r="K69" s="169">
        <f t="shared" si="1"/>
        <v>0</v>
      </c>
      <c r="L69" s="60"/>
      <c r="M69" s="6"/>
      <c r="N69" s="59"/>
      <c r="O69" s="3"/>
      <c r="P69" s="3"/>
      <c r="Q69" s="3"/>
      <c r="R69" s="3"/>
      <c r="S69" s="3"/>
      <c r="T69" s="3"/>
      <c r="U69" s="61"/>
      <c r="V69" s="3"/>
      <c r="W69" s="3"/>
      <c r="X69" s="3"/>
      <c r="Y69" s="3"/>
      <c r="Z69" s="3"/>
      <c r="AA69" s="2"/>
    </row>
    <row r="70" spans="1:27" s="7" customFormat="1" ht="15">
      <c r="A70" s="176" t="s">
        <v>396</v>
      </c>
      <c r="B70" s="187">
        <f>'Open Int.'!E70</f>
        <v>0</v>
      </c>
      <c r="C70" s="188">
        <f>'Open Int.'!F70</f>
        <v>0</v>
      </c>
      <c r="D70" s="189">
        <f>'Open Int.'!H70</f>
        <v>0</v>
      </c>
      <c r="E70" s="314">
        <f>'Open Int.'!I70</f>
        <v>0</v>
      </c>
      <c r="F70" s="190">
        <f>IF('Open Int.'!E70=0,0,'Open Int.'!H70/'Open Int.'!E70)</f>
        <v>0</v>
      </c>
      <c r="G70" s="154">
        <v>0</v>
      </c>
      <c r="H70" s="169">
        <f t="shared" si="2"/>
        <v>0</v>
      </c>
      <c r="I70" s="184">
        <f>IF(Volume!D70=0,0,Volume!F70/Volume!D70)</f>
        <v>0</v>
      </c>
      <c r="J70" s="175">
        <v>0</v>
      </c>
      <c r="K70" s="169">
        <f aca="true" t="shared" si="3" ref="K70:K133">IF(J70=0,0,(I70-J70)/J70)</f>
        <v>0</v>
      </c>
      <c r="L70" s="60"/>
      <c r="M70" s="6"/>
      <c r="N70" s="59"/>
      <c r="O70" s="3"/>
      <c r="P70" s="3"/>
      <c r="Q70" s="3"/>
      <c r="R70" s="3"/>
      <c r="S70" s="3"/>
      <c r="T70" s="3"/>
      <c r="U70" s="61"/>
      <c r="V70" s="3"/>
      <c r="W70" s="3"/>
      <c r="X70" s="3"/>
      <c r="Y70" s="3"/>
      <c r="Z70" s="3"/>
      <c r="AA70" s="2"/>
    </row>
    <row r="71" spans="1:27" s="7" customFormat="1" ht="15">
      <c r="A71" s="176" t="s">
        <v>397</v>
      </c>
      <c r="B71" s="187">
        <f>'Open Int.'!E71</f>
        <v>0</v>
      </c>
      <c r="C71" s="188">
        <f>'Open Int.'!F71</f>
        <v>0</v>
      </c>
      <c r="D71" s="189">
        <f>'Open Int.'!H71</f>
        <v>0</v>
      </c>
      <c r="E71" s="314">
        <f>'Open Int.'!I71</f>
        <v>0</v>
      </c>
      <c r="F71" s="190">
        <f>IF('Open Int.'!E71=0,0,'Open Int.'!H71/'Open Int.'!E71)</f>
        <v>0</v>
      </c>
      <c r="G71" s="154">
        <v>0</v>
      </c>
      <c r="H71" s="169">
        <f t="shared" si="2"/>
        <v>0</v>
      </c>
      <c r="I71" s="184">
        <f>IF(Volume!D71=0,0,Volume!F71/Volume!D71)</f>
        <v>0</v>
      </c>
      <c r="J71" s="175">
        <v>0</v>
      </c>
      <c r="K71" s="169">
        <f t="shared" si="3"/>
        <v>0</v>
      </c>
      <c r="L71" s="60"/>
      <c r="M71" s="6"/>
      <c r="N71" s="59"/>
      <c r="O71" s="3"/>
      <c r="P71" s="3"/>
      <c r="Q71" s="3"/>
      <c r="R71" s="3"/>
      <c r="S71" s="3"/>
      <c r="T71" s="3"/>
      <c r="U71" s="61"/>
      <c r="V71" s="3"/>
      <c r="W71" s="3"/>
      <c r="X71" s="3"/>
      <c r="Y71" s="3"/>
      <c r="Z71" s="3"/>
      <c r="AA71" s="2"/>
    </row>
    <row r="72" spans="1:27" s="7" customFormat="1" ht="15">
      <c r="A72" s="176" t="s">
        <v>214</v>
      </c>
      <c r="B72" s="187">
        <f>'Open Int.'!E72</f>
        <v>55200</v>
      </c>
      <c r="C72" s="188">
        <f>'Open Int.'!F72</f>
        <v>24000</v>
      </c>
      <c r="D72" s="189">
        <f>'Open Int.'!H72</f>
        <v>2400</v>
      </c>
      <c r="E72" s="314">
        <f>'Open Int.'!I72</f>
        <v>2400</v>
      </c>
      <c r="F72" s="190">
        <f>IF('Open Int.'!E72=0,0,'Open Int.'!H72/'Open Int.'!E72)</f>
        <v>0.043478260869565216</v>
      </c>
      <c r="G72" s="154">
        <v>0</v>
      </c>
      <c r="H72" s="169">
        <f t="shared" si="2"/>
        <v>0</v>
      </c>
      <c r="I72" s="184">
        <f>IF(Volume!D72=0,0,Volume!F72/Volume!D72)</f>
        <v>0.05555555555555555</v>
      </c>
      <c r="J72" s="175">
        <v>0</v>
      </c>
      <c r="K72" s="169">
        <f t="shared" si="3"/>
        <v>0</v>
      </c>
      <c r="L72" s="60"/>
      <c r="M72" s="6"/>
      <c r="N72" s="59"/>
      <c r="O72" s="3"/>
      <c r="P72" s="3"/>
      <c r="Q72" s="3"/>
      <c r="R72" s="3"/>
      <c r="S72" s="3"/>
      <c r="T72" s="3"/>
      <c r="U72" s="61"/>
      <c r="V72" s="3"/>
      <c r="W72" s="3"/>
      <c r="X72" s="3"/>
      <c r="Y72" s="3"/>
      <c r="Z72" s="3"/>
      <c r="AA72" s="2"/>
    </row>
    <row r="73" spans="1:27" s="7" customFormat="1" ht="15">
      <c r="A73" s="176" t="s">
        <v>161</v>
      </c>
      <c r="B73" s="187">
        <f>'Open Int.'!E73</f>
        <v>22600</v>
      </c>
      <c r="C73" s="188">
        <f>'Open Int.'!F73</f>
        <v>22600</v>
      </c>
      <c r="D73" s="189">
        <f>'Open Int.'!H73</f>
        <v>0</v>
      </c>
      <c r="E73" s="314">
        <f>'Open Int.'!I73</f>
        <v>0</v>
      </c>
      <c r="F73" s="190">
        <f>IF('Open Int.'!E73=0,0,'Open Int.'!H73/'Open Int.'!E73)</f>
        <v>0</v>
      </c>
      <c r="G73" s="154">
        <v>0</v>
      </c>
      <c r="H73" s="169">
        <f t="shared" si="2"/>
        <v>0</v>
      </c>
      <c r="I73" s="184">
        <f>IF(Volume!D73=0,0,Volume!F73/Volume!D73)</f>
        <v>0</v>
      </c>
      <c r="J73" s="175">
        <v>0</v>
      </c>
      <c r="K73" s="169">
        <f t="shared" si="3"/>
        <v>0</v>
      </c>
      <c r="L73" s="60"/>
      <c r="M73" s="6"/>
      <c r="N73" s="59"/>
      <c r="O73" s="3"/>
      <c r="P73" s="3"/>
      <c r="Q73" s="3"/>
      <c r="R73" s="3"/>
      <c r="S73" s="3"/>
      <c r="T73" s="3"/>
      <c r="U73" s="61"/>
      <c r="V73" s="3"/>
      <c r="W73" s="3"/>
      <c r="X73" s="3"/>
      <c r="Y73" s="3"/>
      <c r="Z73" s="3"/>
      <c r="AA73" s="2"/>
    </row>
    <row r="74" spans="1:27" s="7" customFormat="1" ht="15">
      <c r="A74" s="176" t="s">
        <v>162</v>
      </c>
      <c r="B74" s="187">
        <f>'Open Int.'!E74</f>
        <v>0</v>
      </c>
      <c r="C74" s="188">
        <f>'Open Int.'!F74</f>
        <v>0</v>
      </c>
      <c r="D74" s="189">
        <f>'Open Int.'!H74</f>
        <v>0</v>
      </c>
      <c r="E74" s="314">
        <f>'Open Int.'!I74</f>
        <v>0</v>
      </c>
      <c r="F74" s="190">
        <f>IF('Open Int.'!E74=0,0,'Open Int.'!H74/'Open Int.'!E74)</f>
        <v>0</v>
      </c>
      <c r="G74" s="154">
        <v>0</v>
      </c>
      <c r="H74" s="169">
        <f t="shared" si="2"/>
        <v>0</v>
      </c>
      <c r="I74" s="184">
        <f>IF(Volume!D74=0,0,Volume!F74/Volume!D74)</f>
        <v>0</v>
      </c>
      <c r="J74" s="175">
        <v>0</v>
      </c>
      <c r="K74" s="169">
        <f t="shared" si="3"/>
        <v>0</v>
      </c>
      <c r="L74" s="60"/>
      <c r="M74" s="6"/>
      <c r="N74" s="59"/>
      <c r="O74" s="3"/>
      <c r="P74" s="3"/>
      <c r="Q74" s="3"/>
      <c r="R74" s="3"/>
      <c r="S74" s="3"/>
      <c r="T74" s="3"/>
      <c r="U74" s="61"/>
      <c r="V74" s="3"/>
      <c r="W74" s="3"/>
      <c r="X74" s="3"/>
      <c r="Y74" s="3"/>
      <c r="Z74" s="3"/>
      <c r="AA74" s="2"/>
    </row>
    <row r="75" spans="1:27" s="7" customFormat="1" ht="15">
      <c r="A75" s="176" t="s">
        <v>398</v>
      </c>
      <c r="B75" s="187">
        <f>'Open Int.'!E75</f>
        <v>1350</v>
      </c>
      <c r="C75" s="188">
        <f>'Open Int.'!F75</f>
        <v>1050</v>
      </c>
      <c r="D75" s="189">
        <f>'Open Int.'!H75</f>
        <v>0</v>
      </c>
      <c r="E75" s="314">
        <f>'Open Int.'!I75</f>
        <v>0</v>
      </c>
      <c r="F75" s="190">
        <f>IF('Open Int.'!E75=0,0,'Open Int.'!H75/'Open Int.'!E75)</f>
        <v>0</v>
      </c>
      <c r="G75" s="154">
        <v>0</v>
      </c>
      <c r="H75" s="169">
        <f t="shared" si="2"/>
        <v>0</v>
      </c>
      <c r="I75" s="184">
        <f>IF(Volume!D75=0,0,Volume!F75/Volume!D75)</f>
        <v>0</v>
      </c>
      <c r="J75" s="175">
        <v>0</v>
      </c>
      <c r="K75" s="169">
        <f t="shared" si="3"/>
        <v>0</v>
      </c>
      <c r="L75" s="60"/>
      <c r="M75" s="6"/>
      <c r="N75" s="59"/>
      <c r="O75" s="3"/>
      <c r="P75" s="3"/>
      <c r="Q75" s="3"/>
      <c r="R75" s="3"/>
      <c r="S75" s="3"/>
      <c r="T75" s="3"/>
      <c r="U75" s="61"/>
      <c r="V75" s="3"/>
      <c r="W75" s="3"/>
      <c r="X75" s="3"/>
      <c r="Y75" s="3"/>
      <c r="Z75" s="3"/>
      <c r="AA75" s="2"/>
    </row>
    <row r="76" spans="1:27" s="7" customFormat="1" ht="15">
      <c r="A76" s="176" t="s">
        <v>87</v>
      </c>
      <c r="B76" s="187">
        <f>'Open Int.'!E76</f>
        <v>36000</v>
      </c>
      <c r="C76" s="188">
        <f>'Open Int.'!F76</f>
        <v>15750</v>
      </c>
      <c r="D76" s="189">
        <f>'Open Int.'!H76</f>
        <v>3750</v>
      </c>
      <c r="E76" s="314">
        <f>'Open Int.'!I76</f>
        <v>3000</v>
      </c>
      <c r="F76" s="190">
        <f>IF('Open Int.'!E76=0,0,'Open Int.'!H76/'Open Int.'!E76)</f>
        <v>0.10416666666666667</v>
      </c>
      <c r="G76" s="154">
        <v>0.037037037037037035</v>
      </c>
      <c r="H76" s="169">
        <f t="shared" si="2"/>
        <v>1.8125000000000002</v>
      </c>
      <c r="I76" s="184">
        <f>IF(Volume!D76=0,0,Volume!F76/Volume!D76)</f>
        <v>0.14285714285714285</v>
      </c>
      <c r="J76" s="175">
        <v>0.0625</v>
      </c>
      <c r="K76" s="169">
        <f t="shared" si="3"/>
        <v>1.2857142857142856</v>
      </c>
      <c r="L76" s="60"/>
      <c r="M76" s="6"/>
      <c r="N76" s="59"/>
      <c r="O76" s="3"/>
      <c r="P76" s="3"/>
      <c r="Q76" s="3"/>
      <c r="R76" s="3"/>
      <c r="S76" s="3"/>
      <c r="T76" s="3"/>
      <c r="U76" s="61"/>
      <c r="V76" s="3"/>
      <c r="W76" s="3"/>
      <c r="X76" s="3"/>
      <c r="Y76" s="3"/>
      <c r="Z76" s="3"/>
      <c r="AA76" s="2"/>
    </row>
    <row r="77" spans="1:27" s="7" customFormat="1" ht="15">
      <c r="A77" s="176" t="s">
        <v>501</v>
      </c>
      <c r="B77" s="187">
        <f>'Open Int.'!E77</f>
        <v>0</v>
      </c>
      <c r="C77" s="188">
        <f>'Open Int.'!F77</f>
        <v>0</v>
      </c>
      <c r="D77" s="189">
        <f>'Open Int.'!H77</f>
        <v>0</v>
      </c>
      <c r="E77" s="314">
        <f>'Open Int.'!I77</f>
        <v>0</v>
      </c>
      <c r="F77" s="190">
        <f>IF('Open Int.'!E77=0,0,'Open Int.'!H77/'Open Int.'!E77)</f>
        <v>0</v>
      </c>
      <c r="G77" s="154">
        <v>0</v>
      </c>
      <c r="H77" s="169">
        <f t="shared" si="2"/>
        <v>0</v>
      </c>
      <c r="I77" s="184">
        <f>IF(Volume!D77=0,0,Volume!F77/Volume!D77)</f>
        <v>0</v>
      </c>
      <c r="J77" s="175">
        <v>0</v>
      </c>
      <c r="K77" s="169">
        <f t="shared" si="3"/>
        <v>0</v>
      </c>
      <c r="L77" s="60"/>
      <c r="M77" s="6"/>
      <c r="N77" s="59"/>
      <c r="O77" s="3"/>
      <c r="P77" s="3"/>
      <c r="Q77" s="3"/>
      <c r="R77" s="3"/>
      <c r="S77" s="3"/>
      <c r="T77" s="3"/>
      <c r="U77" s="61"/>
      <c r="V77" s="3"/>
      <c r="W77" s="3"/>
      <c r="X77" s="3"/>
      <c r="Y77" s="3"/>
      <c r="Z77" s="3"/>
      <c r="AA77" s="2"/>
    </row>
    <row r="78" spans="1:27" s="7" customFormat="1" ht="15">
      <c r="A78" s="176" t="s">
        <v>278</v>
      </c>
      <c r="B78" s="187">
        <f>'Open Int.'!E78</f>
        <v>152500</v>
      </c>
      <c r="C78" s="188">
        <f>'Open Int.'!F78</f>
        <v>110000</v>
      </c>
      <c r="D78" s="189">
        <f>'Open Int.'!H78</f>
        <v>25000</v>
      </c>
      <c r="E78" s="314">
        <f>'Open Int.'!I78</f>
        <v>20000</v>
      </c>
      <c r="F78" s="190">
        <f>IF('Open Int.'!E78=0,0,'Open Int.'!H78/'Open Int.'!E78)</f>
        <v>0.16393442622950818</v>
      </c>
      <c r="G78" s="154">
        <v>0.11764705882352941</v>
      </c>
      <c r="H78" s="169">
        <f t="shared" si="2"/>
        <v>0.3934426229508196</v>
      </c>
      <c r="I78" s="184">
        <f>IF(Volume!D78=0,0,Volume!F78/Volume!D78)</f>
        <v>0.11267605633802817</v>
      </c>
      <c r="J78" s="175">
        <v>0.1</v>
      </c>
      <c r="K78" s="169">
        <f t="shared" si="3"/>
        <v>0.12676056338028166</v>
      </c>
      <c r="L78" s="60"/>
      <c r="M78" s="6"/>
      <c r="N78" s="59"/>
      <c r="O78" s="3"/>
      <c r="P78" s="3"/>
      <c r="Q78" s="3"/>
      <c r="R78" s="3"/>
      <c r="S78" s="3"/>
      <c r="T78" s="3"/>
      <c r="U78" s="61"/>
      <c r="V78" s="3"/>
      <c r="W78" s="3"/>
      <c r="X78" s="3"/>
      <c r="Y78" s="3"/>
      <c r="Z78" s="3"/>
      <c r="AA78" s="2"/>
    </row>
    <row r="79" spans="1:27" s="7" customFormat="1" ht="15">
      <c r="A79" s="176" t="s">
        <v>263</v>
      </c>
      <c r="B79" s="187">
        <f>'Open Int.'!E79</f>
        <v>1200</v>
      </c>
      <c r="C79" s="188">
        <f>'Open Int.'!F79</f>
        <v>0</v>
      </c>
      <c r="D79" s="189">
        <f>'Open Int.'!H79</f>
        <v>0</v>
      </c>
      <c r="E79" s="314">
        <f>'Open Int.'!I79</f>
        <v>0</v>
      </c>
      <c r="F79" s="190">
        <f>IF('Open Int.'!E79=0,0,'Open Int.'!H79/'Open Int.'!E79)</f>
        <v>0</v>
      </c>
      <c r="G79" s="154">
        <v>0</v>
      </c>
      <c r="H79" s="169">
        <f t="shared" si="2"/>
        <v>0</v>
      </c>
      <c r="I79" s="184">
        <f>IF(Volume!D79=0,0,Volume!F79/Volume!D79)</f>
        <v>0</v>
      </c>
      <c r="J79" s="175">
        <v>0</v>
      </c>
      <c r="K79" s="169">
        <f t="shared" si="3"/>
        <v>0</v>
      </c>
      <c r="L79" s="60"/>
      <c r="M79" s="6"/>
      <c r="N79" s="59"/>
      <c r="O79" s="3"/>
      <c r="P79" s="3"/>
      <c r="Q79" s="3"/>
      <c r="R79" s="3"/>
      <c r="S79" s="3"/>
      <c r="T79" s="3"/>
      <c r="U79" s="61"/>
      <c r="V79" s="3"/>
      <c r="W79" s="3"/>
      <c r="X79" s="3"/>
      <c r="Y79" s="3"/>
      <c r="Z79" s="3"/>
      <c r="AA79" s="2"/>
    </row>
    <row r="80" spans="1:27" s="7" customFormat="1" ht="15">
      <c r="A80" s="176" t="s">
        <v>503</v>
      </c>
      <c r="B80" s="187">
        <f>'Open Int.'!E80</f>
        <v>500</v>
      </c>
      <c r="C80" s="188">
        <f>'Open Int.'!F80</f>
        <v>500</v>
      </c>
      <c r="D80" s="189">
        <f>'Open Int.'!H80</f>
        <v>0</v>
      </c>
      <c r="E80" s="314">
        <f>'Open Int.'!I80</f>
        <v>0</v>
      </c>
      <c r="F80" s="190">
        <f>IF('Open Int.'!E80=0,0,'Open Int.'!H80/'Open Int.'!E80)</f>
        <v>0</v>
      </c>
      <c r="G80" s="154">
        <v>0</v>
      </c>
      <c r="H80" s="169">
        <f t="shared" si="2"/>
        <v>0</v>
      </c>
      <c r="I80" s="184">
        <f>IF(Volume!D80=0,0,Volume!F80/Volume!D80)</f>
        <v>0</v>
      </c>
      <c r="J80" s="175">
        <v>0</v>
      </c>
      <c r="K80" s="169">
        <f t="shared" si="3"/>
        <v>0</v>
      </c>
      <c r="L80" s="60"/>
      <c r="M80" s="6"/>
      <c r="N80" s="59"/>
      <c r="O80" s="3"/>
      <c r="P80" s="3"/>
      <c r="Q80" s="3"/>
      <c r="R80" s="3"/>
      <c r="S80" s="3"/>
      <c r="T80" s="3"/>
      <c r="U80" s="61"/>
      <c r="V80" s="3"/>
      <c r="W80" s="3"/>
      <c r="X80" s="3"/>
      <c r="Y80" s="3"/>
      <c r="Z80" s="3"/>
      <c r="AA80" s="2"/>
    </row>
    <row r="81" spans="1:27" s="7" customFormat="1" ht="15">
      <c r="A81" s="176" t="s">
        <v>215</v>
      </c>
      <c r="B81" s="187">
        <f>'Open Int.'!E81</f>
        <v>0</v>
      </c>
      <c r="C81" s="188">
        <f>'Open Int.'!F81</f>
        <v>0</v>
      </c>
      <c r="D81" s="189">
        <f>'Open Int.'!H81</f>
        <v>0</v>
      </c>
      <c r="E81" s="314">
        <f>'Open Int.'!I81</f>
        <v>0</v>
      </c>
      <c r="F81" s="190">
        <f>IF('Open Int.'!E81=0,0,'Open Int.'!H81/'Open Int.'!E81)</f>
        <v>0</v>
      </c>
      <c r="G81" s="154">
        <v>0</v>
      </c>
      <c r="H81" s="169">
        <f t="shared" si="2"/>
        <v>0</v>
      </c>
      <c r="I81" s="184">
        <f>IF(Volume!D81=0,0,Volume!F81/Volume!D81)</f>
        <v>0</v>
      </c>
      <c r="J81" s="175">
        <v>0</v>
      </c>
      <c r="K81" s="169">
        <f t="shared" si="3"/>
        <v>0</v>
      </c>
      <c r="L81" s="60"/>
      <c r="M81" s="6"/>
      <c r="N81" s="59"/>
      <c r="O81" s="3"/>
      <c r="P81" s="3"/>
      <c r="Q81" s="3"/>
      <c r="R81" s="3"/>
      <c r="S81" s="3"/>
      <c r="T81" s="3"/>
      <c r="U81" s="61"/>
      <c r="V81" s="3"/>
      <c r="W81" s="3"/>
      <c r="X81" s="3"/>
      <c r="Y81" s="3"/>
      <c r="Z81" s="3"/>
      <c r="AA81" s="2"/>
    </row>
    <row r="82" spans="1:27" s="7" customFormat="1" ht="15">
      <c r="A82" s="176" t="s">
        <v>227</v>
      </c>
      <c r="B82" s="187">
        <f>'Open Int.'!E82</f>
        <v>1370000</v>
      </c>
      <c r="C82" s="188">
        <f>'Open Int.'!F82</f>
        <v>610000</v>
      </c>
      <c r="D82" s="189">
        <f>'Open Int.'!H82</f>
        <v>251250</v>
      </c>
      <c r="E82" s="314">
        <f>'Open Int.'!I82</f>
        <v>76250</v>
      </c>
      <c r="F82" s="190">
        <f>IF('Open Int.'!E82=0,0,'Open Int.'!H82/'Open Int.'!E82)</f>
        <v>0.18339416058394162</v>
      </c>
      <c r="G82" s="154">
        <v>0.23026315789473684</v>
      </c>
      <c r="H82" s="169">
        <f t="shared" si="2"/>
        <v>-0.20354535974973925</v>
      </c>
      <c r="I82" s="184">
        <f>IF(Volume!D82=0,0,Volume!F82/Volume!D82)</f>
        <v>0.08009708737864078</v>
      </c>
      <c r="J82" s="175">
        <v>0.1619047619047619</v>
      </c>
      <c r="K82" s="169">
        <f t="shared" si="3"/>
        <v>-0.5052826956025128</v>
      </c>
      <c r="L82" s="60"/>
      <c r="M82" s="6"/>
      <c r="N82" s="59"/>
      <c r="O82" s="3"/>
      <c r="P82" s="3"/>
      <c r="Q82" s="3"/>
      <c r="R82" s="3"/>
      <c r="S82" s="3"/>
      <c r="T82" s="3"/>
      <c r="U82" s="61"/>
      <c r="V82" s="3"/>
      <c r="W82" s="3"/>
      <c r="X82" s="3"/>
      <c r="Y82" s="3"/>
      <c r="Z82" s="3"/>
      <c r="AA82" s="2"/>
    </row>
    <row r="83" spans="1:27" s="7" customFormat="1" ht="15">
      <c r="A83" s="176" t="s">
        <v>163</v>
      </c>
      <c r="B83" s="187">
        <f>'Open Int.'!E83</f>
        <v>20650</v>
      </c>
      <c r="C83" s="188">
        <f>'Open Int.'!F83</f>
        <v>0</v>
      </c>
      <c r="D83" s="189">
        <f>'Open Int.'!H83</f>
        <v>0</v>
      </c>
      <c r="E83" s="314">
        <f>'Open Int.'!I83</f>
        <v>0</v>
      </c>
      <c r="F83" s="190">
        <f>IF('Open Int.'!E83=0,0,'Open Int.'!H83/'Open Int.'!E83)</f>
        <v>0</v>
      </c>
      <c r="G83" s="154">
        <v>0</v>
      </c>
      <c r="H83" s="169">
        <f t="shared" si="2"/>
        <v>0</v>
      </c>
      <c r="I83" s="184">
        <f>IF(Volume!D83=0,0,Volume!F83/Volume!D83)</f>
        <v>0</v>
      </c>
      <c r="J83" s="175">
        <v>0</v>
      </c>
      <c r="K83" s="169">
        <f t="shared" si="3"/>
        <v>0</v>
      </c>
      <c r="L83" s="60"/>
      <c r="M83" s="6"/>
      <c r="N83" s="59"/>
      <c r="O83" s="3"/>
      <c r="P83" s="3"/>
      <c r="Q83" s="3"/>
      <c r="R83" s="3"/>
      <c r="S83" s="3"/>
      <c r="T83" s="3"/>
      <c r="U83" s="61"/>
      <c r="V83" s="3"/>
      <c r="W83" s="3"/>
      <c r="X83" s="3"/>
      <c r="Y83" s="3"/>
      <c r="Z83" s="3"/>
      <c r="AA83" s="2"/>
    </row>
    <row r="84" spans="1:27" s="7" customFormat="1" ht="15">
      <c r="A84" s="176" t="s">
        <v>216</v>
      </c>
      <c r="B84" s="187">
        <f>'Open Int.'!E84</f>
        <v>0</v>
      </c>
      <c r="C84" s="188">
        <f>'Open Int.'!F84</f>
        <v>0</v>
      </c>
      <c r="D84" s="189">
        <f>'Open Int.'!H84</f>
        <v>0</v>
      </c>
      <c r="E84" s="314">
        <f>'Open Int.'!I84</f>
        <v>0</v>
      </c>
      <c r="F84" s="190">
        <f>IF('Open Int.'!E84=0,0,'Open Int.'!H84/'Open Int.'!E84)</f>
        <v>0</v>
      </c>
      <c r="G84" s="154">
        <v>0</v>
      </c>
      <c r="H84" s="169">
        <f t="shared" si="2"/>
        <v>0</v>
      </c>
      <c r="I84" s="184">
        <f>IF(Volume!D84=0,0,Volume!F84/Volume!D84)</f>
        <v>0</v>
      </c>
      <c r="J84" s="175">
        <v>0</v>
      </c>
      <c r="K84" s="169">
        <f t="shared" si="3"/>
        <v>0</v>
      </c>
      <c r="L84" s="60"/>
      <c r="M84" s="6"/>
      <c r="N84" s="59"/>
      <c r="O84" s="3"/>
      <c r="P84" s="3"/>
      <c r="Q84" s="3"/>
      <c r="R84" s="3"/>
      <c r="S84" s="3"/>
      <c r="T84" s="3"/>
      <c r="U84" s="61"/>
      <c r="V84" s="3"/>
      <c r="W84" s="3"/>
      <c r="X84" s="3"/>
      <c r="Y84" s="3"/>
      <c r="Z84" s="3"/>
      <c r="AA84" s="2"/>
    </row>
    <row r="85" spans="1:27" s="7" customFormat="1" ht="15">
      <c r="A85" s="176" t="s">
        <v>279</v>
      </c>
      <c r="B85" s="187">
        <f>'Open Int.'!E85</f>
        <v>24750</v>
      </c>
      <c r="C85" s="188">
        <f>'Open Int.'!F85</f>
        <v>15750</v>
      </c>
      <c r="D85" s="189">
        <f>'Open Int.'!H85</f>
        <v>0</v>
      </c>
      <c r="E85" s="314">
        <f>'Open Int.'!I85</f>
        <v>0</v>
      </c>
      <c r="F85" s="190">
        <f>IF('Open Int.'!E85=0,0,'Open Int.'!H85/'Open Int.'!E85)</f>
        <v>0</v>
      </c>
      <c r="G85" s="154">
        <v>0</v>
      </c>
      <c r="H85" s="169">
        <f t="shared" si="2"/>
        <v>0</v>
      </c>
      <c r="I85" s="184">
        <f>IF(Volume!D85=0,0,Volume!F85/Volume!D85)</f>
        <v>0</v>
      </c>
      <c r="J85" s="175">
        <v>0</v>
      </c>
      <c r="K85" s="169">
        <f t="shared" si="3"/>
        <v>0</v>
      </c>
      <c r="L85" s="60"/>
      <c r="M85" s="6"/>
      <c r="N85" s="59"/>
      <c r="O85" s="3"/>
      <c r="P85" s="3"/>
      <c r="Q85" s="3"/>
      <c r="R85" s="3"/>
      <c r="S85" s="3"/>
      <c r="T85" s="3"/>
      <c r="U85" s="61"/>
      <c r="V85" s="3"/>
      <c r="W85" s="3"/>
      <c r="X85" s="3"/>
      <c r="Y85" s="3"/>
      <c r="Z85" s="3"/>
      <c r="AA85" s="2"/>
    </row>
    <row r="86" spans="1:27" s="7" customFormat="1" ht="15">
      <c r="A86" s="176" t="s">
        <v>502</v>
      </c>
      <c r="B86" s="187">
        <f>'Open Int.'!E86</f>
        <v>0</v>
      </c>
      <c r="C86" s="188">
        <f>'Open Int.'!F86</f>
        <v>0</v>
      </c>
      <c r="D86" s="189">
        <f>'Open Int.'!H86</f>
        <v>0</v>
      </c>
      <c r="E86" s="314">
        <f>'Open Int.'!I86</f>
        <v>0</v>
      </c>
      <c r="F86" s="190">
        <f>IF('Open Int.'!E86=0,0,'Open Int.'!H86/'Open Int.'!E86)</f>
        <v>0</v>
      </c>
      <c r="G86" s="154">
        <v>0</v>
      </c>
      <c r="H86" s="169">
        <f t="shared" si="2"/>
        <v>0</v>
      </c>
      <c r="I86" s="184">
        <f>IF(Volume!D86=0,0,Volume!F86/Volume!D86)</f>
        <v>0</v>
      </c>
      <c r="J86" s="175">
        <v>0</v>
      </c>
      <c r="K86" s="169">
        <f t="shared" si="3"/>
        <v>0</v>
      </c>
      <c r="L86" s="60"/>
      <c r="M86" s="6"/>
      <c r="N86" s="59"/>
      <c r="O86" s="3"/>
      <c r="P86" s="3"/>
      <c r="Q86" s="3"/>
      <c r="R86" s="3"/>
      <c r="S86" s="3"/>
      <c r="T86" s="3"/>
      <c r="U86" s="61"/>
      <c r="V86" s="3"/>
      <c r="W86" s="3"/>
      <c r="X86" s="3"/>
      <c r="Y86" s="3"/>
      <c r="Z86" s="3"/>
      <c r="AA86" s="2"/>
    </row>
    <row r="87" spans="1:27" s="7" customFormat="1" ht="15">
      <c r="A87" s="176" t="s">
        <v>280</v>
      </c>
      <c r="B87" s="187">
        <f>'Open Int.'!E87</f>
        <v>0</v>
      </c>
      <c r="C87" s="188">
        <f>'Open Int.'!F87</f>
        <v>0</v>
      </c>
      <c r="D87" s="189">
        <f>'Open Int.'!H87</f>
        <v>0</v>
      </c>
      <c r="E87" s="314">
        <f>'Open Int.'!I87</f>
        <v>0</v>
      </c>
      <c r="F87" s="190">
        <f>IF('Open Int.'!E87=0,0,'Open Int.'!H87/'Open Int.'!E87)</f>
        <v>0</v>
      </c>
      <c r="G87" s="154">
        <v>0</v>
      </c>
      <c r="H87" s="169">
        <f t="shared" si="2"/>
        <v>0</v>
      </c>
      <c r="I87" s="184">
        <f>IF(Volume!D87=0,0,Volume!F87/Volume!D87)</f>
        <v>0</v>
      </c>
      <c r="J87" s="175">
        <v>0</v>
      </c>
      <c r="K87" s="169">
        <f t="shared" si="3"/>
        <v>0</v>
      </c>
      <c r="L87" s="60"/>
      <c r="M87" s="6"/>
      <c r="N87" s="59"/>
      <c r="O87" s="3"/>
      <c r="P87" s="3"/>
      <c r="Q87" s="3"/>
      <c r="R87" s="3"/>
      <c r="S87" s="3"/>
      <c r="T87" s="3"/>
      <c r="U87" s="61"/>
      <c r="V87" s="3"/>
      <c r="W87" s="3"/>
      <c r="X87" s="3"/>
      <c r="Y87" s="3"/>
      <c r="Z87" s="3"/>
      <c r="AA87" s="2"/>
    </row>
    <row r="88" spans="1:27" s="7" customFormat="1" ht="15">
      <c r="A88" s="176" t="s">
        <v>467</v>
      </c>
      <c r="B88" s="187">
        <f>'Open Int.'!E88</f>
        <v>400</v>
      </c>
      <c r="C88" s="188">
        <f>'Open Int.'!F88</f>
        <v>400</v>
      </c>
      <c r="D88" s="189">
        <f>'Open Int.'!H88</f>
        <v>0</v>
      </c>
      <c r="E88" s="314">
        <f>'Open Int.'!I88</f>
        <v>0</v>
      </c>
      <c r="F88" s="190">
        <f>IF('Open Int.'!E88=0,0,'Open Int.'!H88/'Open Int.'!E88)</f>
        <v>0</v>
      </c>
      <c r="G88" s="154">
        <v>0</v>
      </c>
      <c r="H88" s="169">
        <f t="shared" si="2"/>
        <v>0</v>
      </c>
      <c r="I88" s="184">
        <f>IF(Volume!D88=0,0,Volume!F88/Volume!D88)</f>
        <v>0</v>
      </c>
      <c r="J88" s="175">
        <v>0</v>
      </c>
      <c r="K88" s="169">
        <f t="shared" si="3"/>
        <v>0</v>
      </c>
      <c r="L88" s="60"/>
      <c r="M88" s="6"/>
      <c r="N88" s="59"/>
      <c r="O88" s="3"/>
      <c r="P88" s="3"/>
      <c r="Q88" s="3"/>
      <c r="R88" s="3"/>
      <c r="S88" s="3"/>
      <c r="T88" s="3"/>
      <c r="U88" s="61"/>
      <c r="V88" s="3"/>
      <c r="W88" s="3"/>
      <c r="X88" s="3"/>
      <c r="Y88" s="3"/>
      <c r="Z88" s="3"/>
      <c r="AA88" s="2"/>
    </row>
    <row r="89" spans="1:27" s="7" customFormat="1" ht="15">
      <c r="A89" s="176" t="s">
        <v>281</v>
      </c>
      <c r="B89" s="187">
        <f>'Open Int.'!E89</f>
        <v>19600</v>
      </c>
      <c r="C89" s="188">
        <f>'Open Int.'!F89</f>
        <v>-4200</v>
      </c>
      <c r="D89" s="189">
        <f>'Open Int.'!H89</f>
        <v>0</v>
      </c>
      <c r="E89" s="314">
        <f>'Open Int.'!I89</f>
        <v>0</v>
      </c>
      <c r="F89" s="190">
        <f>IF('Open Int.'!E89=0,0,'Open Int.'!H89/'Open Int.'!E89)</f>
        <v>0</v>
      </c>
      <c r="G89" s="154">
        <v>0</v>
      </c>
      <c r="H89" s="169">
        <f t="shared" si="2"/>
        <v>0</v>
      </c>
      <c r="I89" s="184">
        <f>IF(Volume!D89=0,0,Volume!F89/Volume!D89)</f>
        <v>0</v>
      </c>
      <c r="J89" s="175">
        <v>0</v>
      </c>
      <c r="K89" s="169">
        <f t="shared" si="3"/>
        <v>0</v>
      </c>
      <c r="L89" s="60"/>
      <c r="M89" s="6"/>
      <c r="N89" s="59"/>
      <c r="O89" s="3"/>
      <c r="P89" s="3"/>
      <c r="Q89" s="3"/>
      <c r="R89" s="3"/>
      <c r="S89" s="3"/>
      <c r="T89" s="3"/>
      <c r="U89" s="61"/>
      <c r="V89" s="3"/>
      <c r="W89" s="3"/>
      <c r="X89" s="3"/>
      <c r="Y89" s="3"/>
      <c r="Z89" s="3"/>
      <c r="AA89" s="2"/>
    </row>
    <row r="90" spans="1:27" s="7" customFormat="1" ht="15">
      <c r="A90" s="176" t="s">
        <v>193</v>
      </c>
      <c r="B90" s="187">
        <f>'Open Int.'!E90</f>
        <v>27300</v>
      </c>
      <c r="C90" s="188">
        <f>'Open Int.'!F90</f>
        <v>8450</v>
      </c>
      <c r="D90" s="189">
        <f>'Open Int.'!H90</f>
        <v>0</v>
      </c>
      <c r="E90" s="314">
        <f>'Open Int.'!I90</f>
        <v>0</v>
      </c>
      <c r="F90" s="190">
        <f>IF('Open Int.'!E90=0,0,'Open Int.'!H90/'Open Int.'!E90)</f>
        <v>0</v>
      </c>
      <c r="G90" s="154">
        <v>0</v>
      </c>
      <c r="H90" s="169">
        <f t="shared" si="2"/>
        <v>0</v>
      </c>
      <c r="I90" s="184">
        <f>IF(Volume!D90=0,0,Volume!F90/Volume!D90)</f>
        <v>0</v>
      </c>
      <c r="J90" s="175">
        <v>0</v>
      </c>
      <c r="K90" s="169">
        <f t="shared" si="3"/>
        <v>0</v>
      </c>
      <c r="L90" s="60"/>
      <c r="M90" s="6"/>
      <c r="N90" s="59"/>
      <c r="O90" s="3"/>
      <c r="P90" s="3"/>
      <c r="Q90" s="3"/>
      <c r="R90" s="3"/>
      <c r="S90" s="3"/>
      <c r="T90" s="3"/>
      <c r="U90" s="61"/>
      <c r="V90" s="3"/>
      <c r="W90" s="3"/>
      <c r="X90" s="3"/>
      <c r="Y90" s="3"/>
      <c r="Z90" s="3"/>
      <c r="AA90" s="2"/>
    </row>
    <row r="91" spans="1:27" s="7" customFormat="1" ht="15">
      <c r="A91" s="176" t="s">
        <v>4</v>
      </c>
      <c r="B91" s="187">
        <f>'Open Int.'!E91</f>
        <v>525</v>
      </c>
      <c r="C91" s="188">
        <f>'Open Int.'!F91</f>
        <v>225</v>
      </c>
      <c r="D91" s="189">
        <f>'Open Int.'!H91</f>
        <v>0</v>
      </c>
      <c r="E91" s="314">
        <f>'Open Int.'!I91</f>
        <v>0</v>
      </c>
      <c r="F91" s="190">
        <f>IF('Open Int.'!E91=0,0,'Open Int.'!H91/'Open Int.'!E91)</f>
        <v>0</v>
      </c>
      <c r="G91" s="154">
        <v>0</v>
      </c>
      <c r="H91" s="169">
        <f t="shared" si="2"/>
        <v>0</v>
      </c>
      <c r="I91" s="184">
        <f>IF(Volume!D91=0,0,Volume!F91/Volume!D91)</f>
        <v>0</v>
      </c>
      <c r="J91" s="175">
        <v>0</v>
      </c>
      <c r="K91" s="169">
        <f t="shared" si="3"/>
        <v>0</v>
      </c>
      <c r="L91" s="60"/>
      <c r="M91" s="6"/>
      <c r="N91" s="59"/>
      <c r="O91" s="3"/>
      <c r="P91" s="3"/>
      <c r="Q91" s="3"/>
      <c r="R91" s="3"/>
      <c r="S91" s="3"/>
      <c r="T91" s="3"/>
      <c r="U91" s="61"/>
      <c r="V91" s="3"/>
      <c r="W91" s="3"/>
      <c r="X91" s="3"/>
      <c r="Y91" s="3"/>
      <c r="Z91" s="3"/>
      <c r="AA91" s="2"/>
    </row>
    <row r="92" spans="1:27" s="7" customFormat="1" ht="15">
      <c r="A92" s="176" t="s">
        <v>77</v>
      </c>
      <c r="B92" s="187">
        <f>'Open Int.'!E92</f>
        <v>0</v>
      </c>
      <c r="C92" s="188">
        <f>'Open Int.'!F92</f>
        <v>0</v>
      </c>
      <c r="D92" s="189">
        <f>'Open Int.'!H92</f>
        <v>0</v>
      </c>
      <c r="E92" s="314">
        <f>'Open Int.'!I92</f>
        <v>0</v>
      </c>
      <c r="F92" s="190">
        <f>IF('Open Int.'!E92=0,0,'Open Int.'!H92/'Open Int.'!E92)</f>
        <v>0</v>
      </c>
      <c r="G92" s="154">
        <v>0</v>
      </c>
      <c r="H92" s="169">
        <f t="shared" si="2"/>
        <v>0</v>
      </c>
      <c r="I92" s="184">
        <f>IF(Volume!D92=0,0,Volume!F92/Volume!D92)</f>
        <v>0</v>
      </c>
      <c r="J92" s="175">
        <v>0</v>
      </c>
      <c r="K92" s="169">
        <f t="shared" si="3"/>
        <v>0</v>
      </c>
      <c r="L92" s="60"/>
      <c r="M92" s="6"/>
      <c r="N92" s="59"/>
      <c r="O92" s="3"/>
      <c r="P92" s="3"/>
      <c r="Q92" s="3"/>
      <c r="R92" s="3"/>
      <c r="S92" s="3"/>
      <c r="T92" s="3"/>
      <c r="U92" s="61"/>
      <c r="V92" s="3"/>
      <c r="W92" s="3"/>
      <c r="X92" s="3"/>
      <c r="Y92" s="3"/>
      <c r="Z92" s="3"/>
      <c r="AA92" s="2"/>
    </row>
    <row r="93" spans="1:27" s="7" customFormat="1" ht="15">
      <c r="A93" s="200" t="s">
        <v>453</v>
      </c>
      <c r="B93" s="187">
        <f>'Open Int.'!E93</f>
        <v>5600</v>
      </c>
      <c r="C93" s="188">
        <f>'Open Int.'!F93</f>
        <v>3600</v>
      </c>
      <c r="D93" s="189">
        <f>'Open Int.'!H93</f>
        <v>0</v>
      </c>
      <c r="E93" s="314">
        <f>'Open Int.'!I93</f>
        <v>0</v>
      </c>
      <c r="F93" s="190">
        <f>IF('Open Int.'!E93=0,0,'Open Int.'!H93/'Open Int.'!E93)</f>
        <v>0</v>
      </c>
      <c r="G93" s="154">
        <v>0</v>
      </c>
      <c r="H93" s="169">
        <f t="shared" si="2"/>
        <v>0</v>
      </c>
      <c r="I93" s="184">
        <f>IF(Volume!D93=0,0,Volume!F93/Volume!D93)</f>
        <v>0</v>
      </c>
      <c r="J93" s="175">
        <v>0</v>
      </c>
      <c r="K93" s="169">
        <f t="shared" si="3"/>
        <v>0</v>
      </c>
      <c r="L93" s="60"/>
      <c r="M93" s="6"/>
      <c r="N93" s="59"/>
      <c r="O93" s="3"/>
      <c r="P93" s="3"/>
      <c r="Q93" s="3"/>
      <c r="R93" s="3"/>
      <c r="S93" s="3"/>
      <c r="T93" s="3"/>
      <c r="U93" s="61"/>
      <c r="V93" s="3"/>
      <c r="W93" s="3"/>
      <c r="X93" s="3"/>
      <c r="Y93" s="3"/>
      <c r="Z93" s="3"/>
      <c r="AA93" s="2"/>
    </row>
    <row r="94" spans="1:27" s="7" customFormat="1" ht="15">
      <c r="A94" s="176" t="s">
        <v>192</v>
      </c>
      <c r="B94" s="187">
        <f>'Open Int.'!E94</f>
        <v>400</v>
      </c>
      <c r="C94" s="188">
        <f>'Open Int.'!F94</f>
        <v>0</v>
      </c>
      <c r="D94" s="189">
        <f>'Open Int.'!H94</f>
        <v>0</v>
      </c>
      <c r="E94" s="314">
        <f>'Open Int.'!I94</f>
        <v>0</v>
      </c>
      <c r="F94" s="190">
        <f>IF('Open Int.'!E94=0,0,'Open Int.'!H94/'Open Int.'!E94)</f>
        <v>0</v>
      </c>
      <c r="G94" s="154">
        <v>0</v>
      </c>
      <c r="H94" s="169">
        <f t="shared" si="2"/>
        <v>0</v>
      </c>
      <c r="I94" s="184">
        <f>IF(Volume!D94=0,0,Volume!F94/Volume!D94)</f>
        <v>0</v>
      </c>
      <c r="J94" s="175">
        <v>0</v>
      </c>
      <c r="K94" s="169">
        <f t="shared" si="3"/>
        <v>0</v>
      </c>
      <c r="L94" s="60"/>
      <c r="M94" s="6"/>
      <c r="N94" s="59"/>
      <c r="O94" s="3"/>
      <c r="P94" s="3"/>
      <c r="Q94" s="3"/>
      <c r="R94" s="3"/>
      <c r="S94" s="3"/>
      <c r="T94" s="3"/>
      <c r="U94" s="61"/>
      <c r="V94" s="3"/>
      <c r="W94" s="3"/>
      <c r="X94" s="3"/>
      <c r="Y94" s="3"/>
      <c r="Z94" s="3"/>
      <c r="AA94" s="2"/>
    </row>
    <row r="95" spans="1:27" s="7" customFormat="1" ht="15">
      <c r="A95" s="176" t="s">
        <v>461</v>
      </c>
      <c r="B95" s="187">
        <f>'Open Int.'!E95</f>
        <v>819830</v>
      </c>
      <c r="C95" s="188">
        <f>'Open Int.'!F95</f>
        <v>373230</v>
      </c>
      <c r="D95" s="189">
        <f>'Open Int.'!H95</f>
        <v>62205</v>
      </c>
      <c r="E95" s="314">
        <f>'Open Int.'!I95</f>
        <v>33495</v>
      </c>
      <c r="F95" s="190">
        <f>IF('Open Int.'!E95=0,0,'Open Int.'!H95/'Open Int.'!E95)</f>
        <v>0.07587548638132295</v>
      </c>
      <c r="G95" s="154">
        <v>0.06428571428571428</v>
      </c>
      <c r="H95" s="169">
        <f t="shared" si="2"/>
        <v>0.18028534370946825</v>
      </c>
      <c r="I95" s="184">
        <f>IF(Volume!D95=0,0,Volume!F95/Volume!D95)</f>
        <v>0.10638297872340426</v>
      </c>
      <c r="J95" s="175">
        <v>0.07720588235294118</v>
      </c>
      <c r="K95" s="169">
        <f t="shared" si="3"/>
        <v>0.37791286727456935</v>
      </c>
      <c r="L95" s="60"/>
      <c r="M95" s="6"/>
      <c r="N95" s="59"/>
      <c r="O95" s="3"/>
      <c r="P95" s="3"/>
      <c r="Q95" s="3"/>
      <c r="R95" s="3"/>
      <c r="S95" s="3"/>
      <c r="T95" s="3"/>
      <c r="U95" s="61"/>
      <c r="V95" s="3"/>
      <c r="W95" s="3"/>
      <c r="X95" s="3"/>
      <c r="Y95" s="3"/>
      <c r="Z95" s="3"/>
      <c r="AA95" s="2"/>
    </row>
    <row r="96" spans="1:27" s="7" customFormat="1" ht="15">
      <c r="A96" s="176" t="s">
        <v>504</v>
      </c>
      <c r="B96" s="187">
        <f>'Open Int.'!E96</f>
        <v>156800</v>
      </c>
      <c r="C96" s="188">
        <f>'Open Int.'!F96</f>
        <v>41600</v>
      </c>
      <c r="D96" s="189">
        <f>'Open Int.'!H96</f>
        <v>8000</v>
      </c>
      <c r="E96" s="314">
        <f>'Open Int.'!I96</f>
        <v>6400</v>
      </c>
      <c r="F96" s="190">
        <f>IF('Open Int.'!E96=0,0,'Open Int.'!H96/'Open Int.'!E96)</f>
        <v>0.05102040816326531</v>
      </c>
      <c r="G96" s="154">
        <v>0.013888888888888888</v>
      </c>
      <c r="H96" s="169">
        <f t="shared" si="2"/>
        <v>2.673469387755102</v>
      </c>
      <c r="I96" s="184">
        <f>IF(Volume!D96=0,0,Volume!F96/Volume!D96)</f>
        <v>0.07692307692307693</v>
      </c>
      <c r="J96" s="175">
        <v>0</v>
      </c>
      <c r="K96" s="169">
        <f t="shared" si="3"/>
        <v>0</v>
      </c>
      <c r="L96" s="60"/>
      <c r="M96" s="6"/>
      <c r="N96" s="59"/>
      <c r="O96" s="3"/>
      <c r="P96" s="3"/>
      <c r="Q96" s="3"/>
      <c r="R96" s="3"/>
      <c r="S96" s="3"/>
      <c r="T96" s="3"/>
      <c r="U96" s="61"/>
      <c r="V96" s="3"/>
      <c r="W96" s="3"/>
      <c r="X96" s="3"/>
      <c r="Y96" s="3"/>
      <c r="Z96" s="3"/>
      <c r="AA96" s="2"/>
    </row>
    <row r="97" spans="1:27" s="7" customFormat="1" ht="15">
      <c r="A97" s="176" t="s">
        <v>194</v>
      </c>
      <c r="B97" s="187">
        <f>'Open Int.'!E97</f>
        <v>180700</v>
      </c>
      <c r="C97" s="188">
        <f>'Open Int.'!F97</f>
        <v>78000</v>
      </c>
      <c r="D97" s="189">
        <f>'Open Int.'!H97</f>
        <v>18200</v>
      </c>
      <c r="E97" s="314">
        <f>'Open Int.'!I97</f>
        <v>13000</v>
      </c>
      <c r="F97" s="190">
        <f>IF('Open Int.'!E97=0,0,'Open Int.'!H97/'Open Int.'!E97)</f>
        <v>0.10071942446043165</v>
      </c>
      <c r="G97" s="154">
        <v>0.05063291139240506</v>
      </c>
      <c r="H97" s="169">
        <f t="shared" si="2"/>
        <v>0.9892086330935251</v>
      </c>
      <c r="I97" s="184">
        <f>IF(Volume!D97=0,0,Volume!F97/Volume!D97)</f>
        <v>0.07518796992481203</v>
      </c>
      <c r="J97" s="175">
        <v>0.038461538461538464</v>
      </c>
      <c r="K97" s="169">
        <f t="shared" si="3"/>
        <v>0.9548872180451126</v>
      </c>
      <c r="L97" s="60"/>
      <c r="M97" s="6"/>
      <c r="N97" s="59"/>
      <c r="O97" s="3"/>
      <c r="P97" s="3"/>
      <c r="Q97" s="3"/>
      <c r="R97" s="3"/>
      <c r="S97" s="3"/>
      <c r="T97" s="3"/>
      <c r="U97" s="61"/>
      <c r="V97" s="3"/>
      <c r="W97" s="3"/>
      <c r="X97" s="3"/>
      <c r="Y97" s="3"/>
      <c r="Z97" s="3"/>
      <c r="AA97" s="2"/>
    </row>
    <row r="98" spans="1:27" s="7" customFormat="1" ht="15">
      <c r="A98" s="192" t="s">
        <v>523</v>
      </c>
      <c r="B98" s="187">
        <f>'Open Int.'!E98</f>
        <v>0</v>
      </c>
      <c r="C98" s="188">
        <f>'Open Int.'!F98</f>
        <v>0</v>
      </c>
      <c r="D98" s="189">
        <f>'Open Int.'!H98</f>
        <v>0</v>
      </c>
      <c r="E98" s="314">
        <f>'Open Int.'!I98</f>
        <v>0</v>
      </c>
      <c r="F98" s="190">
        <f>IF('Open Int.'!E98=0,0,'Open Int.'!H98/'Open Int.'!E98)</f>
        <v>0</v>
      </c>
      <c r="G98" s="154">
        <v>0</v>
      </c>
      <c r="H98" s="169">
        <f t="shared" si="2"/>
        <v>0</v>
      </c>
      <c r="I98" s="184">
        <f>IF(Volume!D98=0,0,Volume!F98/Volume!D98)</f>
        <v>0</v>
      </c>
      <c r="J98" s="175">
        <v>0</v>
      </c>
      <c r="K98" s="169">
        <f t="shared" si="3"/>
        <v>0</v>
      </c>
      <c r="L98" s="60"/>
      <c r="M98" s="6"/>
      <c r="N98" s="59"/>
      <c r="O98" s="3"/>
      <c r="P98" s="3"/>
      <c r="Q98" s="3"/>
      <c r="R98" s="3"/>
      <c r="S98" s="3"/>
      <c r="T98" s="3"/>
      <c r="U98" s="61"/>
      <c r="V98" s="3"/>
      <c r="W98" s="3"/>
      <c r="X98" s="3"/>
      <c r="Y98" s="3"/>
      <c r="Z98" s="3"/>
      <c r="AA98" s="2"/>
    </row>
    <row r="99" spans="1:27" s="7" customFormat="1" ht="15">
      <c r="A99" s="200" t="s">
        <v>452</v>
      </c>
      <c r="B99" s="187">
        <f>'Open Int.'!E99</f>
        <v>193000</v>
      </c>
      <c r="C99" s="188">
        <f>'Open Int.'!F99</f>
        <v>36000</v>
      </c>
      <c r="D99" s="189">
        <f>'Open Int.'!H99</f>
        <v>37000</v>
      </c>
      <c r="E99" s="314">
        <f>'Open Int.'!I99</f>
        <v>7000</v>
      </c>
      <c r="F99" s="190">
        <f>IF('Open Int.'!E99=0,0,'Open Int.'!H99/'Open Int.'!E99)</f>
        <v>0.19170984455958548</v>
      </c>
      <c r="G99" s="154">
        <v>0.1910828025477707</v>
      </c>
      <c r="H99" s="169">
        <f t="shared" si="2"/>
        <v>0.003281519861830607</v>
      </c>
      <c r="I99" s="184">
        <f>IF(Volume!D99=0,0,Volume!F99/Volume!D99)</f>
        <v>0.10112359550561797</v>
      </c>
      <c r="J99" s="175">
        <v>0.14615384615384616</v>
      </c>
      <c r="K99" s="169">
        <f t="shared" si="3"/>
        <v>-0.30810171496156125</v>
      </c>
      <c r="L99" s="60"/>
      <c r="M99" s="6"/>
      <c r="N99" s="59"/>
      <c r="O99" s="3"/>
      <c r="P99" s="3"/>
      <c r="Q99" s="3"/>
      <c r="R99" s="3"/>
      <c r="S99" s="3"/>
      <c r="T99" s="3"/>
      <c r="U99" s="61"/>
      <c r="V99" s="3"/>
      <c r="W99" s="3"/>
      <c r="X99" s="3"/>
      <c r="Y99" s="3"/>
      <c r="Z99" s="3"/>
      <c r="AA99" s="2"/>
    </row>
    <row r="100" spans="1:27" s="7" customFormat="1" ht="15">
      <c r="A100" s="176" t="s">
        <v>505</v>
      </c>
      <c r="B100" s="187">
        <f>'Open Int.'!E100</f>
        <v>750</v>
      </c>
      <c r="C100" s="188">
        <f>'Open Int.'!F100</f>
        <v>250</v>
      </c>
      <c r="D100" s="189">
        <f>'Open Int.'!H100</f>
        <v>0</v>
      </c>
      <c r="E100" s="314">
        <f>'Open Int.'!I100</f>
        <v>0</v>
      </c>
      <c r="F100" s="190">
        <f>IF('Open Int.'!E100=0,0,'Open Int.'!H100/'Open Int.'!E100)</f>
        <v>0</v>
      </c>
      <c r="G100" s="154">
        <v>0</v>
      </c>
      <c r="H100" s="169">
        <f t="shared" si="2"/>
        <v>0</v>
      </c>
      <c r="I100" s="184">
        <f>IF(Volume!D100=0,0,Volume!F100/Volume!D100)</f>
        <v>0</v>
      </c>
      <c r="J100" s="175">
        <v>0</v>
      </c>
      <c r="K100" s="169">
        <f t="shared" si="3"/>
        <v>0</v>
      </c>
      <c r="L100" s="60"/>
      <c r="M100" s="6"/>
      <c r="N100" s="59"/>
      <c r="O100" s="3"/>
      <c r="P100" s="3"/>
      <c r="Q100" s="3"/>
      <c r="R100" s="3"/>
      <c r="S100" s="3"/>
      <c r="T100" s="3"/>
      <c r="U100" s="61"/>
      <c r="V100" s="3"/>
      <c r="W100" s="3"/>
      <c r="X100" s="3"/>
      <c r="Y100" s="3"/>
      <c r="Z100" s="3"/>
      <c r="AA100" s="2"/>
    </row>
    <row r="101" spans="1:27" s="7" customFormat="1" ht="15">
      <c r="A101" s="176" t="s">
        <v>399</v>
      </c>
      <c r="B101" s="187">
        <f>'Open Int.'!E101</f>
        <v>1533750</v>
      </c>
      <c r="C101" s="188">
        <f>'Open Int.'!F101</f>
        <v>1038750</v>
      </c>
      <c r="D101" s="189">
        <f>'Open Int.'!H101</f>
        <v>315000</v>
      </c>
      <c r="E101" s="314">
        <f>'Open Int.'!I101</f>
        <v>240000</v>
      </c>
      <c r="F101" s="190">
        <f>IF('Open Int.'!E101=0,0,'Open Int.'!H101/'Open Int.'!E101)</f>
        <v>0.20537897310513448</v>
      </c>
      <c r="G101" s="154">
        <v>0.15151515151515152</v>
      </c>
      <c r="H101" s="169">
        <f t="shared" si="2"/>
        <v>0.3555012224938875</v>
      </c>
      <c r="I101" s="184">
        <f>IF(Volume!D101=0,0,Volume!F101/Volume!D101)</f>
        <v>0.1444991789819376</v>
      </c>
      <c r="J101" s="175">
        <v>0.13953488372093023</v>
      </c>
      <c r="K101" s="169">
        <f t="shared" si="3"/>
        <v>0.03557744937055276</v>
      </c>
      <c r="L101" s="60"/>
      <c r="M101" s="6"/>
      <c r="N101" s="59"/>
      <c r="O101" s="3"/>
      <c r="P101" s="3"/>
      <c r="Q101" s="3"/>
      <c r="R101" s="3"/>
      <c r="S101" s="3"/>
      <c r="T101" s="3"/>
      <c r="U101" s="61"/>
      <c r="V101" s="3"/>
      <c r="W101" s="3"/>
      <c r="X101" s="3"/>
      <c r="Y101" s="3"/>
      <c r="Z101" s="3"/>
      <c r="AA101" s="2"/>
    </row>
    <row r="102" spans="1:27" s="7" customFormat="1" ht="15">
      <c r="A102" s="200" t="s">
        <v>449</v>
      </c>
      <c r="B102" s="187">
        <f>'Open Int.'!E102</f>
        <v>250</v>
      </c>
      <c r="C102" s="188">
        <f>'Open Int.'!F102</f>
        <v>0</v>
      </c>
      <c r="D102" s="189">
        <f>'Open Int.'!H102</f>
        <v>0</v>
      </c>
      <c r="E102" s="314">
        <f>'Open Int.'!I102</f>
        <v>0</v>
      </c>
      <c r="F102" s="190">
        <f>IF('Open Int.'!E102=0,0,'Open Int.'!H102/'Open Int.'!E102)</f>
        <v>0</v>
      </c>
      <c r="G102" s="154">
        <v>0</v>
      </c>
      <c r="H102" s="169">
        <f t="shared" si="2"/>
        <v>0</v>
      </c>
      <c r="I102" s="184">
        <f>IF(Volume!D102=0,0,Volume!F102/Volume!D102)</f>
        <v>0</v>
      </c>
      <c r="J102" s="175">
        <v>0</v>
      </c>
      <c r="K102" s="169">
        <f t="shared" si="3"/>
        <v>0</v>
      </c>
      <c r="L102" s="60"/>
      <c r="M102" s="6"/>
      <c r="N102" s="59"/>
      <c r="O102" s="3"/>
      <c r="P102" s="3"/>
      <c r="Q102" s="3"/>
      <c r="R102" s="3"/>
      <c r="S102" s="3"/>
      <c r="T102" s="3"/>
      <c r="U102" s="61"/>
      <c r="V102" s="3"/>
      <c r="W102" s="3"/>
      <c r="X102" s="3"/>
      <c r="Y102" s="3"/>
      <c r="Z102" s="3"/>
      <c r="AA102" s="2"/>
    </row>
    <row r="103" spans="1:27" s="7" customFormat="1" ht="15">
      <c r="A103" s="176" t="s">
        <v>41</v>
      </c>
      <c r="B103" s="187">
        <f>'Open Int.'!E103</f>
        <v>96425</v>
      </c>
      <c r="C103" s="188">
        <f>'Open Int.'!F103</f>
        <v>35175</v>
      </c>
      <c r="D103" s="189">
        <f>'Open Int.'!H103</f>
        <v>6125</v>
      </c>
      <c r="E103" s="314">
        <f>'Open Int.'!I103</f>
        <v>3675</v>
      </c>
      <c r="F103" s="190">
        <f>IF('Open Int.'!E103=0,0,'Open Int.'!H103/'Open Int.'!E103)</f>
        <v>0.06352087114337568</v>
      </c>
      <c r="G103" s="154">
        <v>0</v>
      </c>
      <c r="H103" s="169">
        <f t="shared" si="2"/>
        <v>0</v>
      </c>
      <c r="I103" s="184">
        <f>IF(Volume!D103=0,0,Volume!F103/Volume!D103)</f>
        <v>0</v>
      </c>
      <c r="J103" s="175">
        <v>0</v>
      </c>
      <c r="K103" s="169">
        <f t="shared" si="3"/>
        <v>0</v>
      </c>
      <c r="L103" s="60"/>
      <c r="M103" s="6"/>
      <c r="N103" s="59"/>
      <c r="O103" s="3"/>
      <c r="P103" s="3"/>
      <c r="Q103" s="3"/>
      <c r="R103" s="3"/>
      <c r="S103" s="3"/>
      <c r="T103" s="3"/>
      <c r="U103" s="61"/>
      <c r="V103" s="3"/>
      <c r="W103" s="3"/>
      <c r="X103" s="3"/>
      <c r="Y103" s="3"/>
      <c r="Z103" s="3"/>
      <c r="AA103" s="2"/>
    </row>
    <row r="104" spans="1:27" s="7" customFormat="1" ht="15">
      <c r="A104" s="176" t="s">
        <v>195</v>
      </c>
      <c r="B104" s="187">
        <f>'Open Int.'!E104</f>
        <v>1507200</v>
      </c>
      <c r="C104" s="188">
        <f>'Open Int.'!F104</f>
        <v>444000</v>
      </c>
      <c r="D104" s="189">
        <f>'Open Int.'!H104</f>
        <v>255600</v>
      </c>
      <c r="E104" s="314">
        <f>'Open Int.'!I104</f>
        <v>34800</v>
      </c>
      <c r="F104" s="190">
        <f>IF('Open Int.'!E104=0,0,'Open Int.'!H104/'Open Int.'!E104)</f>
        <v>0.1695859872611465</v>
      </c>
      <c r="G104" s="154">
        <v>0.04</v>
      </c>
      <c r="H104" s="169">
        <f t="shared" si="2"/>
        <v>3.239649681528662</v>
      </c>
      <c r="I104" s="184">
        <f>IF(Volume!D104=0,0,Volume!F104/Volume!D104)</f>
        <v>0.09252669039145907</v>
      </c>
      <c r="J104" s="175">
        <v>0.05555555555555555</v>
      </c>
      <c r="K104" s="169">
        <f t="shared" si="3"/>
        <v>0.6654804270462633</v>
      </c>
      <c r="L104" s="60"/>
      <c r="M104" s="6"/>
      <c r="N104" s="59"/>
      <c r="O104" s="3"/>
      <c r="P104" s="3"/>
      <c r="Q104" s="3"/>
      <c r="R104" s="3"/>
      <c r="S104" s="3"/>
      <c r="T104" s="3"/>
      <c r="U104" s="61"/>
      <c r="V104" s="3"/>
      <c r="W104" s="3"/>
      <c r="X104" s="3"/>
      <c r="Y104" s="3"/>
      <c r="Z104" s="3"/>
      <c r="AA104" s="2"/>
    </row>
    <row r="105" spans="1:27" s="7" customFormat="1" ht="15">
      <c r="A105" s="176" t="s">
        <v>139</v>
      </c>
      <c r="B105" s="187">
        <f>'Open Int.'!E105</f>
        <v>1363500</v>
      </c>
      <c r="C105" s="188">
        <f>'Open Int.'!F105</f>
        <v>380700</v>
      </c>
      <c r="D105" s="189">
        <f>'Open Int.'!H105</f>
        <v>135000</v>
      </c>
      <c r="E105" s="314">
        <f>'Open Int.'!I105</f>
        <v>45900</v>
      </c>
      <c r="F105" s="190">
        <f>IF('Open Int.'!E105=0,0,'Open Int.'!H105/'Open Int.'!E105)</f>
        <v>0.09900990099009901</v>
      </c>
      <c r="G105" s="154">
        <v>0.2076749435665914</v>
      </c>
      <c r="H105" s="169">
        <f t="shared" si="2"/>
        <v>-0.5232458028411536</v>
      </c>
      <c r="I105" s="184">
        <f>IF(Volume!D105=0,0,Volume!F105/Volume!D105)</f>
        <v>0.1140819964349376</v>
      </c>
      <c r="J105" s="175">
        <v>0.2193877551020408</v>
      </c>
      <c r="K105" s="169">
        <f t="shared" si="3"/>
        <v>-0.4799983418314472</v>
      </c>
      <c r="L105" s="60"/>
      <c r="M105" s="6"/>
      <c r="N105" s="59"/>
      <c r="O105" s="3"/>
      <c r="P105" s="3"/>
      <c r="Q105" s="3"/>
      <c r="R105" s="3"/>
      <c r="S105" s="3"/>
      <c r="T105" s="3"/>
      <c r="U105" s="61"/>
      <c r="V105" s="3"/>
      <c r="W105" s="3"/>
      <c r="X105" s="3"/>
      <c r="Y105" s="3"/>
      <c r="Z105" s="3"/>
      <c r="AA105" s="2"/>
    </row>
    <row r="106" spans="1:27" s="7" customFormat="1" ht="15">
      <c r="A106" s="176" t="s">
        <v>385</v>
      </c>
      <c r="B106" s="187">
        <f>'Open Int.'!E106</f>
        <v>824525</v>
      </c>
      <c r="C106" s="188">
        <f>'Open Int.'!F106</f>
        <v>367275</v>
      </c>
      <c r="D106" s="189">
        <f>'Open Int.'!H106</f>
        <v>54575</v>
      </c>
      <c r="E106" s="314">
        <f>'Open Int.'!I106</f>
        <v>22125</v>
      </c>
      <c r="F106" s="190">
        <f>IF('Open Int.'!E106=0,0,'Open Int.'!H106/'Open Int.'!E106)</f>
        <v>0.06618962432915922</v>
      </c>
      <c r="G106" s="154">
        <v>0.09065934065934066</v>
      </c>
      <c r="H106" s="169">
        <f t="shared" si="2"/>
        <v>-0.2699083861874559</v>
      </c>
      <c r="I106" s="184">
        <f>IF(Volume!D106=0,0,Volume!F106/Volume!D106)</f>
        <v>0.09565217391304348</v>
      </c>
      <c r="J106" s="175">
        <v>0.07539682539682539</v>
      </c>
      <c r="K106" s="169">
        <f t="shared" si="3"/>
        <v>0.26864988558352415</v>
      </c>
      <c r="L106" s="60"/>
      <c r="M106" s="6"/>
      <c r="N106" s="59"/>
      <c r="O106" s="3"/>
      <c r="P106" s="3"/>
      <c r="Q106" s="3"/>
      <c r="R106" s="3"/>
      <c r="S106" s="3"/>
      <c r="T106" s="3"/>
      <c r="U106" s="61"/>
      <c r="V106" s="3"/>
      <c r="W106" s="3"/>
      <c r="X106" s="3"/>
      <c r="Y106" s="3"/>
      <c r="Z106" s="3"/>
      <c r="AA106" s="2"/>
    </row>
    <row r="107" spans="1:27" s="7" customFormat="1" ht="15">
      <c r="A107" s="176" t="s">
        <v>181</v>
      </c>
      <c r="B107" s="187">
        <f>'Open Int.'!E107</f>
        <v>8032500</v>
      </c>
      <c r="C107" s="188">
        <f>'Open Int.'!F107</f>
        <v>2252250</v>
      </c>
      <c r="D107" s="189">
        <f>'Open Int.'!H107</f>
        <v>1953000</v>
      </c>
      <c r="E107" s="314">
        <f>'Open Int.'!I107</f>
        <v>685125</v>
      </c>
      <c r="F107" s="190">
        <f>IF('Open Int.'!E107=0,0,'Open Int.'!H107/'Open Int.'!E107)</f>
        <v>0.24313725490196078</v>
      </c>
      <c r="G107" s="154">
        <v>0.07096774193548387</v>
      </c>
      <c r="H107" s="169">
        <f t="shared" si="2"/>
        <v>2.4260249554367204</v>
      </c>
      <c r="I107" s="184">
        <f>IF(Volume!D107=0,0,Volume!F107/Volume!D107)</f>
        <v>0.06666666666666667</v>
      </c>
      <c r="J107" s="175">
        <v>0.0967741935483871</v>
      </c>
      <c r="K107" s="169">
        <f t="shared" si="3"/>
        <v>-0.3111111111111111</v>
      </c>
      <c r="L107" s="60"/>
      <c r="M107" s="6"/>
      <c r="N107" s="59"/>
      <c r="O107" s="3"/>
      <c r="P107" s="3"/>
      <c r="Q107" s="3"/>
      <c r="R107" s="3"/>
      <c r="S107" s="3"/>
      <c r="T107" s="3"/>
      <c r="U107" s="61"/>
      <c r="V107" s="3"/>
      <c r="W107" s="3"/>
      <c r="X107" s="3"/>
      <c r="Y107" s="3"/>
      <c r="Z107" s="3"/>
      <c r="AA107" s="2"/>
    </row>
    <row r="108" spans="1:27" s="7" customFormat="1" ht="15">
      <c r="A108" s="176" t="s">
        <v>172</v>
      </c>
      <c r="B108" s="187">
        <f>'Open Int.'!E108</f>
        <v>0</v>
      </c>
      <c r="C108" s="188">
        <f>'Open Int.'!F108</f>
        <v>0</v>
      </c>
      <c r="D108" s="189">
        <f>'Open Int.'!H108</f>
        <v>0</v>
      </c>
      <c r="E108" s="314">
        <f>'Open Int.'!I108</f>
        <v>0</v>
      </c>
      <c r="F108" s="190">
        <f>IF('Open Int.'!E108=0,0,'Open Int.'!H108/'Open Int.'!E108)</f>
        <v>0</v>
      </c>
      <c r="G108" s="154">
        <v>0.21934604904632152</v>
      </c>
      <c r="H108" s="169">
        <f t="shared" si="2"/>
        <v>-1</v>
      </c>
      <c r="I108" s="184">
        <f>IF(Volume!D108=0,0,Volume!F108/Volume!D108)</f>
        <v>0.17142857142857143</v>
      </c>
      <c r="J108" s="175">
        <v>0.16909620991253643</v>
      </c>
      <c r="K108" s="169">
        <f t="shared" si="3"/>
        <v>0.013793103448275935</v>
      </c>
      <c r="L108" s="60"/>
      <c r="M108" s="6"/>
      <c r="N108" s="59"/>
      <c r="O108" s="3"/>
      <c r="P108" s="3"/>
      <c r="Q108" s="3"/>
      <c r="R108" s="3"/>
      <c r="S108" s="3"/>
      <c r="T108" s="3"/>
      <c r="U108" s="61"/>
      <c r="V108" s="3"/>
      <c r="W108" s="3"/>
      <c r="X108" s="3"/>
      <c r="Y108" s="3"/>
      <c r="Z108" s="3"/>
      <c r="AA108" s="2"/>
    </row>
    <row r="109" spans="1:27" s="7" customFormat="1" ht="15">
      <c r="A109" s="176" t="s">
        <v>140</v>
      </c>
      <c r="B109" s="187">
        <f>'Open Int.'!E109</f>
        <v>432250</v>
      </c>
      <c r="C109" s="188">
        <f>'Open Int.'!F109</f>
        <v>168000</v>
      </c>
      <c r="D109" s="189">
        <f>'Open Int.'!H109</f>
        <v>43750</v>
      </c>
      <c r="E109" s="314">
        <f>'Open Int.'!I109</f>
        <v>21000</v>
      </c>
      <c r="F109" s="190">
        <f>IF('Open Int.'!E109=0,0,'Open Int.'!H109/'Open Int.'!E109)</f>
        <v>0.10121457489878542</v>
      </c>
      <c r="G109" s="154">
        <v>0.08609271523178808</v>
      </c>
      <c r="H109" s="169">
        <f t="shared" si="2"/>
        <v>0.17564621613204612</v>
      </c>
      <c r="I109" s="184">
        <f>IF(Volume!D109=0,0,Volume!F109/Volume!D109)</f>
        <v>0.06060606060606061</v>
      </c>
      <c r="J109" s="175">
        <v>0.11650485436893204</v>
      </c>
      <c r="K109" s="169">
        <f t="shared" si="3"/>
        <v>-0.4797979797979798</v>
      </c>
      <c r="L109" s="60"/>
      <c r="M109" s="6"/>
      <c r="N109" s="59"/>
      <c r="O109" s="3"/>
      <c r="P109" s="3"/>
      <c r="Q109" s="3"/>
      <c r="R109" s="3"/>
      <c r="S109" s="3"/>
      <c r="T109" s="3"/>
      <c r="U109" s="61"/>
      <c r="V109" s="3"/>
      <c r="W109" s="3"/>
      <c r="X109" s="3"/>
      <c r="Y109" s="3"/>
      <c r="Z109" s="3"/>
      <c r="AA109" s="2"/>
    </row>
    <row r="110" spans="1:27" s="7" customFormat="1" ht="15">
      <c r="A110" s="176" t="s">
        <v>173</v>
      </c>
      <c r="B110" s="187">
        <f>'Open Int.'!E110</f>
        <v>15225</v>
      </c>
      <c r="C110" s="188">
        <f>'Open Int.'!F110</f>
        <v>12325</v>
      </c>
      <c r="D110" s="189">
        <f>'Open Int.'!H110</f>
        <v>2175</v>
      </c>
      <c r="E110" s="314">
        <f>'Open Int.'!I110</f>
        <v>2175</v>
      </c>
      <c r="F110" s="190">
        <f>IF('Open Int.'!E110=0,0,'Open Int.'!H110/'Open Int.'!E110)</f>
        <v>0.14285714285714285</v>
      </c>
      <c r="G110" s="154">
        <v>0</v>
      </c>
      <c r="H110" s="169">
        <f t="shared" si="2"/>
        <v>0</v>
      </c>
      <c r="I110" s="184">
        <f>IF(Volume!D110=0,0,Volume!F110/Volume!D110)</f>
        <v>0.11538461538461539</v>
      </c>
      <c r="J110" s="175">
        <v>0</v>
      </c>
      <c r="K110" s="169">
        <f t="shared" si="3"/>
        <v>0</v>
      </c>
      <c r="L110" s="60"/>
      <c r="M110" s="6"/>
      <c r="N110" s="59"/>
      <c r="O110" s="3"/>
      <c r="P110" s="3"/>
      <c r="Q110" s="3"/>
      <c r="R110" s="3"/>
      <c r="S110" s="3"/>
      <c r="T110" s="3"/>
      <c r="U110" s="61"/>
      <c r="V110" s="3"/>
      <c r="W110" s="3"/>
      <c r="X110" s="3"/>
      <c r="Y110" s="3"/>
      <c r="Z110" s="3"/>
      <c r="AA110" s="2"/>
    </row>
    <row r="111" spans="1:27" s="7" customFormat="1" ht="15">
      <c r="A111" s="176" t="s">
        <v>400</v>
      </c>
      <c r="B111" s="187">
        <f>'Open Int.'!E111</f>
        <v>0</v>
      </c>
      <c r="C111" s="188">
        <f>'Open Int.'!F111</f>
        <v>0</v>
      </c>
      <c r="D111" s="189">
        <f>'Open Int.'!H111</f>
        <v>0</v>
      </c>
      <c r="E111" s="314">
        <f>'Open Int.'!I111</f>
        <v>0</v>
      </c>
      <c r="F111" s="190">
        <f>IF('Open Int.'!E111=0,0,'Open Int.'!H111/'Open Int.'!E111)</f>
        <v>0</v>
      </c>
      <c r="G111" s="154">
        <v>0</v>
      </c>
      <c r="H111" s="169">
        <f t="shared" si="2"/>
        <v>0</v>
      </c>
      <c r="I111" s="184">
        <f>IF(Volume!D111=0,0,Volume!F111/Volume!D111)</f>
        <v>0</v>
      </c>
      <c r="J111" s="175">
        <v>0</v>
      </c>
      <c r="K111" s="169">
        <f t="shared" si="3"/>
        <v>0</v>
      </c>
      <c r="L111" s="60"/>
      <c r="M111" s="6"/>
      <c r="N111" s="59"/>
      <c r="O111" s="3"/>
      <c r="P111" s="3"/>
      <c r="Q111" s="3"/>
      <c r="R111" s="3"/>
      <c r="S111" s="3"/>
      <c r="T111" s="3"/>
      <c r="U111" s="61"/>
      <c r="V111" s="3"/>
      <c r="W111" s="3"/>
      <c r="X111" s="3"/>
      <c r="Y111" s="3"/>
      <c r="Z111" s="3"/>
      <c r="AA111" s="2"/>
    </row>
    <row r="112" spans="1:27" s="7" customFormat="1" ht="15">
      <c r="A112" s="176" t="s">
        <v>384</v>
      </c>
      <c r="B112" s="187">
        <f>'Open Int.'!E112</f>
        <v>2200</v>
      </c>
      <c r="C112" s="188">
        <f>'Open Int.'!F112</f>
        <v>0</v>
      </c>
      <c r="D112" s="189">
        <f>'Open Int.'!H112</f>
        <v>0</v>
      </c>
      <c r="E112" s="314">
        <f>'Open Int.'!I112</f>
        <v>0</v>
      </c>
      <c r="F112" s="190">
        <f>IF('Open Int.'!E112=0,0,'Open Int.'!H112/'Open Int.'!E112)</f>
        <v>0</v>
      </c>
      <c r="G112" s="154">
        <v>0</v>
      </c>
      <c r="H112" s="169">
        <f t="shared" si="2"/>
        <v>0</v>
      </c>
      <c r="I112" s="184">
        <f>IF(Volume!D112=0,0,Volume!F112/Volume!D112)</f>
        <v>0</v>
      </c>
      <c r="J112" s="175">
        <v>0</v>
      </c>
      <c r="K112" s="169">
        <f t="shared" si="3"/>
        <v>0</v>
      </c>
      <c r="L112" s="60"/>
      <c r="M112" s="6"/>
      <c r="N112" s="59"/>
      <c r="O112" s="3"/>
      <c r="P112" s="3"/>
      <c r="Q112" s="3"/>
      <c r="R112" s="3"/>
      <c r="S112" s="3"/>
      <c r="T112" s="3"/>
      <c r="U112" s="61"/>
      <c r="V112" s="3"/>
      <c r="W112" s="3"/>
      <c r="X112" s="3"/>
      <c r="Y112" s="3"/>
      <c r="Z112" s="3"/>
      <c r="AA112" s="2"/>
    </row>
    <row r="113" spans="1:27" s="7" customFormat="1" ht="15">
      <c r="A113" s="176" t="s">
        <v>164</v>
      </c>
      <c r="B113" s="187">
        <f>'Open Int.'!E113</f>
        <v>59675</v>
      </c>
      <c r="C113" s="188">
        <f>'Open Int.'!F113</f>
        <v>13475</v>
      </c>
      <c r="D113" s="189">
        <f>'Open Int.'!H113</f>
        <v>0</v>
      </c>
      <c r="E113" s="314">
        <f>'Open Int.'!I113</f>
        <v>0</v>
      </c>
      <c r="F113" s="190">
        <f>IF('Open Int.'!E113=0,0,'Open Int.'!H113/'Open Int.'!E113)</f>
        <v>0</v>
      </c>
      <c r="G113" s="154">
        <v>0</v>
      </c>
      <c r="H113" s="169">
        <f t="shared" si="2"/>
        <v>0</v>
      </c>
      <c r="I113" s="184">
        <f>IF(Volume!D113=0,0,Volume!F113/Volume!D113)</f>
        <v>0</v>
      </c>
      <c r="J113" s="175">
        <v>0</v>
      </c>
      <c r="K113" s="169">
        <f t="shared" si="3"/>
        <v>0</v>
      </c>
      <c r="L113" s="60"/>
      <c r="M113" s="6"/>
      <c r="N113" s="59"/>
      <c r="O113" s="3"/>
      <c r="P113" s="3"/>
      <c r="Q113" s="3"/>
      <c r="R113" s="3"/>
      <c r="S113" s="3"/>
      <c r="T113" s="3"/>
      <c r="U113" s="61"/>
      <c r="V113" s="3"/>
      <c r="W113" s="3"/>
      <c r="X113" s="3"/>
      <c r="Y113" s="3"/>
      <c r="Z113" s="3"/>
      <c r="AA113" s="2"/>
    </row>
    <row r="114" spans="1:27" s="7" customFormat="1" ht="15">
      <c r="A114" s="176" t="s">
        <v>196</v>
      </c>
      <c r="B114" s="187">
        <f>'Open Int.'!E114</f>
        <v>217000</v>
      </c>
      <c r="C114" s="188">
        <f>'Open Int.'!F114</f>
        <v>33200</v>
      </c>
      <c r="D114" s="189">
        <f>'Open Int.'!H114</f>
        <v>24400</v>
      </c>
      <c r="E114" s="314">
        <f>'Open Int.'!I114</f>
        <v>6600</v>
      </c>
      <c r="F114" s="190">
        <f>IF('Open Int.'!E114=0,0,'Open Int.'!H114/'Open Int.'!E114)</f>
        <v>0.11244239631336406</v>
      </c>
      <c r="G114" s="154">
        <v>0.09684439608269858</v>
      </c>
      <c r="H114" s="169">
        <f t="shared" si="2"/>
        <v>0.16106249676383788</v>
      </c>
      <c r="I114" s="184">
        <f>IF(Volume!D114=0,0,Volume!F114/Volume!D114)</f>
        <v>0.1827768014059754</v>
      </c>
      <c r="J114" s="175">
        <v>0.10714285714285714</v>
      </c>
      <c r="K114" s="169">
        <f t="shared" si="3"/>
        <v>0.7059168131224373</v>
      </c>
      <c r="L114" s="60"/>
      <c r="M114" s="6"/>
      <c r="N114" s="59"/>
      <c r="O114" s="3"/>
      <c r="P114" s="3"/>
      <c r="Q114" s="3"/>
      <c r="R114" s="3"/>
      <c r="S114" s="3"/>
      <c r="T114" s="3"/>
      <c r="U114" s="61"/>
      <c r="V114" s="3"/>
      <c r="W114" s="3"/>
      <c r="X114" s="3"/>
      <c r="Y114" s="3"/>
      <c r="Z114" s="3"/>
      <c r="AA114" s="2"/>
    </row>
    <row r="115" spans="1:27" s="7" customFormat="1" ht="15">
      <c r="A115" s="176" t="s">
        <v>141</v>
      </c>
      <c r="B115" s="187">
        <f>'Open Int.'!E115</f>
        <v>0</v>
      </c>
      <c r="C115" s="188">
        <f>'Open Int.'!F115</f>
        <v>0</v>
      </c>
      <c r="D115" s="189">
        <f>'Open Int.'!H115</f>
        <v>0</v>
      </c>
      <c r="E115" s="314">
        <f>'Open Int.'!I115</f>
        <v>0</v>
      </c>
      <c r="F115" s="190">
        <f>IF('Open Int.'!E115=0,0,'Open Int.'!H115/'Open Int.'!E115)</f>
        <v>0</v>
      </c>
      <c r="G115" s="154">
        <v>0</v>
      </c>
      <c r="H115" s="169">
        <f t="shared" si="2"/>
        <v>0</v>
      </c>
      <c r="I115" s="184">
        <f>IF(Volume!D115=0,0,Volume!F115/Volume!D115)</f>
        <v>0</v>
      </c>
      <c r="J115" s="175">
        <v>0</v>
      </c>
      <c r="K115" s="169">
        <f t="shared" si="3"/>
        <v>0</v>
      </c>
      <c r="L115" s="60"/>
      <c r="M115" s="6"/>
      <c r="N115" s="59"/>
      <c r="O115" s="3"/>
      <c r="P115" s="3"/>
      <c r="Q115" s="3"/>
      <c r="R115" s="3"/>
      <c r="S115" s="3"/>
      <c r="T115" s="3"/>
      <c r="U115" s="61"/>
      <c r="V115" s="3"/>
      <c r="W115" s="3"/>
      <c r="X115" s="3"/>
      <c r="Y115" s="3"/>
      <c r="Z115" s="3"/>
      <c r="AA115" s="2"/>
    </row>
    <row r="116" spans="1:27" s="7" customFormat="1" ht="15">
      <c r="A116" s="176" t="s">
        <v>88</v>
      </c>
      <c r="B116" s="187">
        <f>'Open Int.'!E116</f>
        <v>2400</v>
      </c>
      <c r="C116" s="188">
        <f>'Open Int.'!F116</f>
        <v>600</v>
      </c>
      <c r="D116" s="189">
        <f>'Open Int.'!H116</f>
        <v>1200</v>
      </c>
      <c r="E116" s="314">
        <f>'Open Int.'!I116</f>
        <v>1200</v>
      </c>
      <c r="F116" s="190">
        <f>IF('Open Int.'!E116=0,0,'Open Int.'!H116/'Open Int.'!E116)</f>
        <v>0.5</v>
      </c>
      <c r="G116" s="154">
        <v>0</v>
      </c>
      <c r="H116" s="169">
        <f t="shared" si="2"/>
        <v>0</v>
      </c>
      <c r="I116" s="184">
        <f>IF(Volume!D116=0,0,Volume!F116/Volume!D116)</f>
        <v>2</v>
      </c>
      <c r="J116" s="175">
        <v>0</v>
      </c>
      <c r="K116" s="169">
        <f t="shared" si="3"/>
        <v>0</v>
      </c>
      <c r="L116" s="60"/>
      <c r="M116" s="6"/>
      <c r="N116" s="59"/>
      <c r="O116" s="3"/>
      <c r="P116" s="3"/>
      <c r="Q116" s="3"/>
      <c r="R116" s="3"/>
      <c r="S116" s="3"/>
      <c r="T116" s="3"/>
      <c r="U116" s="61"/>
      <c r="V116" s="3"/>
      <c r="W116" s="3"/>
      <c r="X116" s="3"/>
      <c r="Y116" s="3"/>
      <c r="Z116" s="3"/>
      <c r="AA116" s="2"/>
    </row>
    <row r="117" spans="1:27" s="7" customFormat="1" ht="15">
      <c r="A117" s="176" t="s">
        <v>506</v>
      </c>
      <c r="B117" s="187">
        <f>'Open Int.'!E117</f>
        <v>5029800</v>
      </c>
      <c r="C117" s="188">
        <f>'Open Int.'!F117</f>
        <v>1174450</v>
      </c>
      <c r="D117" s="189">
        <f>'Open Int.'!H117</f>
        <v>722100</v>
      </c>
      <c r="E117" s="314">
        <f>'Open Int.'!I117</f>
        <v>273900</v>
      </c>
      <c r="F117" s="190">
        <f>IF('Open Int.'!E117=0,0,'Open Int.'!H117/'Open Int.'!E117)</f>
        <v>0.14356435643564355</v>
      </c>
      <c r="G117" s="154">
        <v>0.116254036598493</v>
      </c>
      <c r="H117" s="169">
        <f t="shared" si="2"/>
        <v>0.2349193252658599</v>
      </c>
      <c r="I117" s="184">
        <f>IF(Volume!D117=0,0,Volume!F117/Volume!D117)</f>
        <v>0.14285714285714285</v>
      </c>
      <c r="J117" s="175">
        <v>0.09176470588235294</v>
      </c>
      <c r="K117" s="169">
        <f t="shared" si="3"/>
        <v>0.5567765567765567</v>
      </c>
      <c r="L117" s="60"/>
      <c r="M117" s="6"/>
      <c r="N117" s="59"/>
      <c r="O117" s="3"/>
      <c r="P117" s="3"/>
      <c r="Q117" s="3"/>
      <c r="R117" s="3"/>
      <c r="S117" s="3"/>
      <c r="T117" s="3"/>
      <c r="U117" s="61"/>
      <c r="V117" s="3"/>
      <c r="W117" s="3"/>
      <c r="X117" s="3"/>
      <c r="Y117" s="3"/>
      <c r="Z117" s="3"/>
      <c r="AA117" s="2"/>
    </row>
    <row r="118" spans="1:27" s="7" customFormat="1" ht="15">
      <c r="A118" s="176" t="s">
        <v>5</v>
      </c>
      <c r="B118" s="187">
        <f>'Open Int.'!E118</f>
        <v>1026000</v>
      </c>
      <c r="C118" s="188">
        <f>'Open Int.'!F118</f>
        <v>569250</v>
      </c>
      <c r="D118" s="189">
        <f>'Open Int.'!H118</f>
        <v>72000</v>
      </c>
      <c r="E118" s="314">
        <f>'Open Int.'!I118</f>
        <v>51750</v>
      </c>
      <c r="F118" s="190">
        <f>IF('Open Int.'!E118=0,0,'Open Int.'!H118/'Open Int.'!E118)</f>
        <v>0.07017543859649122</v>
      </c>
      <c r="G118" s="154">
        <v>0.04433497536945813</v>
      </c>
      <c r="H118" s="169">
        <f t="shared" si="2"/>
        <v>0.5828460038986354</v>
      </c>
      <c r="I118" s="184">
        <f>IF(Volume!D118=0,0,Volume!F118/Volume!D118)</f>
        <v>0.0780559646539028</v>
      </c>
      <c r="J118" s="175">
        <v>0.042735042735042736</v>
      </c>
      <c r="K118" s="169">
        <f t="shared" si="3"/>
        <v>0.8265095729013254</v>
      </c>
      <c r="L118" s="60"/>
      <c r="M118" s="6"/>
      <c r="N118" s="59"/>
      <c r="O118" s="3"/>
      <c r="P118" s="3"/>
      <c r="Q118" s="3"/>
      <c r="R118" s="3"/>
      <c r="S118" s="3"/>
      <c r="T118" s="3"/>
      <c r="U118" s="61"/>
      <c r="V118" s="3"/>
      <c r="W118" s="3"/>
      <c r="X118" s="3"/>
      <c r="Y118" s="3"/>
      <c r="Z118" s="3"/>
      <c r="AA118" s="2"/>
    </row>
    <row r="119" spans="1:27" s="7" customFormat="1" ht="15">
      <c r="A119" s="176" t="s">
        <v>174</v>
      </c>
      <c r="B119" s="187">
        <f>'Open Int.'!E119</f>
        <v>5000</v>
      </c>
      <c r="C119" s="188">
        <f>'Open Int.'!F119</f>
        <v>4500</v>
      </c>
      <c r="D119" s="189">
        <f>'Open Int.'!H119</f>
        <v>0</v>
      </c>
      <c r="E119" s="314">
        <f>'Open Int.'!I119</f>
        <v>0</v>
      </c>
      <c r="F119" s="190">
        <f>IF('Open Int.'!E119=0,0,'Open Int.'!H119/'Open Int.'!E119)</f>
        <v>0</v>
      </c>
      <c r="G119" s="154">
        <v>0</v>
      </c>
      <c r="H119" s="169">
        <f t="shared" si="2"/>
        <v>0</v>
      </c>
      <c r="I119" s="184">
        <f>IF(Volume!D119=0,0,Volume!F119/Volume!D119)</f>
        <v>0</v>
      </c>
      <c r="J119" s="175">
        <v>0</v>
      </c>
      <c r="K119" s="169">
        <f t="shared" si="3"/>
        <v>0</v>
      </c>
      <c r="L119" s="60"/>
      <c r="M119" s="6"/>
      <c r="N119" s="59"/>
      <c r="O119" s="3"/>
      <c r="P119" s="3"/>
      <c r="Q119" s="3"/>
      <c r="R119" s="3"/>
      <c r="S119" s="3"/>
      <c r="T119" s="3"/>
      <c r="U119" s="61"/>
      <c r="V119" s="3"/>
      <c r="W119" s="3"/>
      <c r="X119" s="3"/>
      <c r="Y119" s="3"/>
      <c r="Z119" s="3"/>
      <c r="AA119" s="2"/>
    </row>
    <row r="120" spans="1:27" s="7" customFormat="1" ht="15">
      <c r="A120" s="176" t="s">
        <v>457</v>
      </c>
      <c r="B120" s="187">
        <f>'Open Int.'!E120</f>
        <v>0</v>
      </c>
      <c r="C120" s="188">
        <f>'Open Int.'!F120</f>
        <v>0</v>
      </c>
      <c r="D120" s="189">
        <f>'Open Int.'!H120</f>
        <v>0</v>
      </c>
      <c r="E120" s="314">
        <f>'Open Int.'!I120</f>
        <v>0</v>
      </c>
      <c r="F120" s="190">
        <f>IF('Open Int.'!E120=0,0,'Open Int.'!H120/'Open Int.'!E120)</f>
        <v>0</v>
      </c>
      <c r="G120" s="154">
        <v>0</v>
      </c>
      <c r="H120" s="169">
        <f t="shared" si="2"/>
        <v>0</v>
      </c>
      <c r="I120" s="184">
        <f>IF(Volume!D120=0,0,Volume!F120/Volume!D120)</f>
        <v>0</v>
      </c>
      <c r="J120" s="175">
        <v>0</v>
      </c>
      <c r="K120" s="169">
        <f t="shared" si="3"/>
        <v>0</v>
      </c>
      <c r="L120" s="60"/>
      <c r="M120" s="6"/>
      <c r="N120" s="59"/>
      <c r="O120" s="3"/>
      <c r="P120" s="3"/>
      <c r="Q120" s="3"/>
      <c r="R120" s="3"/>
      <c r="S120" s="3"/>
      <c r="T120" s="3"/>
      <c r="U120" s="61"/>
      <c r="V120" s="3"/>
      <c r="W120" s="3"/>
      <c r="X120" s="3"/>
      <c r="Y120" s="3"/>
      <c r="Z120" s="3"/>
      <c r="AA120" s="2"/>
    </row>
    <row r="121" spans="1:27" s="7" customFormat="1" ht="15">
      <c r="A121" s="176" t="s">
        <v>165</v>
      </c>
      <c r="B121" s="187">
        <f>'Open Int.'!E121</f>
        <v>0</v>
      </c>
      <c r="C121" s="188">
        <f>'Open Int.'!F121</f>
        <v>0</v>
      </c>
      <c r="D121" s="189">
        <f>'Open Int.'!H121</f>
        <v>0</v>
      </c>
      <c r="E121" s="314">
        <f>'Open Int.'!I121</f>
        <v>0</v>
      </c>
      <c r="F121" s="190">
        <f>IF('Open Int.'!E121=0,0,'Open Int.'!H121/'Open Int.'!E121)</f>
        <v>0</v>
      </c>
      <c r="G121" s="154">
        <v>0</v>
      </c>
      <c r="H121" s="169">
        <f t="shared" si="2"/>
        <v>0</v>
      </c>
      <c r="I121" s="184">
        <f>IF(Volume!D121=0,0,Volume!F121/Volume!D121)</f>
        <v>0</v>
      </c>
      <c r="J121" s="175">
        <v>0</v>
      </c>
      <c r="K121" s="169">
        <f t="shared" si="3"/>
        <v>0</v>
      </c>
      <c r="L121" s="60"/>
      <c r="M121" s="6"/>
      <c r="N121" s="59"/>
      <c r="O121" s="3"/>
      <c r="P121" s="3"/>
      <c r="Q121" s="3"/>
      <c r="R121" s="3"/>
      <c r="S121" s="3"/>
      <c r="T121" s="3"/>
      <c r="U121" s="61"/>
      <c r="V121" s="3"/>
      <c r="W121" s="3"/>
      <c r="X121" s="3"/>
      <c r="Y121" s="3"/>
      <c r="Z121" s="3"/>
      <c r="AA121" s="2"/>
    </row>
    <row r="122" spans="1:27" s="7" customFormat="1" ht="15">
      <c r="A122" s="176" t="s">
        <v>130</v>
      </c>
      <c r="B122" s="187">
        <f>'Open Int.'!E122</f>
        <v>0</v>
      </c>
      <c r="C122" s="188">
        <f>'Open Int.'!F122</f>
        <v>0</v>
      </c>
      <c r="D122" s="189">
        <f>'Open Int.'!H122</f>
        <v>0</v>
      </c>
      <c r="E122" s="314">
        <f>'Open Int.'!I122</f>
        <v>0</v>
      </c>
      <c r="F122" s="190">
        <f>IF('Open Int.'!E122=0,0,'Open Int.'!H122/'Open Int.'!E122)</f>
        <v>0</v>
      </c>
      <c r="G122" s="154">
        <v>0</v>
      </c>
      <c r="H122" s="169">
        <f t="shared" si="2"/>
        <v>0</v>
      </c>
      <c r="I122" s="184">
        <f>IF(Volume!D122=0,0,Volume!F122/Volume!D122)</f>
        <v>0</v>
      </c>
      <c r="J122" s="175">
        <v>0</v>
      </c>
      <c r="K122" s="169">
        <f t="shared" si="3"/>
        <v>0</v>
      </c>
      <c r="L122" s="60"/>
      <c r="M122" s="6"/>
      <c r="N122" s="59"/>
      <c r="O122" s="3"/>
      <c r="P122" s="3"/>
      <c r="Q122" s="3"/>
      <c r="R122" s="3"/>
      <c r="S122" s="3"/>
      <c r="T122" s="3"/>
      <c r="U122" s="61"/>
      <c r="V122" s="3"/>
      <c r="W122" s="3"/>
      <c r="X122" s="3"/>
      <c r="Y122" s="3"/>
      <c r="Z122" s="3"/>
      <c r="AA122" s="2"/>
    </row>
    <row r="123" spans="1:27" s="7" customFormat="1" ht="15">
      <c r="A123" s="176" t="s">
        <v>507</v>
      </c>
      <c r="B123" s="187">
        <f>'Open Int.'!E123</f>
        <v>0</v>
      </c>
      <c r="C123" s="188">
        <f>'Open Int.'!F123</f>
        <v>0</v>
      </c>
      <c r="D123" s="189">
        <f>'Open Int.'!H123</f>
        <v>0</v>
      </c>
      <c r="E123" s="314">
        <f>'Open Int.'!I123</f>
        <v>0</v>
      </c>
      <c r="F123" s="190">
        <f>IF('Open Int.'!E123=0,0,'Open Int.'!H123/'Open Int.'!E123)</f>
        <v>0</v>
      </c>
      <c r="G123" s="154">
        <v>0</v>
      </c>
      <c r="H123" s="169">
        <f t="shared" si="2"/>
        <v>0</v>
      </c>
      <c r="I123" s="184">
        <f>IF(Volume!D123=0,0,Volume!F123/Volume!D123)</f>
        <v>0</v>
      </c>
      <c r="J123" s="175">
        <v>0</v>
      </c>
      <c r="K123" s="169">
        <f t="shared" si="3"/>
        <v>0</v>
      </c>
      <c r="L123" s="60"/>
      <c r="M123" s="6"/>
      <c r="N123" s="59"/>
      <c r="O123" s="3"/>
      <c r="P123" s="3"/>
      <c r="Q123" s="3"/>
      <c r="R123" s="3"/>
      <c r="S123" s="3"/>
      <c r="T123" s="3"/>
      <c r="U123" s="61"/>
      <c r="V123" s="3"/>
      <c r="W123" s="3"/>
      <c r="X123" s="3"/>
      <c r="Y123" s="3"/>
      <c r="Z123" s="3"/>
      <c r="AA123" s="2"/>
    </row>
    <row r="124" spans="1:27" s="7" customFormat="1" ht="15">
      <c r="A124" s="176" t="s">
        <v>142</v>
      </c>
      <c r="B124" s="187">
        <f>'Open Int.'!E124</f>
        <v>750</v>
      </c>
      <c r="C124" s="188">
        <f>'Open Int.'!F124</f>
        <v>625</v>
      </c>
      <c r="D124" s="189">
        <f>'Open Int.'!H124</f>
        <v>0</v>
      </c>
      <c r="E124" s="314">
        <f>'Open Int.'!I124</f>
        <v>0</v>
      </c>
      <c r="F124" s="190">
        <f>IF('Open Int.'!E124=0,0,'Open Int.'!H124/'Open Int.'!E124)</f>
        <v>0</v>
      </c>
      <c r="G124" s="154">
        <v>0</v>
      </c>
      <c r="H124" s="169">
        <f t="shared" si="2"/>
        <v>0</v>
      </c>
      <c r="I124" s="184">
        <f>IF(Volume!D124=0,0,Volume!F124/Volume!D124)</f>
        <v>0</v>
      </c>
      <c r="J124" s="175">
        <v>0</v>
      </c>
      <c r="K124" s="169">
        <f t="shared" si="3"/>
        <v>0</v>
      </c>
      <c r="L124" s="60"/>
      <c r="M124" s="6"/>
      <c r="N124" s="59"/>
      <c r="O124" s="3"/>
      <c r="P124" s="3"/>
      <c r="Q124" s="3"/>
      <c r="R124" s="3"/>
      <c r="S124" s="3"/>
      <c r="T124" s="3"/>
      <c r="U124" s="61"/>
      <c r="V124" s="3"/>
      <c r="W124" s="3"/>
      <c r="X124" s="3"/>
      <c r="Y124" s="3"/>
      <c r="Z124" s="3"/>
      <c r="AA124" s="2"/>
    </row>
    <row r="125" spans="1:27" s="7" customFormat="1" ht="15">
      <c r="A125" s="176" t="s">
        <v>282</v>
      </c>
      <c r="B125" s="187">
        <f>'Open Int.'!E125</f>
        <v>15750</v>
      </c>
      <c r="C125" s="188">
        <f>'Open Int.'!F125</f>
        <v>9750</v>
      </c>
      <c r="D125" s="189">
        <f>'Open Int.'!H125</f>
        <v>0</v>
      </c>
      <c r="E125" s="314">
        <f>'Open Int.'!I125</f>
        <v>0</v>
      </c>
      <c r="F125" s="190">
        <f>IF('Open Int.'!E125=0,0,'Open Int.'!H125/'Open Int.'!E125)</f>
        <v>0</v>
      </c>
      <c r="G125" s="154">
        <v>0</v>
      </c>
      <c r="H125" s="169">
        <f t="shared" si="2"/>
        <v>0</v>
      </c>
      <c r="I125" s="184">
        <f>IF(Volume!D125=0,0,Volume!F125/Volume!D125)</f>
        <v>0</v>
      </c>
      <c r="J125" s="175">
        <v>0</v>
      </c>
      <c r="K125" s="169">
        <f t="shared" si="3"/>
        <v>0</v>
      </c>
      <c r="L125" s="60"/>
      <c r="M125" s="6"/>
      <c r="N125" s="59"/>
      <c r="O125" s="3"/>
      <c r="P125" s="3"/>
      <c r="Q125" s="3"/>
      <c r="R125" s="3"/>
      <c r="S125" s="3"/>
      <c r="T125" s="3"/>
      <c r="U125" s="61"/>
      <c r="V125" s="3"/>
      <c r="W125" s="3"/>
      <c r="X125" s="3"/>
      <c r="Y125" s="3"/>
      <c r="Z125" s="3"/>
      <c r="AA125" s="2"/>
    </row>
    <row r="126" spans="1:27" s="7" customFormat="1" ht="15">
      <c r="A126" s="176" t="s">
        <v>131</v>
      </c>
      <c r="B126" s="187">
        <f>'Open Int.'!E126</f>
        <v>1256250</v>
      </c>
      <c r="C126" s="188">
        <f>'Open Int.'!F126</f>
        <v>1056250</v>
      </c>
      <c r="D126" s="189">
        <f>'Open Int.'!H126</f>
        <v>309375</v>
      </c>
      <c r="E126" s="314">
        <f>'Open Int.'!I126</f>
        <v>309375</v>
      </c>
      <c r="F126" s="190">
        <f>IF('Open Int.'!E126=0,0,'Open Int.'!H126/'Open Int.'!E126)</f>
        <v>0.2462686567164179</v>
      </c>
      <c r="G126" s="154">
        <v>0</v>
      </c>
      <c r="H126" s="169">
        <f t="shared" si="2"/>
        <v>0</v>
      </c>
      <c r="I126" s="184">
        <f>IF(Volume!D126=0,0,Volume!F126/Volume!D126)</f>
        <v>0.1291759465478842</v>
      </c>
      <c r="J126" s="175">
        <v>0</v>
      </c>
      <c r="K126" s="169">
        <f t="shared" si="3"/>
        <v>0</v>
      </c>
      <c r="L126" s="60"/>
      <c r="M126" s="6"/>
      <c r="N126" s="59"/>
      <c r="O126" s="3"/>
      <c r="P126" s="3"/>
      <c r="Q126" s="3"/>
      <c r="R126" s="3"/>
      <c r="S126" s="3"/>
      <c r="T126" s="3"/>
      <c r="U126" s="61"/>
      <c r="V126" s="3"/>
      <c r="W126" s="3"/>
      <c r="X126" s="3"/>
      <c r="Y126" s="3"/>
      <c r="Z126" s="3"/>
      <c r="AA126" s="2"/>
    </row>
    <row r="127" spans="1:27" s="7" customFormat="1" ht="15">
      <c r="A127" s="176" t="s">
        <v>166</v>
      </c>
      <c r="B127" s="187">
        <f>'Open Int.'!E127</f>
        <v>0</v>
      </c>
      <c r="C127" s="188">
        <f>'Open Int.'!F127</f>
        <v>0</v>
      </c>
      <c r="D127" s="189">
        <f>'Open Int.'!H127</f>
        <v>0</v>
      </c>
      <c r="E127" s="314">
        <f>'Open Int.'!I127</f>
        <v>0</v>
      </c>
      <c r="F127" s="190">
        <f>IF('Open Int.'!E127=0,0,'Open Int.'!H127/'Open Int.'!E127)</f>
        <v>0</v>
      </c>
      <c r="G127" s="154">
        <v>0</v>
      </c>
      <c r="H127" s="169">
        <f t="shared" si="2"/>
        <v>0</v>
      </c>
      <c r="I127" s="184">
        <f>IF(Volume!D127=0,0,Volume!F127/Volume!D127)</f>
        <v>0</v>
      </c>
      <c r="J127" s="175">
        <v>0</v>
      </c>
      <c r="K127" s="169">
        <f t="shared" si="3"/>
        <v>0</v>
      </c>
      <c r="L127" s="60"/>
      <c r="M127" s="6"/>
      <c r="N127" s="59"/>
      <c r="O127" s="3"/>
      <c r="P127" s="3"/>
      <c r="Q127" s="3"/>
      <c r="R127" s="3"/>
      <c r="S127" s="3"/>
      <c r="T127" s="3"/>
      <c r="U127" s="61"/>
      <c r="V127" s="3"/>
      <c r="W127" s="3"/>
      <c r="X127" s="3"/>
      <c r="Y127" s="3"/>
      <c r="Z127" s="3"/>
      <c r="AA127" s="2"/>
    </row>
    <row r="128" spans="1:27" s="7" customFormat="1" ht="15">
      <c r="A128" s="176" t="s">
        <v>283</v>
      </c>
      <c r="B128" s="187">
        <f>'Open Int.'!E128</f>
        <v>4675</v>
      </c>
      <c r="C128" s="188">
        <f>'Open Int.'!F128</f>
        <v>1375</v>
      </c>
      <c r="D128" s="189">
        <f>'Open Int.'!H128</f>
        <v>0</v>
      </c>
      <c r="E128" s="314">
        <f>'Open Int.'!I128</f>
        <v>0</v>
      </c>
      <c r="F128" s="190">
        <f>IF('Open Int.'!E128=0,0,'Open Int.'!H128/'Open Int.'!E128)</f>
        <v>0</v>
      </c>
      <c r="G128" s="154">
        <v>0</v>
      </c>
      <c r="H128" s="169">
        <f t="shared" si="2"/>
        <v>0</v>
      </c>
      <c r="I128" s="184">
        <f>IF(Volume!D128=0,0,Volume!F128/Volume!D128)</f>
        <v>0</v>
      </c>
      <c r="J128" s="175">
        <v>0</v>
      </c>
      <c r="K128" s="169">
        <f t="shared" si="3"/>
        <v>0</v>
      </c>
      <c r="L128" s="60"/>
      <c r="M128" s="6"/>
      <c r="N128" s="59"/>
      <c r="O128" s="3"/>
      <c r="P128" s="3"/>
      <c r="Q128" s="3"/>
      <c r="R128" s="3"/>
      <c r="S128" s="3"/>
      <c r="T128" s="3"/>
      <c r="U128" s="61"/>
      <c r="V128" s="3"/>
      <c r="W128" s="3"/>
      <c r="X128" s="3"/>
      <c r="Y128" s="3"/>
      <c r="Z128" s="3"/>
      <c r="AA128" s="2"/>
    </row>
    <row r="129" spans="1:27" s="7" customFormat="1" ht="15">
      <c r="A129" s="176" t="s">
        <v>401</v>
      </c>
      <c r="B129" s="187">
        <f>'Open Int.'!E129</f>
        <v>0</v>
      </c>
      <c r="C129" s="188">
        <f>'Open Int.'!F129</f>
        <v>0</v>
      </c>
      <c r="D129" s="189">
        <f>'Open Int.'!H129</f>
        <v>0</v>
      </c>
      <c r="E129" s="314">
        <f>'Open Int.'!I129</f>
        <v>0</v>
      </c>
      <c r="F129" s="190">
        <f>IF('Open Int.'!E129=0,0,'Open Int.'!H129/'Open Int.'!E129)</f>
        <v>0</v>
      </c>
      <c r="G129" s="154">
        <v>0</v>
      </c>
      <c r="H129" s="169">
        <f t="shared" si="2"/>
        <v>0</v>
      </c>
      <c r="I129" s="184">
        <f>IF(Volume!D129=0,0,Volume!F129/Volume!D129)</f>
        <v>0</v>
      </c>
      <c r="J129" s="175">
        <v>0</v>
      </c>
      <c r="K129" s="169">
        <f t="shared" si="3"/>
        <v>0</v>
      </c>
      <c r="L129" s="60"/>
      <c r="M129" s="6"/>
      <c r="N129" s="59"/>
      <c r="O129" s="3"/>
      <c r="P129" s="3"/>
      <c r="Q129" s="3"/>
      <c r="R129" s="3"/>
      <c r="S129" s="3"/>
      <c r="T129" s="3"/>
      <c r="U129" s="61"/>
      <c r="V129" s="3"/>
      <c r="W129" s="3"/>
      <c r="X129" s="3"/>
      <c r="Y129" s="3"/>
      <c r="Z129" s="3"/>
      <c r="AA129" s="2"/>
    </row>
    <row r="130" spans="1:27" s="7" customFormat="1" ht="15">
      <c r="A130" s="176" t="s">
        <v>284</v>
      </c>
      <c r="B130" s="187">
        <f>'Open Int.'!E130</f>
        <v>0</v>
      </c>
      <c r="C130" s="188">
        <f>'Open Int.'!F130</f>
        <v>0</v>
      </c>
      <c r="D130" s="189">
        <f>'Open Int.'!H130</f>
        <v>0</v>
      </c>
      <c r="E130" s="314">
        <f>'Open Int.'!I130</f>
        <v>0</v>
      </c>
      <c r="F130" s="190">
        <f>IF('Open Int.'!E130=0,0,'Open Int.'!H130/'Open Int.'!E130)</f>
        <v>0</v>
      </c>
      <c r="G130" s="154">
        <v>0</v>
      </c>
      <c r="H130" s="169">
        <f t="shared" si="2"/>
        <v>0</v>
      </c>
      <c r="I130" s="184">
        <f>IF(Volume!D130=0,0,Volume!F130/Volume!D130)</f>
        <v>0</v>
      </c>
      <c r="J130" s="175">
        <v>0</v>
      </c>
      <c r="K130" s="169">
        <f t="shared" si="3"/>
        <v>0</v>
      </c>
      <c r="L130" s="60"/>
      <c r="M130" s="6"/>
      <c r="N130" s="59"/>
      <c r="O130" s="3"/>
      <c r="P130" s="3"/>
      <c r="Q130" s="3"/>
      <c r="R130" s="3"/>
      <c r="S130" s="3"/>
      <c r="T130" s="3"/>
      <c r="U130" s="61"/>
      <c r="V130" s="3"/>
      <c r="W130" s="3"/>
      <c r="X130" s="3"/>
      <c r="Y130" s="3"/>
      <c r="Z130" s="3"/>
      <c r="AA130" s="2"/>
    </row>
    <row r="131" spans="1:27" s="7" customFormat="1" ht="15">
      <c r="A131" s="176" t="s">
        <v>508</v>
      </c>
      <c r="B131" s="187">
        <f>'Open Int.'!E131</f>
        <v>3300</v>
      </c>
      <c r="C131" s="188">
        <f>'Open Int.'!F131</f>
        <v>0</v>
      </c>
      <c r="D131" s="189">
        <f>'Open Int.'!H131</f>
        <v>0</v>
      </c>
      <c r="E131" s="314">
        <f>'Open Int.'!I131</f>
        <v>0</v>
      </c>
      <c r="F131" s="190">
        <f>IF('Open Int.'!E131=0,0,'Open Int.'!H131/'Open Int.'!E131)</f>
        <v>0</v>
      </c>
      <c r="G131" s="154">
        <v>0</v>
      </c>
      <c r="H131" s="169">
        <f t="shared" si="2"/>
        <v>0</v>
      </c>
      <c r="I131" s="184">
        <f>IF(Volume!D131=0,0,Volume!F131/Volume!D131)</f>
        <v>0</v>
      </c>
      <c r="J131" s="175">
        <v>0</v>
      </c>
      <c r="K131" s="169">
        <f t="shared" si="3"/>
        <v>0</v>
      </c>
      <c r="L131" s="60"/>
      <c r="M131" s="6"/>
      <c r="N131" s="59"/>
      <c r="O131" s="3"/>
      <c r="P131" s="3"/>
      <c r="Q131" s="3"/>
      <c r="R131" s="3"/>
      <c r="S131" s="3"/>
      <c r="T131" s="3"/>
      <c r="U131" s="61"/>
      <c r="V131" s="3"/>
      <c r="W131" s="3"/>
      <c r="X131" s="3"/>
      <c r="Y131" s="3"/>
      <c r="Z131" s="3"/>
      <c r="AA131" s="2"/>
    </row>
    <row r="132" spans="1:27" s="7" customFormat="1" ht="15">
      <c r="A132" s="176" t="s">
        <v>175</v>
      </c>
      <c r="B132" s="187">
        <f>'Open Int.'!E132</f>
        <v>1250</v>
      </c>
      <c r="C132" s="188">
        <f>'Open Int.'!F132</f>
        <v>1250</v>
      </c>
      <c r="D132" s="189">
        <f>'Open Int.'!H132</f>
        <v>0</v>
      </c>
      <c r="E132" s="314">
        <f>'Open Int.'!I132</f>
        <v>0</v>
      </c>
      <c r="F132" s="190">
        <f>IF('Open Int.'!E132=0,0,'Open Int.'!H132/'Open Int.'!E132)</f>
        <v>0</v>
      </c>
      <c r="G132" s="154">
        <v>0</v>
      </c>
      <c r="H132" s="169">
        <f t="shared" si="2"/>
        <v>0</v>
      </c>
      <c r="I132" s="184">
        <f>IF(Volume!D132=0,0,Volume!F132/Volume!D132)</f>
        <v>0</v>
      </c>
      <c r="J132" s="175">
        <v>0</v>
      </c>
      <c r="K132" s="169">
        <f t="shared" si="3"/>
        <v>0</v>
      </c>
      <c r="L132" s="60"/>
      <c r="M132" s="6"/>
      <c r="N132" s="59"/>
      <c r="O132" s="3"/>
      <c r="P132" s="3"/>
      <c r="Q132" s="3"/>
      <c r="R132" s="3"/>
      <c r="S132" s="3"/>
      <c r="T132" s="3"/>
      <c r="U132" s="61"/>
      <c r="V132" s="3"/>
      <c r="W132" s="3"/>
      <c r="X132" s="3"/>
      <c r="Y132" s="3"/>
      <c r="Z132" s="3"/>
      <c r="AA132" s="2"/>
    </row>
    <row r="133" spans="1:27" s="7" customFormat="1" ht="15">
      <c r="A133" s="176" t="s">
        <v>468</v>
      </c>
      <c r="B133" s="187">
        <f>'Open Int.'!E133</f>
        <v>100</v>
      </c>
      <c r="C133" s="188">
        <f>'Open Int.'!F133</f>
        <v>100</v>
      </c>
      <c r="D133" s="189">
        <f>'Open Int.'!H133</f>
        <v>0</v>
      </c>
      <c r="E133" s="314">
        <f>'Open Int.'!I133</f>
        <v>0</v>
      </c>
      <c r="F133" s="190">
        <f>IF('Open Int.'!E133=0,0,'Open Int.'!H133/'Open Int.'!E133)</f>
        <v>0</v>
      </c>
      <c r="G133" s="154">
        <v>0</v>
      </c>
      <c r="H133" s="169">
        <f aca="true" t="shared" si="4" ref="H133:H196">IF(G133=0,0,(F133-G133)/G133)</f>
        <v>0</v>
      </c>
      <c r="I133" s="184">
        <f>IF(Volume!D133=0,0,Volume!F133/Volume!D133)</f>
        <v>0</v>
      </c>
      <c r="J133" s="175">
        <v>0</v>
      </c>
      <c r="K133" s="169">
        <f t="shared" si="3"/>
        <v>0</v>
      </c>
      <c r="L133" s="60"/>
      <c r="M133" s="6"/>
      <c r="N133" s="59"/>
      <c r="O133" s="3"/>
      <c r="P133" s="3"/>
      <c r="Q133" s="3"/>
      <c r="R133" s="3"/>
      <c r="S133" s="3"/>
      <c r="T133" s="3"/>
      <c r="U133" s="61"/>
      <c r="V133" s="3"/>
      <c r="W133" s="3"/>
      <c r="X133" s="3"/>
      <c r="Y133" s="3"/>
      <c r="Z133" s="3"/>
      <c r="AA133" s="2"/>
    </row>
    <row r="134" spans="1:29" s="58" customFormat="1" ht="15">
      <c r="A134" s="176" t="s">
        <v>143</v>
      </c>
      <c r="B134" s="187">
        <f>'Open Int.'!E134</f>
        <v>60350</v>
      </c>
      <c r="C134" s="188">
        <f>'Open Int.'!F134</f>
        <v>33150</v>
      </c>
      <c r="D134" s="189">
        <f>'Open Int.'!H134</f>
        <v>0</v>
      </c>
      <c r="E134" s="314">
        <f>'Open Int.'!I134</f>
        <v>0</v>
      </c>
      <c r="F134" s="190">
        <f>IF('Open Int.'!E134=0,0,'Open Int.'!H134/'Open Int.'!E134)</f>
        <v>0</v>
      </c>
      <c r="G134" s="154">
        <v>0</v>
      </c>
      <c r="H134" s="169">
        <f t="shared" si="4"/>
        <v>0</v>
      </c>
      <c r="I134" s="184">
        <f>IF(Volume!D134=0,0,Volume!F134/Volume!D134)</f>
        <v>0</v>
      </c>
      <c r="J134" s="175">
        <v>0</v>
      </c>
      <c r="K134" s="169">
        <f aca="true" t="shared" si="5" ref="K134:K197">IF(J134=0,0,(I134-J134)/J134)</f>
        <v>0</v>
      </c>
      <c r="L134" s="60"/>
      <c r="M134" s="6"/>
      <c r="N134" s="59"/>
      <c r="O134" s="3"/>
      <c r="P134" s="3"/>
      <c r="Q134" s="3"/>
      <c r="R134" s="3"/>
      <c r="S134" s="3"/>
      <c r="T134" s="3"/>
      <c r="U134" s="61"/>
      <c r="V134" s="3"/>
      <c r="W134" s="3"/>
      <c r="X134" s="3"/>
      <c r="Y134" s="3"/>
      <c r="Z134" s="3"/>
      <c r="AA134" s="2"/>
      <c r="AB134" s="78"/>
      <c r="AC134" s="77"/>
    </row>
    <row r="135" spans="1:27" s="7" customFormat="1" ht="15">
      <c r="A135" s="176" t="s">
        <v>264</v>
      </c>
      <c r="B135" s="187">
        <f>'Open Int.'!E135</f>
        <v>850</v>
      </c>
      <c r="C135" s="188">
        <f>'Open Int.'!F135</f>
        <v>850</v>
      </c>
      <c r="D135" s="189">
        <f>'Open Int.'!H135</f>
        <v>0</v>
      </c>
      <c r="E135" s="314">
        <f>'Open Int.'!I135</f>
        <v>0</v>
      </c>
      <c r="F135" s="190">
        <f>IF('Open Int.'!E135=0,0,'Open Int.'!H135/'Open Int.'!E135)</f>
        <v>0</v>
      </c>
      <c r="G135" s="154">
        <v>0</v>
      </c>
      <c r="H135" s="169">
        <f t="shared" si="4"/>
        <v>0</v>
      </c>
      <c r="I135" s="184">
        <f>IF(Volume!D135=0,0,Volume!F135/Volume!D135)</f>
        <v>0</v>
      </c>
      <c r="J135" s="175">
        <v>0</v>
      </c>
      <c r="K135" s="169">
        <f t="shared" si="5"/>
        <v>0</v>
      </c>
      <c r="L135" s="60"/>
      <c r="M135" s="6"/>
      <c r="N135" s="59"/>
      <c r="O135" s="3"/>
      <c r="P135" s="3"/>
      <c r="Q135" s="3"/>
      <c r="R135" s="3"/>
      <c r="S135" s="3"/>
      <c r="T135" s="3"/>
      <c r="U135" s="61"/>
      <c r="V135" s="3"/>
      <c r="W135" s="3"/>
      <c r="X135" s="3"/>
      <c r="Y135" s="3"/>
      <c r="Z135" s="3"/>
      <c r="AA135" s="2"/>
    </row>
    <row r="136" spans="1:27" s="7" customFormat="1" ht="15">
      <c r="A136" s="176" t="s">
        <v>205</v>
      </c>
      <c r="B136" s="187">
        <f>'Open Int.'!E136</f>
        <v>26150</v>
      </c>
      <c r="C136" s="188">
        <f>'Open Int.'!F136</f>
        <v>7550</v>
      </c>
      <c r="D136" s="189">
        <f>'Open Int.'!H136</f>
        <v>2250</v>
      </c>
      <c r="E136" s="314">
        <f>'Open Int.'!I136</f>
        <v>450</v>
      </c>
      <c r="F136" s="190">
        <f>IF('Open Int.'!E136=0,0,'Open Int.'!H136/'Open Int.'!E136)</f>
        <v>0.08604206500956023</v>
      </c>
      <c r="G136" s="154">
        <v>0.0967741935483871</v>
      </c>
      <c r="H136" s="169">
        <f t="shared" si="4"/>
        <v>-0.11089866156787762</v>
      </c>
      <c r="I136" s="184">
        <f>IF(Volume!D136=0,0,Volume!F136/Volume!D136)</f>
        <v>0.04591836734693878</v>
      </c>
      <c r="J136" s="175">
        <v>0.175</v>
      </c>
      <c r="K136" s="169">
        <f t="shared" si="5"/>
        <v>-0.7376093294460642</v>
      </c>
      <c r="L136" s="60"/>
      <c r="M136" s="6"/>
      <c r="N136" s="59"/>
      <c r="O136" s="3"/>
      <c r="P136" s="3"/>
      <c r="Q136" s="3"/>
      <c r="R136" s="3"/>
      <c r="S136" s="3"/>
      <c r="T136" s="3"/>
      <c r="U136" s="61"/>
      <c r="V136" s="3"/>
      <c r="W136" s="3"/>
      <c r="X136" s="3"/>
      <c r="Y136" s="3"/>
      <c r="Z136" s="3"/>
      <c r="AA136" s="2"/>
    </row>
    <row r="137" spans="1:27" s="7" customFormat="1" ht="15">
      <c r="A137" s="176" t="s">
        <v>285</v>
      </c>
      <c r="B137" s="187">
        <f>'Open Int.'!E137</f>
        <v>0</v>
      </c>
      <c r="C137" s="188">
        <f>'Open Int.'!F137</f>
        <v>0</v>
      </c>
      <c r="D137" s="189">
        <f>'Open Int.'!H137</f>
        <v>0</v>
      </c>
      <c r="E137" s="314">
        <f>'Open Int.'!I137</f>
        <v>0</v>
      </c>
      <c r="F137" s="190">
        <f>IF('Open Int.'!E137=0,0,'Open Int.'!H137/'Open Int.'!E137)</f>
        <v>0</v>
      </c>
      <c r="G137" s="154">
        <v>0</v>
      </c>
      <c r="H137" s="169">
        <f t="shared" si="4"/>
        <v>0</v>
      </c>
      <c r="I137" s="184">
        <f>IF(Volume!D137=0,0,Volume!F137/Volume!D137)</f>
        <v>0</v>
      </c>
      <c r="J137" s="175">
        <v>0</v>
      </c>
      <c r="K137" s="169">
        <f t="shared" si="5"/>
        <v>0</v>
      </c>
      <c r="L137" s="60"/>
      <c r="M137" s="6"/>
      <c r="N137" s="59"/>
      <c r="O137" s="3"/>
      <c r="P137" s="3"/>
      <c r="Q137" s="3"/>
      <c r="R137" s="3"/>
      <c r="S137" s="3"/>
      <c r="T137" s="3"/>
      <c r="U137" s="61"/>
      <c r="V137" s="3"/>
      <c r="W137" s="3"/>
      <c r="X137" s="3"/>
      <c r="Y137" s="3"/>
      <c r="Z137" s="3"/>
      <c r="AA137" s="2"/>
    </row>
    <row r="138" spans="1:27" s="7" customFormat="1" ht="15">
      <c r="A138" s="176" t="s">
        <v>6</v>
      </c>
      <c r="B138" s="187">
        <f>'Open Int.'!E138</f>
        <v>11232</v>
      </c>
      <c r="C138" s="188">
        <f>'Open Int.'!F138</f>
        <v>1560</v>
      </c>
      <c r="D138" s="189">
        <f>'Open Int.'!H138</f>
        <v>0</v>
      </c>
      <c r="E138" s="314">
        <f>'Open Int.'!I138</f>
        <v>0</v>
      </c>
      <c r="F138" s="190">
        <f>IF('Open Int.'!E138=0,0,'Open Int.'!H138/'Open Int.'!E138)</f>
        <v>0</v>
      </c>
      <c r="G138" s="154">
        <v>0</v>
      </c>
      <c r="H138" s="169">
        <f t="shared" si="4"/>
        <v>0</v>
      </c>
      <c r="I138" s="184">
        <f>IF(Volume!D138=0,0,Volume!F138/Volume!D138)</f>
        <v>0</v>
      </c>
      <c r="J138" s="175">
        <v>0</v>
      </c>
      <c r="K138" s="169">
        <f t="shared" si="5"/>
        <v>0</v>
      </c>
      <c r="L138" s="60"/>
      <c r="M138" s="6"/>
      <c r="N138" s="59"/>
      <c r="O138" s="3"/>
      <c r="P138" s="3"/>
      <c r="Q138" s="3"/>
      <c r="R138" s="3"/>
      <c r="S138" s="3"/>
      <c r="T138" s="3"/>
      <c r="U138" s="61"/>
      <c r="V138" s="3"/>
      <c r="W138" s="3"/>
      <c r="X138" s="3"/>
      <c r="Y138" s="3"/>
      <c r="Z138" s="3"/>
      <c r="AA138" s="2"/>
    </row>
    <row r="139" spans="1:27" s="7" customFormat="1" ht="15">
      <c r="A139" s="176" t="s">
        <v>499</v>
      </c>
      <c r="B139" s="187">
        <f>'Open Int.'!E139</f>
        <v>0</v>
      </c>
      <c r="C139" s="188">
        <f>'Open Int.'!F139</f>
        <v>0</v>
      </c>
      <c r="D139" s="189">
        <f>'Open Int.'!H139</f>
        <v>0</v>
      </c>
      <c r="E139" s="314">
        <f>'Open Int.'!I139</f>
        <v>0</v>
      </c>
      <c r="F139" s="190">
        <f>IF('Open Int.'!E139=0,0,'Open Int.'!H139/'Open Int.'!E139)</f>
        <v>0</v>
      </c>
      <c r="G139" s="154">
        <v>0</v>
      </c>
      <c r="H139" s="169">
        <f t="shared" si="4"/>
        <v>0</v>
      </c>
      <c r="I139" s="184">
        <f>IF(Volume!D139=0,0,Volume!F139/Volume!D139)</f>
        <v>0</v>
      </c>
      <c r="J139" s="175">
        <v>0</v>
      </c>
      <c r="K139" s="169">
        <f t="shared" si="5"/>
        <v>0</v>
      </c>
      <c r="L139" s="60"/>
      <c r="M139" s="6"/>
      <c r="N139" s="59"/>
      <c r="O139" s="3"/>
      <c r="P139" s="3"/>
      <c r="Q139" s="3"/>
      <c r="R139" s="3"/>
      <c r="S139" s="3"/>
      <c r="T139" s="3"/>
      <c r="U139" s="61"/>
      <c r="V139" s="3"/>
      <c r="W139" s="3"/>
      <c r="X139" s="3"/>
      <c r="Y139" s="3"/>
      <c r="Z139" s="3"/>
      <c r="AA139" s="2"/>
    </row>
    <row r="140" spans="1:27" s="7" customFormat="1" ht="15">
      <c r="A140" s="176" t="s">
        <v>167</v>
      </c>
      <c r="B140" s="187">
        <f>'Open Int.'!E140</f>
        <v>0</v>
      </c>
      <c r="C140" s="188">
        <f>'Open Int.'!F140</f>
        <v>0</v>
      </c>
      <c r="D140" s="189">
        <f>'Open Int.'!H140</f>
        <v>0</v>
      </c>
      <c r="E140" s="314">
        <f>'Open Int.'!I140</f>
        <v>0</v>
      </c>
      <c r="F140" s="190">
        <f>IF('Open Int.'!E140=0,0,'Open Int.'!H140/'Open Int.'!E140)</f>
        <v>0</v>
      </c>
      <c r="G140" s="154">
        <v>0</v>
      </c>
      <c r="H140" s="169">
        <f t="shared" si="4"/>
        <v>0</v>
      </c>
      <c r="I140" s="184">
        <f>IF(Volume!D140=0,0,Volume!F140/Volume!D140)</f>
        <v>0</v>
      </c>
      <c r="J140" s="175">
        <v>0</v>
      </c>
      <c r="K140" s="169">
        <f t="shared" si="5"/>
        <v>0</v>
      </c>
      <c r="L140" s="60"/>
      <c r="M140" s="6"/>
      <c r="N140" s="59"/>
      <c r="O140" s="3"/>
      <c r="P140" s="3"/>
      <c r="Q140" s="3"/>
      <c r="R140" s="3"/>
      <c r="S140" s="3"/>
      <c r="T140" s="3"/>
      <c r="U140" s="61"/>
      <c r="V140" s="3"/>
      <c r="W140" s="3"/>
      <c r="X140" s="3"/>
      <c r="Y140" s="3"/>
      <c r="Z140" s="3"/>
      <c r="AA140" s="2"/>
    </row>
    <row r="141" spans="1:29" s="58" customFormat="1" ht="15">
      <c r="A141" s="176" t="s">
        <v>217</v>
      </c>
      <c r="B141" s="187">
        <f>'Open Int.'!E141</f>
        <v>2600</v>
      </c>
      <c r="C141" s="188">
        <f>'Open Int.'!F141</f>
        <v>2600</v>
      </c>
      <c r="D141" s="189">
        <f>'Open Int.'!H141</f>
        <v>0</v>
      </c>
      <c r="E141" s="314">
        <f>'Open Int.'!I141</f>
        <v>0</v>
      </c>
      <c r="F141" s="190">
        <f>IF('Open Int.'!E141=0,0,'Open Int.'!H141/'Open Int.'!E141)</f>
        <v>0</v>
      </c>
      <c r="G141" s="154">
        <v>0</v>
      </c>
      <c r="H141" s="169">
        <f t="shared" si="4"/>
        <v>0</v>
      </c>
      <c r="I141" s="184">
        <f>IF(Volume!D141=0,0,Volume!F141/Volume!D141)</f>
        <v>0</v>
      </c>
      <c r="J141" s="175">
        <v>0</v>
      </c>
      <c r="K141" s="169">
        <f t="shared" si="5"/>
        <v>0</v>
      </c>
      <c r="L141" s="60"/>
      <c r="M141" s="6"/>
      <c r="N141" s="59"/>
      <c r="O141" s="3"/>
      <c r="P141" s="3"/>
      <c r="Q141" s="3"/>
      <c r="R141" s="3"/>
      <c r="S141" s="3"/>
      <c r="T141" s="3"/>
      <c r="U141" s="61"/>
      <c r="V141" s="3"/>
      <c r="W141" s="3"/>
      <c r="X141" s="3"/>
      <c r="Y141" s="3"/>
      <c r="Z141" s="3"/>
      <c r="AA141" s="2"/>
      <c r="AB141" s="78"/>
      <c r="AC141" s="77"/>
    </row>
    <row r="142" spans="1:27" s="7" customFormat="1" ht="15">
      <c r="A142" s="176" t="s">
        <v>202</v>
      </c>
      <c r="B142" s="187">
        <f>'Open Int.'!E142</f>
        <v>6250</v>
      </c>
      <c r="C142" s="188">
        <f>'Open Int.'!F142</f>
        <v>6250</v>
      </c>
      <c r="D142" s="189">
        <f>'Open Int.'!H142</f>
        <v>0</v>
      </c>
      <c r="E142" s="314">
        <f>'Open Int.'!I142</f>
        <v>0</v>
      </c>
      <c r="F142" s="190">
        <f>IF('Open Int.'!E142=0,0,'Open Int.'!H142/'Open Int.'!E142)</f>
        <v>0</v>
      </c>
      <c r="G142" s="154">
        <v>0</v>
      </c>
      <c r="H142" s="169">
        <f t="shared" si="4"/>
        <v>0</v>
      </c>
      <c r="I142" s="184">
        <f>IF(Volume!D142=0,0,Volume!F142/Volume!D142)</f>
        <v>0</v>
      </c>
      <c r="J142" s="175">
        <v>0</v>
      </c>
      <c r="K142" s="169">
        <f t="shared" si="5"/>
        <v>0</v>
      </c>
      <c r="L142" s="60"/>
      <c r="M142" s="6"/>
      <c r="N142" s="59"/>
      <c r="O142" s="3"/>
      <c r="P142" s="3"/>
      <c r="Q142" s="3"/>
      <c r="R142" s="3"/>
      <c r="S142" s="3"/>
      <c r="T142" s="3"/>
      <c r="U142" s="61"/>
      <c r="V142" s="3"/>
      <c r="W142" s="3"/>
      <c r="X142" s="3"/>
      <c r="Y142" s="3"/>
      <c r="Z142" s="3"/>
      <c r="AA142" s="2"/>
    </row>
    <row r="143" spans="1:27" s="7" customFormat="1" ht="15">
      <c r="A143" s="176" t="s">
        <v>286</v>
      </c>
      <c r="B143" s="187">
        <f>'Open Int.'!E143</f>
        <v>0</v>
      </c>
      <c r="C143" s="188">
        <f>'Open Int.'!F143</f>
        <v>0</v>
      </c>
      <c r="D143" s="189">
        <f>'Open Int.'!H143</f>
        <v>0</v>
      </c>
      <c r="E143" s="314">
        <f>'Open Int.'!I143</f>
        <v>0</v>
      </c>
      <c r="F143" s="190">
        <f>IF('Open Int.'!E143=0,0,'Open Int.'!H143/'Open Int.'!E143)</f>
        <v>0</v>
      </c>
      <c r="G143" s="154">
        <v>0</v>
      </c>
      <c r="H143" s="169">
        <f t="shared" si="4"/>
        <v>0</v>
      </c>
      <c r="I143" s="184">
        <f>IF(Volume!D143=0,0,Volume!F143/Volume!D143)</f>
        <v>0</v>
      </c>
      <c r="J143" s="175">
        <v>0</v>
      </c>
      <c r="K143" s="169">
        <f t="shared" si="5"/>
        <v>0</v>
      </c>
      <c r="L143" s="60"/>
      <c r="M143" s="6"/>
      <c r="N143" s="59"/>
      <c r="O143" s="3"/>
      <c r="P143" s="3"/>
      <c r="Q143" s="3"/>
      <c r="R143" s="3"/>
      <c r="S143" s="3"/>
      <c r="T143" s="3"/>
      <c r="U143" s="61"/>
      <c r="V143" s="3"/>
      <c r="W143" s="3"/>
      <c r="X143" s="3"/>
      <c r="Y143" s="3"/>
      <c r="Z143" s="3"/>
      <c r="AA143" s="2"/>
    </row>
    <row r="144" spans="1:27" s="7" customFormat="1" ht="15">
      <c r="A144" s="176" t="s">
        <v>509</v>
      </c>
      <c r="B144" s="187">
        <f>'Open Int.'!E144</f>
        <v>50</v>
      </c>
      <c r="C144" s="188">
        <f>'Open Int.'!F144</f>
        <v>50</v>
      </c>
      <c r="D144" s="189">
        <f>'Open Int.'!H144</f>
        <v>0</v>
      </c>
      <c r="E144" s="314">
        <f>'Open Int.'!I144</f>
        <v>0</v>
      </c>
      <c r="F144" s="190">
        <f>IF('Open Int.'!E144=0,0,'Open Int.'!H144/'Open Int.'!E144)</f>
        <v>0</v>
      </c>
      <c r="G144" s="154">
        <v>0</v>
      </c>
      <c r="H144" s="169">
        <f t="shared" si="4"/>
        <v>0</v>
      </c>
      <c r="I144" s="184">
        <f>IF(Volume!D144=0,0,Volume!F144/Volume!D144)</f>
        <v>2</v>
      </c>
      <c r="J144" s="175">
        <v>0</v>
      </c>
      <c r="K144" s="169">
        <f t="shared" si="5"/>
        <v>0</v>
      </c>
      <c r="L144" s="60"/>
      <c r="M144" s="6"/>
      <c r="N144" s="59"/>
      <c r="O144" s="3"/>
      <c r="P144" s="3"/>
      <c r="Q144" s="3"/>
      <c r="R144" s="3"/>
      <c r="S144" s="3"/>
      <c r="T144" s="3"/>
      <c r="U144" s="61"/>
      <c r="V144" s="3"/>
      <c r="W144" s="3"/>
      <c r="X144" s="3"/>
      <c r="Y144" s="3"/>
      <c r="Z144" s="3"/>
      <c r="AA144" s="2"/>
    </row>
    <row r="145" spans="1:27" s="7" customFormat="1" ht="15">
      <c r="A145" s="176" t="s">
        <v>402</v>
      </c>
      <c r="B145" s="187">
        <f>'Open Int.'!E145</f>
        <v>0</v>
      </c>
      <c r="C145" s="188">
        <f>'Open Int.'!F145</f>
        <v>0</v>
      </c>
      <c r="D145" s="189">
        <f>'Open Int.'!H145</f>
        <v>0</v>
      </c>
      <c r="E145" s="314">
        <f>'Open Int.'!I145</f>
        <v>0</v>
      </c>
      <c r="F145" s="190">
        <f>IF('Open Int.'!E145=0,0,'Open Int.'!H145/'Open Int.'!E145)</f>
        <v>0</v>
      </c>
      <c r="G145" s="154">
        <v>0</v>
      </c>
      <c r="H145" s="169">
        <f t="shared" si="4"/>
        <v>0</v>
      </c>
      <c r="I145" s="184">
        <f>IF(Volume!D145=0,0,Volume!F145/Volume!D145)</f>
        <v>0</v>
      </c>
      <c r="J145" s="175">
        <v>0</v>
      </c>
      <c r="K145" s="169">
        <f t="shared" si="5"/>
        <v>0</v>
      </c>
      <c r="L145" s="60"/>
      <c r="M145" s="6"/>
      <c r="N145" s="59"/>
      <c r="O145" s="3"/>
      <c r="P145" s="3"/>
      <c r="Q145" s="3"/>
      <c r="R145" s="3"/>
      <c r="S145" s="3"/>
      <c r="T145" s="3"/>
      <c r="U145" s="61"/>
      <c r="V145" s="3"/>
      <c r="W145" s="3"/>
      <c r="X145" s="3"/>
      <c r="Y145" s="3"/>
      <c r="Z145" s="3"/>
      <c r="AA145" s="2"/>
    </row>
    <row r="146" spans="1:27" s="7" customFormat="1" ht="15">
      <c r="A146" s="176" t="s">
        <v>268</v>
      </c>
      <c r="B146" s="187">
        <f>'Open Int.'!E146</f>
        <v>0</v>
      </c>
      <c r="C146" s="188">
        <f>'Open Int.'!F146</f>
        <v>0</v>
      </c>
      <c r="D146" s="189">
        <f>'Open Int.'!H146</f>
        <v>0</v>
      </c>
      <c r="E146" s="314">
        <f>'Open Int.'!I146</f>
        <v>0</v>
      </c>
      <c r="F146" s="190">
        <f>IF('Open Int.'!E146=0,0,'Open Int.'!H146/'Open Int.'!E146)</f>
        <v>0</v>
      </c>
      <c r="G146" s="154">
        <v>0</v>
      </c>
      <c r="H146" s="169">
        <f t="shared" si="4"/>
        <v>0</v>
      </c>
      <c r="I146" s="184">
        <f>IF(Volume!D146=0,0,Volume!F146/Volume!D146)</f>
        <v>0</v>
      </c>
      <c r="J146" s="175">
        <v>0</v>
      </c>
      <c r="K146" s="169">
        <f t="shared" si="5"/>
        <v>0</v>
      </c>
      <c r="L146" s="60"/>
      <c r="M146" s="6"/>
      <c r="N146" s="59"/>
      <c r="O146" s="3"/>
      <c r="P146" s="3"/>
      <c r="Q146" s="3"/>
      <c r="R146" s="3"/>
      <c r="S146" s="3"/>
      <c r="T146" s="3"/>
      <c r="U146" s="61"/>
      <c r="V146" s="3"/>
      <c r="W146" s="3"/>
      <c r="X146" s="3"/>
      <c r="Y146" s="3"/>
      <c r="Z146" s="3"/>
      <c r="AA146" s="2"/>
    </row>
    <row r="147" spans="1:29" s="58" customFormat="1" ht="15">
      <c r="A147" s="176" t="s">
        <v>144</v>
      </c>
      <c r="B147" s="187">
        <f>'Open Int.'!E147</f>
        <v>740925</v>
      </c>
      <c r="C147" s="188">
        <f>'Open Int.'!F147</f>
        <v>189125</v>
      </c>
      <c r="D147" s="189">
        <f>'Open Int.'!H147</f>
        <v>20025</v>
      </c>
      <c r="E147" s="314">
        <f>'Open Int.'!I147</f>
        <v>2225</v>
      </c>
      <c r="F147" s="190">
        <f>IF('Open Int.'!E147=0,0,'Open Int.'!H147/'Open Int.'!E147)</f>
        <v>0.02702702702702703</v>
      </c>
      <c r="G147" s="154">
        <v>0.03225806451612903</v>
      </c>
      <c r="H147" s="169">
        <f t="shared" si="4"/>
        <v>-0.1621621621621621</v>
      </c>
      <c r="I147" s="184">
        <f>IF(Volume!D147=0,0,Volume!F147/Volume!D147)</f>
        <v>0.0053475935828877</v>
      </c>
      <c r="J147" s="175">
        <v>0.02040816326530612</v>
      </c>
      <c r="K147" s="169">
        <f t="shared" si="5"/>
        <v>-0.7379679144385026</v>
      </c>
      <c r="L147" s="60"/>
      <c r="M147" s="6"/>
      <c r="N147" s="59"/>
      <c r="O147" s="3"/>
      <c r="P147" s="3"/>
      <c r="Q147" s="3"/>
      <c r="R147" s="3"/>
      <c r="S147" s="3"/>
      <c r="T147" s="3"/>
      <c r="U147" s="61"/>
      <c r="V147" s="3"/>
      <c r="W147" s="3"/>
      <c r="X147" s="3"/>
      <c r="Y147" s="3"/>
      <c r="Z147" s="3"/>
      <c r="AA147" s="2"/>
      <c r="AB147" s="78"/>
      <c r="AC147" s="77"/>
    </row>
    <row r="148" spans="1:29" s="58" customFormat="1" ht="15">
      <c r="A148" s="176" t="s">
        <v>7</v>
      </c>
      <c r="B148" s="187">
        <f>'Open Int.'!E148</f>
        <v>1516800</v>
      </c>
      <c r="C148" s="188">
        <f>'Open Int.'!F148</f>
        <v>464000</v>
      </c>
      <c r="D148" s="189">
        <f>'Open Int.'!H148</f>
        <v>214400</v>
      </c>
      <c r="E148" s="314">
        <f>'Open Int.'!I148</f>
        <v>38400</v>
      </c>
      <c r="F148" s="190">
        <f>IF('Open Int.'!E148=0,0,'Open Int.'!H148/'Open Int.'!E148)</f>
        <v>0.14135021097046413</v>
      </c>
      <c r="G148" s="154">
        <v>0.16717325227963525</v>
      </c>
      <c r="H148" s="169">
        <f t="shared" si="4"/>
        <v>-0.1544687380130418</v>
      </c>
      <c r="I148" s="184">
        <f>IF(Volume!D148=0,0,Volume!F148/Volume!D148)</f>
        <v>0.11336717428087986</v>
      </c>
      <c r="J148" s="175">
        <v>0.22752808988764045</v>
      </c>
      <c r="K148" s="169">
        <f t="shared" si="5"/>
        <v>-0.501744271061812</v>
      </c>
      <c r="L148" s="60"/>
      <c r="M148" s="6"/>
      <c r="N148" s="59"/>
      <c r="O148" s="3"/>
      <c r="P148" s="3"/>
      <c r="Q148" s="3"/>
      <c r="R148" s="3"/>
      <c r="S148" s="3"/>
      <c r="T148" s="3"/>
      <c r="U148" s="61"/>
      <c r="V148" s="3"/>
      <c r="W148" s="3"/>
      <c r="X148" s="3"/>
      <c r="Y148" s="3"/>
      <c r="Z148" s="3"/>
      <c r="AA148" s="2"/>
      <c r="AB148" s="78"/>
      <c r="AC148" s="77"/>
    </row>
    <row r="149" spans="1:27" s="7" customFormat="1" ht="15">
      <c r="A149" s="176" t="s">
        <v>287</v>
      </c>
      <c r="B149" s="187">
        <f>'Open Int.'!E149</f>
        <v>0</v>
      </c>
      <c r="C149" s="188">
        <f>'Open Int.'!F149</f>
        <v>0</v>
      </c>
      <c r="D149" s="189">
        <f>'Open Int.'!H149</f>
        <v>0</v>
      </c>
      <c r="E149" s="314">
        <f>'Open Int.'!I149</f>
        <v>0</v>
      </c>
      <c r="F149" s="190">
        <f>IF('Open Int.'!E149=0,0,'Open Int.'!H149/'Open Int.'!E149)</f>
        <v>0</v>
      </c>
      <c r="G149" s="154">
        <v>0</v>
      </c>
      <c r="H149" s="169">
        <f t="shared" si="4"/>
        <v>0</v>
      </c>
      <c r="I149" s="184">
        <f>IF(Volume!D149=0,0,Volume!F149/Volume!D149)</f>
        <v>0</v>
      </c>
      <c r="J149" s="175">
        <v>0</v>
      </c>
      <c r="K149" s="169">
        <f t="shared" si="5"/>
        <v>0</v>
      </c>
      <c r="L149" s="60"/>
      <c r="M149" s="6"/>
      <c r="N149" s="59"/>
      <c r="O149" s="3"/>
      <c r="P149" s="3"/>
      <c r="Q149" s="3"/>
      <c r="R149" s="3"/>
      <c r="S149" s="3"/>
      <c r="T149" s="3"/>
      <c r="U149" s="61"/>
      <c r="V149" s="3"/>
      <c r="W149" s="3"/>
      <c r="X149" s="3"/>
      <c r="Y149" s="3"/>
      <c r="Z149" s="3"/>
      <c r="AA149" s="2"/>
    </row>
    <row r="150" spans="1:27" s="7" customFormat="1" ht="15">
      <c r="A150" s="176" t="s">
        <v>176</v>
      </c>
      <c r="B150" s="187">
        <f>'Open Int.'!E150</f>
        <v>1039500</v>
      </c>
      <c r="C150" s="188">
        <f>'Open Int.'!F150</f>
        <v>647500</v>
      </c>
      <c r="D150" s="189">
        <f>'Open Int.'!H150</f>
        <v>87500</v>
      </c>
      <c r="E150" s="314">
        <f>'Open Int.'!I150</f>
        <v>59500</v>
      </c>
      <c r="F150" s="190">
        <f>IF('Open Int.'!E150=0,0,'Open Int.'!H150/'Open Int.'!E150)</f>
        <v>0.08417508417508418</v>
      </c>
      <c r="G150" s="154">
        <v>0.07142857142857142</v>
      </c>
      <c r="H150" s="169">
        <f t="shared" si="4"/>
        <v>0.17845117845117858</v>
      </c>
      <c r="I150" s="184">
        <f>IF(Volume!D150=0,0,Volume!F150/Volume!D150)</f>
        <v>0.076158940397351</v>
      </c>
      <c r="J150" s="175">
        <v>0.041666666666666664</v>
      </c>
      <c r="K150" s="169">
        <f t="shared" si="5"/>
        <v>0.827814569536424</v>
      </c>
      <c r="L150" s="60"/>
      <c r="M150" s="6"/>
      <c r="N150" s="59"/>
      <c r="O150" s="3"/>
      <c r="P150" s="3"/>
      <c r="Q150" s="3"/>
      <c r="R150" s="3"/>
      <c r="S150" s="3"/>
      <c r="T150" s="3"/>
      <c r="U150" s="61"/>
      <c r="V150" s="3"/>
      <c r="W150" s="3"/>
      <c r="X150" s="3"/>
      <c r="Y150" s="3"/>
      <c r="Z150" s="3"/>
      <c r="AA150" s="2"/>
    </row>
    <row r="151" spans="1:27" s="7" customFormat="1" ht="15">
      <c r="A151" s="176" t="s">
        <v>197</v>
      </c>
      <c r="B151" s="187">
        <f>'Open Int.'!E151</f>
        <v>4025</v>
      </c>
      <c r="C151" s="188">
        <f>'Open Int.'!F151</f>
        <v>4025</v>
      </c>
      <c r="D151" s="189">
        <f>'Open Int.'!H151</f>
        <v>0</v>
      </c>
      <c r="E151" s="314">
        <f>'Open Int.'!I151</f>
        <v>0</v>
      </c>
      <c r="F151" s="190">
        <f>IF('Open Int.'!E151=0,0,'Open Int.'!H151/'Open Int.'!E151)</f>
        <v>0</v>
      </c>
      <c r="G151" s="154">
        <v>0</v>
      </c>
      <c r="H151" s="169">
        <f t="shared" si="4"/>
        <v>0</v>
      </c>
      <c r="I151" s="184">
        <f>IF(Volume!D151=0,0,Volume!F151/Volume!D151)</f>
        <v>0</v>
      </c>
      <c r="J151" s="175">
        <v>0</v>
      </c>
      <c r="K151" s="169">
        <f t="shared" si="5"/>
        <v>0</v>
      </c>
      <c r="L151" s="60"/>
      <c r="M151" s="6"/>
      <c r="N151" s="59"/>
      <c r="O151" s="3"/>
      <c r="P151" s="3"/>
      <c r="Q151" s="3"/>
      <c r="R151" s="3"/>
      <c r="S151" s="3"/>
      <c r="T151" s="3"/>
      <c r="U151" s="61"/>
      <c r="V151" s="3"/>
      <c r="W151" s="3"/>
      <c r="X151" s="3"/>
      <c r="Y151" s="3"/>
      <c r="Z151" s="3"/>
      <c r="AA151" s="2"/>
    </row>
    <row r="152" spans="1:27" s="7" customFormat="1" ht="15">
      <c r="A152" s="176" t="s">
        <v>510</v>
      </c>
      <c r="B152" s="187">
        <f>'Open Int.'!E152</f>
        <v>0</v>
      </c>
      <c r="C152" s="188">
        <f>'Open Int.'!F152</f>
        <v>0</v>
      </c>
      <c r="D152" s="189">
        <f>'Open Int.'!H152</f>
        <v>0</v>
      </c>
      <c r="E152" s="314">
        <f>'Open Int.'!I152</f>
        <v>0</v>
      </c>
      <c r="F152" s="190">
        <f>IF('Open Int.'!E152=0,0,'Open Int.'!H152/'Open Int.'!E152)</f>
        <v>0</v>
      </c>
      <c r="G152" s="154">
        <v>0</v>
      </c>
      <c r="H152" s="169">
        <f t="shared" si="4"/>
        <v>0</v>
      </c>
      <c r="I152" s="184">
        <f>IF(Volume!D152=0,0,Volume!F152/Volume!D152)</f>
        <v>0</v>
      </c>
      <c r="J152" s="175">
        <v>0</v>
      </c>
      <c r="K152" s="169">
        <f t="shared" si="5"/>
        <v>0</v>
      </c>
      <c r="L152" s="60"/>
      <c r="M152" s="6"/>
      <c r="N152" s="59"/>
      <c r="O152" s="3"/>
      <c r="P152" s="3"/>
      <c r="Q152" s="3"/>
      <c r="R152" s="3"/>
      <c r="S152" s="3"/>
      <c r="T152" s="3"/>
      <c r="U152" s="61"/>
      <c r="V152" s="3"/>
      <c r="W152" s="3"/>
      <c r="X152" s="3"/>
      <c r="Y152" s="3"/>
      <c r="Z152" s="3"/>
      <c r="AA152" s="2"/>
    </row>
    <row r="153" spans="1:29" s="58" customFormat="1" ht="15">
      <c r="A153" s="176" t="s">
        <v>168</v>
      </c>
      <c r="B153" s="187">
        <f>'Open Int.'!E153</f>
        <v>0</v>
      </c>
      <c r="C153" s="188">
        <f>'Open Int.'!F153</f>
        <v>0</v>
      </c>
      <c r="D153" s="189">
        <f>'Open Int.'!H153</f>
        <v>0</v>
      </c>
      <c r="E153" s="314">
        <f>'Open Int.'!I153</f>
        <v>0</v>
      </c>
      <c r="F153" s="190">
        <f>IF('Open Int.'!E153=0,0,'Open Int.'!H153/'Open Int.'!E153)</f>
        <v>0</v>
      </c>
      <c r="G153" s="154">
        <v>0</v>
      </c>
      <c r="H153" s="169">
        <f t="shared" si="4"/>
        <v>0</v>
      </c>
      <c r="I153" s="184">
        <f>IF(Volume!D153=0,0,Volume!F153/Volume!D153)</f>
        <v>0</v>
      </c>
      <c r="J153" s="175">
        <v>0</v>
      </c>
      <c r="K153" s="169">
        <f t="shared" si="5"/>
        <v>0</v>
      </c>
      <c r="L153" s="60"/>
      <c r="M153" s="6"/>
      <c r="N153" s="59"/>
      <c r="O153" s="3"/>
      <c r="P153" s="3"/>
      <c r="Q153" s="3"/>
      <c r="R153" s="3"/>
      <c r="S153" s="3"/>
      <c r="T153" s="3"/>
      <c r="U153" s="61"/>
      <c r="V153" s="3"/>
      <c r="W153" s="3"/>
      <c r="X153" s="3"/>
      <c r="Y153" s="3"/>
      <c r="Z153" s="3"/>
      <c r="AA153" s="2"/>
      <c r="AB153" s="78"/>
      <c r="AC153" s="77"/>
    </row>
    <row r="154" spans="1:29" s="58" customFormat="1" ht="15">
      <c r="A154" s="176" t="s">
        <v>511</v>
      </c>
      <c r="B154" s="187">
        <f>'Open Int.'!E154</f>
        <v>0</v>
      </c>
      <c r="C154" s="188">
        <f>'Open Int.'!F154</f>
        <v>0</v>
      </c>
      <c r="D154" s="189">
        <f>'Open Int.'!H154</f>
        <v>0</v>
      </c>
      <c r="E154" s="314">
        <f>'Open Int.'!I154</f>
        <v>0</v>
      </c>
      <c r="F154" s="190">
        <f>IF('Open Int.'!E154=0,0,'Open Int.'!H154/'Open Int.'!E154)</f>
        <v>0</v>
      </c>
      <c r="G154" s="154">
        <v>0</v>
      </c>
      <c r="H154" s="169">
        <f t="shared" si="4"/>
        <v>0</v>
      </c>
      <c r="I154" s="184">
        <f>IF(Volume!D154=0,0,Volume!F154/Volume!D154)</f>
        <v>0</v>
      </c>
      <c r="J154" s="175">
        <v>0</v>
      </c>
      <c r="K154" s="169">
        <f t="shared" si="5"/>
        <v>0</v>
      </c>
      <c r="L154" s="60"/>
      <c r="M154" s="6"/>
      <c r="N154" s="59"/>
      <c r="O154" s="3"/>
      <c r="P154" s="3"/>
      <c r="Q154" s="3"/>
      <c r="R154" s="3"/>
      <c r="S154" s="3"/>
      <c r="T154" s="3"/>
      <c r="U154" s="61"/>
      <c r="V154" s="3"/>
      <c r="W154" s="3"/>
      <c r="X154" s="3"/>
      <c r="Y154" s="3"/>
      <c r="Z154" s="3"/>
      <c r="AA154" s="2"/>
      <c r="AB154" s="78"/>
      <c r="AC154" s="77"/>
    </row>
    <row r="155" spans="1:29" s="58" customFormat="1" ht="15">
      <c r="A155" s="176" t="s">
        <v>145</v>
      </c>
      <c r="B155" s="187">
        <f>'Open Int.'!E155</f>
        <v>309750</v>
      </c>
      <c r="C155" s="188">
        <f>'Open Int.'!F155</f>
        <v>44250</v>
      </c>
      <c r="D155" s="189">
        <f>'Open Int.'!H155</f>
        <v>44250</v>
      </c>
      <c r="E155" s="314">
        <f>'Open Int.'!I155</f>
        <v>8850</v>
      </c>
      <c r="F155" s="190">
        <f>IF('Open Int.'!E155=0,0,'Open Int.'!H155/'Open Int.'!E155)</f>
        <v>0.14285714285714285</v>
      </c>
      <c r="G155" s="154">
        <v>0.13333333333333333</v>
      </c>
      <c r="H155" s="169">
        <f t="shared" si="4"/>
        <v>0.07142857142857138</v>
      </c>
      <c r="I155" s="184">
        <f>IF(Volume!D155=0,0,Volume!F155/Volume!D155)</f>
        <v>0.12</v>
      </c>
      <c r="J155" s="175">
        <v>0.3157894736842105</v>
      </c>
      <c r="K155" s="169">
        <f t="shared" si="5"/>
        <v>-0.62</v>
      </c>
      <c r="L155" s="60"/>
      <c r="M155" s="6"/>
      <c r="N155" s="59"/>
      <c r="O155" s="3"/>
      <c r="P155" s="3"/>
      <c r="Q155" s="3"/>
      <c r="R155" s="3"/>
      <c r="S155" s="3"/>
      <c r="T155" s="3"/>
      <c r="U155" s="61"/>
      <c r="V155" s="3"/>
      <c r="W155" s="3"/>
      <c r="X155" s="3"/>
      <c r="Y155" s="3"/>
      <c r="Z155" s="3"/>
      <c r="AA155" s="2"/>
      <c r="AB155" s="78"/>
      <c r="AC155" s="77"/>
    </row>
    <row r="156" spans="1:29" s="58" customFormat="1" ht="15">
      <c r="A156" s="176" t="s">
        <v>146</v>
      </c>
      <c r="B156" s="187">
        <f>'Open Int.'!E156</f>
        <v>0</v>
      </c>
      <c r="C156" s="188">
        <f>'Open Int.'!F156</f>
        <v>0</v>
      </c>
      <c r="D156" s="189">
        <f>'Open Int.'!H156</f>
        <v>0</v>
      </c>
      <c r="E156" s="314">
        <f>'Open Int.'!I156</f>
        <v>0</v>
      </c>
      <c r="F156" s="190">
        <f>IF('Open Int.'!E156=0,0,'Open Int.'!H156/'Open Int.'!E156)</f>
        <v>0</v>
      </c>
      <c r="G156" s="154">
        <v>0</v>
      </c>
      <c r="H156" s="169">
        <f t="shared" si="4"/>
        <v>0</v>
      </c>
      <c r="I156" s="184">
        <f>IF(Volume!D156=0,0,Volume!F156/Volume!D156)</f>
        <v>0</v>
      </c>
      <c r="J156" s="175">
        <v>0</v>
      </c>
      <c r="K156" s="169">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76" t="s">
        <v>512</v>
      </c>
      <c r="B157" s="187">
        <f>'Open Int.'!E157</f>
        <v>7250</v>
      </c>
      <c r="C157" s="188">
        <f>'Open Int.'!F157</f>
        <v>5800</v>
      </c>
      <c r="D157" s="189">
        <f>'Open Int.'!H157</f>
        <v>0</v>
      </c>
      <c r="E157" s="314">
        <f>'Open Int.'!I157</f>
        <v>0</v>
      </c>
      <c r="F157" s="190">
        <f>IF('Open Int.'!E157=0,0,'Open Int.'!H157/'Open Int.'!E157)</f>
        <v>0</v>
      </c>
      <c r="G157" s="154">
        <v>0</v>
      </c>
      <c r="H157" s="169">
        <f t="shared" si="4"/>
        <v>0</v>
      </c>
      <c r="I157" s="184">
        <f>IF(Volume!D157=0,0,Volume!F157/Volume!D157)</f>
        <v>0</v>
      </c>
      <c r="J157" s="175">
        <v>0</v>
      </c>
      <c r="K157" s="169">
        <f t="shared" si="5"/>
        <v>0</v>
      </c>
      <c r="L157" s="60"/>
      <c r="M157" s="6"/>
      <c r="N157" s="59"/>
      <c r="O157" s="3"/>
      <c r="P157" s="3"/>
      <c r="Q157" s="3"/>
      <c r="R157" s="3"/>
      <c r="S157" s="3"/>
      <c r="T157" s="3"/>
      <c r="U157" s="61"/>
      <c r="V157" s="3"/>
      <c r="W157" s="3"/>
      <c r="X157" s="3"/>
      <c r="Y157" s="3"/>
      <c r="Z157" s="3"/>
      <c r="AA157" s="2"/>
      <c r="AB157" s="78"/>
      <c r="AC157" s="77"/>
    </row>
    <row r="158" spans="1:29" s="58" customFormat="1" ht="15">
      <c r="A158" s="176" t="s">
        <v>469</v>
      </c>
      <c r="B158" s="187">
        <f>'Open Int.'!E158</f>
        <v>24000</v>
      </c>
      <c r="C158" s="188">
        <f>'Open Int.'!F158</f>
        <v>4200</v>
      </c>
      <c r="D158" s="189">
        <f>'Open Int.'!H158</f>
        <v>0</v>
      </c>
      <c r="E158" s="314">
        <f>'Open Int.'!I158</f>
        <v>0</v>
      </c>
      <c r="F158" s="190">
        <f>IF('Open Int.'!E158=0,0,'Open Int.'!H158/'Open Int.'!E158)</f>
        <v>0</v>
      </c>
      <c r="G158" s="154">
        <v>0</v>
      </c>
      <c r="H158" s="169">
        <f t="shared" si="4"/>
        <v>0</v>
      </c>
      <c r="I158" s="184">
        <f>IF(Volume!D158=0,0,Volume!F158/Volume!D158)</f>
        <v>0</v>
      </c>
      <c r="J158" s="175">
        <v>0</v>
      </c>
      <c r="K158" s="169">
        <f t="shared" si="5"/>
        <v>0</v>
      </c>
      <c r="L158" s="60"/>
      <c r="M158" s="6"/>
      <c r="N158" s="59"/>
      <c r="O158" s="3"/>
      <c r="P158" s="3"/>
      <c r="Q158" s="3"/>
      <c r="R158" s="3"/>
      <c r="S158" s="3"/>
      <c r="T158" s="3"/>
      <c r="U158" s="61"/>
      <c r="V158" s="3"/>
      <c r="W158" s="3"/>
      <c r="X158" s="3"/>
      <c r="Y158" s="3"/>
      <c r="Z158" s="3"/>
      <c r="AA158" s="2"/>
      <c r="AB158" s="78"/>
      <c r="AC158" s="77"/>
    </row>
    <row r="159" spans="1:29" s="58" customFormat="1" ht="15">
      <c r="A159" s="176" t="s">
        <v>120</v>
      </c>
      <c r="B159" s="187">
        <f>'Open Int.'!E159</f>
        <v>2041000</v>
      </c>
      <c r="C159" s="188">
        <f>'Open Int.'!F159</f>
        <v>911625</v>
      </c>
      <c r="D159" s="189">
        <f>'Open Int.'!H159</f>
        <v>277875</v>
      </c>
      <c r="E159" s="314">
        <f>'Open Int.'!I159</f>
        <v>95875</v>
      </c>
      <c r="F159" s="190">
        <f>IF('Open Int.'!E159=0,0,'Open Int.'!H159/'Open Int.'!E159)</f>
        <v>0.13614649681528662</v>
      </c>
      <c r="G159" s="154">
        <v>0.16115107913669063</v>
      </c>
      <c r="H159" s="169">
        <f t="shared" si="4"/>
        <v>-0.15516236351228382</v>
      </c>
      <c r="I159" s="184">
        <f>IF(Volume!D159=0,0,Volume!F159/Volume!D159)</f>
        <v>0.10369487485101311</v>
      </c>
      <c r="J159" s="175">
        <v>0.16795865633074936</v>
      </c>
      <c r="K159" s="169">
        <f t="shared" si="5"/>
        <v>-0.38261666819473733</v>
      </c>
      <c r="L159" s="60"/>
      <c r="M159" s="6"/>
      <c r="N159" s="59"/>
      <c r="O159" s="3"/>
      <c r="P159" s="3"/>
      <c r="Q159" s="3"/>
      <c r="R159" s="3"/>
      <c r="S159" s="3"/>
      <c r="T159" s="3"/>
      <c r="U159" s="61"/>
      <c r="V159" s="3"/>
      <c r="W159" s="3"/>
      <c r="X159" s="3"/>
      <c r="Y159" s="3"/>
      <c r="Z159" s="3"/>
      <c r="AA159" s="2"/>
      <c r="AB159" s="78"/>
      <c r="AC159" s="77"/>
    </row>
    <row r="160" spans="1:29" s="58" customFormat="1" ht="15">
      <c r="A160" s="176" t="s">
        <v>470</v>
      </c>
      <c r="B160" s="187">
        <f>'Open Int.'!E160</f>
        <v>0</v>
      </c>
      <c r="C160" s="188">
        <f>'Open Int.'!F160</f>
        <v>0</v>
      </c>
      <c r="D160" s="189">
        <f>'Open Int.'!H160</f>
        <v>0</v>
      </c>
      <c r="E160" s="314">
        <f>'Open Int.'!I160</f>
        <v>0</v>
      </c>
      <c r="F160" s="190">
        <f>IF('Open Int.'!E160=0,0,'Open Int.'!H160/'Open Int.'!E160)</f>
        <v>0</v>
      </c>
      <c r="G160" s="154">
        <v>0</v>
      </c>
      <c r="H160" s="169">
        <f t="shared" si="4"/>
        <v>0</v>
      </c>
      <c r="I160" s="184">
        <f>IF(Volume!D160=0,0,Volume!F160/Volume!D160)</f>
        <v>0</v>
      </c>
      <c r="J160" s="175">
        <v>0</v>
      </c>
      <c r="K160" s="169">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6" t="s">
        <v>456</v>
      </c>
      <c r="B161" s="187">
        <f>'Open Int.'!E161</f>
        <v>0</v>
      </c>
      <c r="C161" s="188">
        <f>'Open Int.'!F161</f>
        <v>0</v>
      </c>
      <c r="D161" s="189">
        <f>'Open Int.'!H161</f>
        <v>0</v>
      </c>
      <c r="E161" s="314">
        <f>'Open Int.'!I161</f>
        <v>0</v>
      </c>
      <c r="F161" s="190">
        <f>IF('Open Int.'!E161=0,0,'Open Int.'!H161/'Open Int.'!E161)</f>
        <v>0</v>
      </c>
      <c r="G161" s="154">
        <v>0</v>
      </c>
      <c r="H161" s="169">
        <f t="shared" si="4"/>
        <v>0</v>
      </c>
      <c r="I161" s="184">
        <f>IF(Volume!D161=0,0,Volume!F161/Volume!D161)</f>
        <v>0</v>
      </c>
      <c r="J161" s="175">
        <v>0</v>
      </c>
      <c r="K161" s="169">
        <f t="shared" si="5"/>
        <v>0</v>
      </c>
      <c r="L161" s="60"/>
      <c r="M161" s="6"/>
      <c r="N161" s="59"/>
      <c r="O161" s="3"/>
      <c r="P161" s="3"/>
      <c r="Q161" s="3"/>
      <c r="R161" s="3"/>
      <c r="S161" s="3"/>
      <c r="T161" s="3"/>
      <c r="U161" s="61"/>
      <c r="V161" s="3"/>
      <c r="W161" s="3"/>
      <c r="X161" s="3"/>
      <c r="Y161" s="3"/>
      <c r="Z161" s="3"/>
      <c r="AA161" s="2"/>
      <c r="AB161" s="78"/>
      <c r="AC161" s="77"/>
    </row>
    <row r="162" spans="1:29" s="58" customFormat="1" ht="15">
      <c r="A162" s="176" t="s">
        <v>34</v>
      </c>
      <c r="B162" s="187">
        <f>'Open Int.'!E162</f>
        <v>668700</v>
      </c>
      <c r="C162" s="188">
        <f>'Open Int.'!F162</f>
        <v>157950</v>
      </c>
      <c r="D162" s="189">
        <f>'Open Int.'!H162</f>
        <v>2250</v>
      </c>
      <c r="E162" s="314">
        <f>'Open Int.'!I162</f>
        <v>1800</v>
      </c>
      <c r="F162" s="190">
        <f>IF('Open Int.'!E162=0,0,'Open Int.'!H162/'Open Int.'!E162)</f>
        <v>0.0033647375504710633</v>
      </c>
      <c r="G162" s="154">
        <v>0.000881057268722467</v>
      </c>
      <c r="H162" s="169">
        <f t="shared" si="4"/>
        <v>2.8189771197846563</v>
      </c>
      <c r="I162" s="184">
        <f>IF(Volume!D162=0,0,Volume!F162/Volume!D162)</f>
        <v>0.007086614173228346</v>
      </c>
      <c r="J162" s="175">
        <v>0.0007818608287724785</v>
      </c>
      <c r="K162" s="169">
        <f t="shared" si="5"/>
        <v>8.063779527559056</v>
      </c>
      <c r="L162" s="60"/>
      <c r="M162" s="6"/>
      <c r="N162" s="59"/>
      <c r="O162" s="3"/>
      <c r="P162" s="3"/>
      <c r="Q162" s="3"/>
      <c r="R162" s="3"/>
      <c r="S162" s="3"/>
      <c r="T162" s="3"/>
      <c r="U162" s="61"/>
      <c r="V162" s="3"/>
      <c r="W162" s="3"/>
      <c r="X162" s="3"/>
      <c r="Y162" s="3"/>
      <c r="Z162" s="3"/>
      <c r="AA162" s="2"/>
      <c r="AB162" s="78"/>
      <c r="AC162" s="77"/>
    </row>
    <row r="163" spans="1:29" s="58" customFormat="1" ht="15">
      <c r="A163" s="176" t="s">
        <v>169</v>
      </c>
      <c r="B163" s="187">
        <f>'Open Int.'!E163</f>
        <v>18900</v>
      </c>
      <c r="C163" s="188">
        <f>'Open Int.'!F163</f>
        <v>13650</v>
      </c>
      <c r="D163" s="189">
        <f>'Open Int.'!H163</f>
        <v>1050</v>
      </c>
      <c r="E163" s="314">
        <f>'Open Int.'!I163</f>
        <v>1050</v>
      </c>
      <c r="F163" s="190">
        <f>IF('Open Int.'!E163=0,0,'Open Int.'!H163/'Open Int.'!E163)</f>
        <v>0.05555555555555555</v>
      </c>
      <c r="G163" s="154">
        <v>0</v>
      </c>
      <c r="H163" s="169">
        <f t="shared" si="4"/>
        <v>0</v>
      </c>
      <c r="I163" s="184">
        <f>IF(Volume!D163=0,0,Volume!F163/Volume!D163)</f>
        <v>0.047619047619047616</v>
      </c>
      <c r="J163" s="175">
        <v>0</v>
      </c>
      <c r="K163" s="169">
        <f t="shared" si="5"/>
        <v>0</v>
      </c>
      <c r="L163" s="60"/>
      <c r="M163" s="6"/>
      <c r="N163" s="59"/>
      <c r="O163" s="3"/>
      <c r="P163" s="3"/>
      <c r="Q163" s="3"/>
      <c r="R163" s="3"/>
      <c r="S163" s="3"/>
      <c r="T163" s="3"/>
      <c r="U163" s="61"/>
      <c r="V163" s="3"/>
      <c r="W163" s="3"/>
      <c r="X163" s="3"/>
      <c r="Y163" s="3"/>
      <c r="Z163" s="3"/>
      <c r="AA163" s="2"/>
      <c r="AB163" s="78"/>
      <c r="AC163" s="77"/>
    </row>
    <row r="164" spans="1:29" s="58" customFormat="1" ht="15">
      <c r="A164" s="176" t="s">
        <v>78</v>
      </c>
      <c r="B164" s="187">
        <f>'Open Int.'!E164</f>
        <v>3600</v>
      </c>
      <c r="C164" s="188">
        <f>'Open Int.'!F164</f>
        <v>3600</v>
      </c>
      <c r="D164" s="189">
        <f>'Open Int.'!H164</f>
        <v>0</v>
      </c>
      <c r="E164" s="314">
        <f>'Open Int.'!I164</f>
        <v>0</v>
      </c>
      <c r="F164" s="190">
        <f>IF('Open Int.'!E164=0,0,'Open Int.'!H164/'Open Int.'!E164)</f>
        <v>0</v>
      </c>
      <c r="G164" s="154">
        <v>0</v>
      </c>
      <c r="H164" s="169">
        <f t="shared" si="4"/>
        <v>0</v>
      </c>
      <c r="I164" s="184">
        <f>IF(Volume!D164=0,0,Volume!F164/Volume!D164)</f>
        <v>0</v>
      </c>
      <c r="J164" s="175">
        <v>0</v>
      </c>
      <c r="K164" s="169">
        <f t="shared" si="5"/>
        <v>0</v>
      </c>
      <c r="L164" s="60"/>
      <c r="M164" s="6"/>
      <c r="N164" s="59"/>
      <c r="O164" s="3"/>
      <c r="P164" s="3"/>
      <c r="Q164" s="3"/>
      <c r="R164" s="3"/>
      <c r="S164" s="3"/>
      <c r="T164" s="3"/>
      <c r="U164" s="61"/>
      <c r="V164" s="3"/>
      <c r="W164" s="3"/>
      <c r="X164" s="3"/>
      <c r="Y164" s="3"/>
      <c r="Z164" s="3"/>
      <c r="AA164" s="2"/>
      <c r="AB164" s="78"/>
      <c r="AC164" s="77"/>
    </row>
    <row r="165" spans="1:29" s="58" customFormat="1" ht="15">
      <c r="A165" s="176" t="s">
        <v>403</v>
      </c>
      <c r="B165" s="187">
        <f>'Open Int.'!E165</f>
        <v>0</v>
      </c>
      <c r="C165" s="188">
        <f>'Open Int.'!F165</f>
        <v>0</v>
      </c>
      <c r="D165" s="189">
        <f>'Open Int.'!H165</f>
        <v>0</v>
      </c>
      <c r="E165" s="314">
        <f>'Open Int.'!I165</f>
        <v>0</v>
      </c>
      <c r="F165" s="190">
        <f>IF('Open Int.'!E165=0,0,'Open Int.'!H165/'Open Int.'!E165)</f>
        <v>0</v>
      </c>
      <c r="G165" s="154">
        <v>0</v>
      </c>
      <c r="H165" s="169">
        <f t="shared" si="4"/>
        <v>0</v>
      </c>
      <c r="I165" s="184">
        <f>IF(Volume!D165=0,0,Volume!F165/Volume!D165)</f>
        <v>0</v>
      </c>
      <c r="J165" s="175">
        <v>0</v>
      </c>
      <c r="K165" s="169">
        <f t="shared" si="5"/>
        <v>0</v>
      </c>
      <c r="L165" s="60"/>
      <c r="M165" s="6"/>
      <c r="N165" s="59"/>
      <c r="O165" s="3"/>
      <c r="P165" s="3"/>
      <c r="Q165" s="3"/>
      <c r="R165" s="3"/>
      <c r="S165" s="3"/>
      <c r="T165" s="3"/>
      <c r="U165" s="61"/>
      <c r="V165" s="3"/>
      <c r="W165" s="3"/>
      <c r="X165" s="3"/>
      <c r="Y165" s="3"/>
      <c r="Z165" s="3"/>
      <c r="AA165" s="2"/>
      <c r="AB165" s="78"/>
      <c r="AC165" s="77"/>
    </row>
    <row r="166" spans="1:29" s="58" customFormat="1" ht="15">
      <c r="A166" s="176" t="s">
        <v>266</v>
      </c>
      <c r="B166" s="187">
        <f>'Open Int.'!E166</f>
        <v>9100</v>
      </c>
      <c r="C166" s="188">
        <f>'Open Int.'!F166</f>
        <v>6300</v>
      </c>
      <c r="D166" s="189">
        <f>'Open Int.'!H166</f>
        <v>0</v>
      </c>
      <c r="E166" s="314">
        <f>'Open Int.'!I166</f>
        <v>0</v>
      </c>
      <c r="F166" s="190">
        <f>IF('Open Int.'!E166=0,0,'Open Int.'!H166/'Open Int.'!E166)</f>
        <v>0</v>
      </c>
      <c r="G166" s="154">
        <v>0</v>
      </c>
      <c r="H166" s="169">
        <f t="shared" si="4"/>
        <v>0</v>
      </c>
      <c r="I166" s="184">
        <f>IF(Volume!D166=0,0,Volume!F166/Volume!D166)</f>
        <v>0</v>
      </c>
      <c r="J166" s="175">
        <v>0</v>
      </c>
      <c r="K166" s="169">
        <f t="shared" si="5"/>
        <v>0</v>
      </c>
      <c r="L166" s="60"/>
      <c r="M166" s="6"/>
      <c r="N166" s="59"/>
      <c r="O166" s="3"/>
      <c r="P166" s="3"/>
      <c r="Q166" s="3"/>
      <c r="R166" s="3"/>
      <c r="S166" s="3"/>
      <c r="T166" s="3"/>
      <c r="U166" s="61"/>
      <c r="V166" s="3"/>
      <c r="W166" s="3"/>
      <c r="X166" s="3"/>
      <c r="Y166" s="3"/>
      <c r="Z166" s="3"/>
      <c r="AA166" s="2"/>
      <c r="AB166" s="78"/>
      <c r="AC166" s="77"/>
    </row>
    <row r="167" spans="1:29" s="58" customFormat="1" ht="15">
      <c r="A167" s="176" t="s">
        <v>404</v>
      </c>
      <c r="B167" s="187">
        <f>'Open Int.'!E167</f>
        <v>0</v>
      </c>
      <c r="C167" s="188">
        <f>'Open Int.'!F167</f>
        <v>0</v>
      </c>
      <c r="D167" s="189">
        <f>'Open Int.'!H167</f>
        <v>0</v>
      </c>
      <c r="E167" s="314">
        <f>'Open Int.'!I167</f>
        <v>0</v>
      </c>
      <c r="F167" s="190">
        <f>IF('Open Int.'!E167=0,0,'Open Int.'!H167/'Open Int.'!E167)</f>
        <v>0</v>
      </c>
      <c r="G167" s="154">
        <v>0</v>
      </c>
      <c r="H167" s="169">
        <f t="shared" si="4"/>
        <v>0</v>
      </c>
      <c r="I167" s="184">
        <f>IF(Volume!D167=0,0,Volume!F167/Volume!D167)</f>
        <v>0</v>
      </c>
      <c r="J167" s="175">
        <v>0</v>
      </c>
      <c r="K167" s="169">
        <f t="shared" si="5"/>
        <v>0</v>
      </c>
      <c r="L167" s="60"/>
      <c r="M167" s="6"/>
      <c r="N167" s="59"/>
      <c r="O167" s="3"/>
      <c r="P167" s="3"/>
      <c r="Q167" s="3"/>
      <c r="R167" s="3"/>
      <c r="S167" s="3"/>
      <c r="T167" s="3"/>
      <c r="U167" s="61"/>
      <c r="V167" s="3"/>
      <c r="W167" s="3"/>
      <c r="X167" s="3"/>
      <c r="Y167" s="3"/>
      <c r="Z167" s="3"/>
      <c r="AA167" s="2"/>
      <c r="AB167" s="78"/>
      <c r="AC167" s="77"/>
    </row>
    <row r="168" spans="1:29" s="58" customFormat="1" ht="15">
      <c r="A168" s="176" t="s">
        <v>218</v>
      </c>
      <c r="B168" s="187">
        <f>'Open Int.'!E168</f>
        <v>4550</v>
      </c>
      <c r="C168" s="188">
        <f>'Open Int.'!F168</f>
        <v>1300</v>
      </c>
      <c r="D168" s="189">
        <f>'Open Int.'!H168</f>
        <v>0</v>
      </c>
      <c r="E168" s="314">
        <f>'Open Int.'!I168</f>
        <v>0</v>
      </c>
      <c r="F168" s="190">
        <f>IF('Open Int.'!E168=0,0,'Open Int.'!H168/'Open Int.'!E168)</f>
        <v>0</v>
      </c>
      <c r="G168" s="154">
        <v>0</v>
      </c>
      <c r="H168" s="169">
        <f t="shared" si="4"/>
        <v>0</v>
      </c>
      <c r="I168" s="184">
        <f>IF(Volume!D168=0,0,Volume!F168/Volume!D168)</f>
        <v>0</v>
      </c>
      <c r="J168" s="175">
        <v>0</v>
      </c>
      <c r="K168" s="169">
        <f t="shared" si="5"/>
        <v>0</v>
      </c>
      <c r="L168" s="60"/>
      <c r="M168" s="6"/>
      <c r="N168" s="59"/>
      <c r="O168" s="3"/>
      <c r="P168" s="3"/>
      <c r="Q168" s="3"/>
      <c r="R168" s="3"/>
      <c r="S168" s="3"/>
      <c r="T168" s="3"/>
      <c r="U168" s="61"/>
      <c r="V168" s="3"/>
      <c r="W168" s="3"/>
      <c r="X168" s="3"/>
      <c r="Y168" s="3"/>
      <c r="Z168" s="3"/>
      <c r="AA168" s="2"/>
      <c r="AB168" s="78"/>
      <c r="AC168" s="77"/>
    </row>
    <row r="169" spans="1:29" s="58" customFormat="1" ht="15">
      <c r="A169" s="176" t="s">
        <v>405</v>
      </c>
      <c r="B169" s="187">
        <f>'Open Int.'!E169</f>
        <v>0</v>
      </c>
      <c r="C169" s="188">
        <f>'Open Int.'!F169</f>
        <v>0</v>
      </c>
      <c r="D169" s="189">
        <f>'Open Int.'!H169</f>
        <v>0</v>
      </c>
      <c r="E169" s="314">
        <f>'Open Int.'!I169</f>
        <v>0</v>
      </c>
      <c r="F169" s="190">
        <f>IF('Open Int.'!E169=0,0,'Open Int.'!H169/'Open Int.'!E169)</f>
        <v>0</v>
      </c>
      <c r="G169" s="154">
        <v>0</v>
      </c>
      <c r="H169" s="169">
        <f t="shared" si="4"/>
        <v>0</v>
      </c>
      <c r="I169" s="184">
        <f>IF(Volume!D169=0,0,Volume!F169/Volume!D169)</f>
        <v>0</v>
      </c>
      <c r="J169" s="175">
        <v>0</v>
      </c>
      <c r="K169" s="169">
        <f t="shared" si="5"/>
        <v>0</v>
      </c>
      <c r="L169" s="60"/>
      <c r="M169" s="6"/>
      <c r="N169" s="59"/>
      <c r="O169" s="3"/>
      <c r="P169" s="3"/>
      <c r="Q169" s="3"/>
      <c r="R169" s="3"/>
      <c r="S169" s="3"/>
      <c r="T169" s="3"/>
      <c r="U169" s="61"/>
      <c r="V169" s="3"/>
      <c r="W169" s="3"/>
      <c r="X169" s="3"/>
      <c r="Y169" s="3"/>
      <c r="Z169" s="3"/>
      <c r="AA169" s="2"/>
      <c r="AB169" s="78"/>
      <c r="AC169" s="77"/>
    </row>
    <row r="170" spans="1:29" s="58" customFormat="1" ht="15">
      <c r="A170" s="176" t="s">
        <v>406</v>
      </c>
      <c r="B170" s="187">
        <f>'Open Int.'!E170</f>
        <v>1636800</v>
      </c>
      <c r="C170" s="188">
        <f>'Open Int.'!F170</f>
        <v>545600</v>
      </c>
      <c r="D170" s="189">
        <f>'Open Int.'!H170</f>
        <v>371800</v>
      </c>
      <c r="E170" s="314">
        <f>'Open Int.'!I170</f>
        <v>116600</v>
      </c>
      <c r="F170" s="190">
        <f>IF('Open Int.'!E170=0,0,'Open Int.'!H170/'Open Int.'!E170)</f>
        <v>0.2271505376344086</v>
      </c>
      <c r="G170" s="154">
        <v>0.23387096774193547</v>
      </c>
      <c r="H170" s="169">
        <f t="shared" si="4"/>
        <v>-0.02873563218390802</v>
      </c>
      <c r="I170" s="184">
        <f>IF(Volume!D170=0,0,Volume!F170/Volume!D170)</f>
        <v>0.14318706697459585</v>
      </c>
      <c r="J170" s="175">
        <v>0.14864864864864866</v>
      </c>
      <c r="K170" s="169">
        <f t="shared" si="5"/>
        <v>-0.03674154944362797</v>
      </c>
      <c r="L170" s="60"/>
      <c r="M170" s="6"/>
      <c r="N170" s="59"/>
      <c r="O170" s="3"/>
      <c r="P170" s="3"/>
      <c r="Q170" s="3"/>
      <c r="R170" s="3"/>
      <c r="S170" s="3"/>
      <c r="T170" s="3"/>
      <c r="U170" s="61"/>
      <c r="V170" s="3"/>
      <c r="W170" s="3"/>
      <c r="X170" s="3"/>
      <c r="Y170" s="3"/>
      <c r="Z170" s="3"/>
      <c r="AA170" s="2"/>
      <c r="AB170" s="78"/>
      <c r="AC170" s="77"/>
    </row>
    <row r="171" spans="1:29" s="58" customFormat="1" ht="15">
      <c r="A171" s="176" t="s">
        <v>381</v>
      </c>
      <c r="B171" s="187">
        <f>'Open Int.'!E171</f>
        <v>1200</v>
      </c>
      <c r="C171" s="188">
        <f>'Open Int.'!F171</f>
        <v>1200</v>
      </c>
      <c r="D171" s="189">
        <f>'Open Int.'!H171</f>
        <v>0</v>
      </c>
      <c r="E171" s="314">
        <f>'Open Int.'!I171</f>
        <v>0</v>
      </c>
      <c r="F171" s="190">
        <f>IF('Open Int.'!E171=0,0,'Open Int.'!H171/'Open Int.'!E171)</f>
        <v>0</v>
      </c>
      <c r="G171" s="154">
        <v>0</v>
      </c>
      <c r="H171" s="169">
        <f t="shared" si="4"/>
        <v>0</v>
      </c>
      <c r="I171" s="184">
        <f>IF(Volume!D171=0,0,Volume!F171/Volume!D171)</f>
        <v>0</v>
      </c>
      <c r="J171" s="175">
        <v>0</v>
      </c>
      <c r="K171" s="169">
        <f t="shared" si="5"/>
        <v>0</v>
      </c>
      <c r="L171" s="60"/>
      <c r="M171" s="6"/>
      <c r="N171" s="59"/>
      <c r="O171" s="3"/>
      <c r="P171" s="3"/>
      <c r="Q171" s="3"/>
      <c r="R171" s="3"/>
      <c r="S171" s="3"/>
      <c r="T171" s="3"/>
      <c r="U171" s="61"/>
      <c r="V171" s="3"/>
      <c r="W171" s="3"/>
      <c r="X171" s="3"/>
      <c r="Y171" s="3"/>
      <c r="Z171" s="3"/>
      <c r="AA171" s="2"/>
      <c r="AB171" s="78"/>
      <c r="AC171" s="77"/>
    </row>
    <row r="172" spans="1:29" s="58" customFormat="1" ht="15">
      <c r="A172" s="176" t="s">
        <v>79</v>
      </c>
      <c r="B172" s="187">
        <f>'Open Int.'!E172</f>
        <v>3600</v>
      </c>
      <c r="C172" s="188">
        <f>'Open Int.'!F172</f>
        <v>0</v>
      </c>
      <c r="D172" s="189">
        <f>'Open Int.'!H172</f>
        <v>0</v>
      </c>
      <c r="E172" s="314">
        <f>'Open Int.'!I172</f>
        <v>0</v>
      </c>
      <c r="F172" s="190">
        <f>IF('Open Int.'!E172=0,0,'Open Int.'!H172/'Open Int.'!E172)</f>
        <v>0</v>
      </c>
      <c r="G172" s="154">
        <v>0</v>
      </c>
      <c r="H172" s="169">
        <f t="shared" si="4"/>
        <v>0</v>
      </c>
      <c r="I172" s="184">
        <f>IF(Volume!D172=0,0,Volume!F172/Volume!D172)</f>
        <v>0</v>
      </c>
      <c r="J172" s="175">
        <v>0</v>
      </c>
      <c r="K172" s="169">
        <f t="shared" si="5"/>
        <v>0</v>
      </c>
      <c r="L172" s="60"/>
      <c r="M172" s="6"/>
      <c r="N172" s="59"/>
      <c r="O172" s="3"/>
      <c r="P172" s="3"/>
      <c r="Q172" s="3"/>
      <c r="R172" s="3"/>
      <c r="S172" s="3"/>
      <c r="T172" s="3"/>
      <c r="U172" s="61"/>
      <c r="V172" s="3"/>
      <c r="W172" s="3"/>
      <c r="X172" s="3"/>
      <c r="Y172" s="3"/>
      <c r="Z172" s="3"/>
      <c r="AA172" s="2"/>
      <c r="AB172" s="78"/>
      <c r="AC172" s="77"/>
    </row>
    <row r="173" spans="1:29" s="58" customFormat="1" ht="15">
      <c r="A173" s="176" t="s">
        <v>219</v>
      </c>
      <c r="B173" s="187">
        <f>'Open Int.'!E173</f>
        <v>183400</v>
      </c>
      <c r="C173" s="188">
        <f>'Open Int.'!F173</f>
        <v>50400</v>
      </c>
      <c r="D173" s="189">
        <f>'Open Int.'!H173</f>
        <v>19600</v>
      </c>
      <c r="E173" s="314">
        <f>'Open Int.'!I173</f>
        <v>16800</v>
      </c>
      <c r="F173" s="190">
        <f>IF('Open Int.'!E173=0,0,'Open Int.'!H173/'Open Int.'!E173)</f>
        <v>0.10687022900763359</v>
      </c>
      <c r="G173" s="154">
        <v>0.021052631578947368</v>
      </c>
      <c r="H173" s="169">
        <f t="shared" si="4"/>
        <v>4.076335877862595</v>
      </c>
      <c r="I173" s="184">
        <f>IF(Volume!D173=0,0,Volume!F173/Volume!D173)</f>
        <v>0.21666666666666667</v>
      </c>
      <c r="J173" s="175">
        <v>0.02857142857142857</v>
      </c>
      <c r="K173" s="169">
        <f t="shared" si="5"/>
        <v>6.583333333333333</v>
      </c>
      <c r="L173" s="60"/>
      <c r="M173" s="6"/>
      <c r="N173" s="59"/>
      <c r="O173" s="3"/>
      <c r="P173" s="3"/>
      <c r="Q173" s="3"/>
      <c r="R173" s="3"/>
      <c r="S173" s="3"/>
      <c r="T173" s="3"/>
      <c r="U173" s="61"/>
      <c r="V173" s="3"/>
      <c r="W173" s="3"/>
      <c r="X173" s="3"/>
      <c r="Y173" s="3"/>
      <c r="Z173" s="3"/>
      <c r="AA173" s="2"/>
      <c r="AB173" s="78"/>
      <c r="AC173" s="77"/>
    </row>
    <row r="174" spans="1:29" s="58" customFormat="1" ht="15">
      <c r="A174" s="200" t="s">
        <v>493</v>
      </c>
      <c r="B174" s="187">
        <f>'Open Int.'!E174</f>
        <v>3314850</v>
      </c>
      <c r="C174" s="188">
        <f>'Open Int.'!F174</f>
        <v>1782550</v>
      </c>
      <c r="D174" s="189">
        <f>'Open Int.'!H174</f>
        <v>358050</v>
      </c>
      <c r="E174" s="314">
        <f>'Open Int.'!I174</f>
        <v>138600</v>
      </c>
      <c r="F174" s="190">
        <f>IF('Open Int.'!E174=0,0,'Open Int.'!H174/'Open Int.'!E174)</f>
        <v>0.10801393728222997</v>
      </c>
      <c r="G174" s="154">
        <v>0.14321608040201006</v>
      </c>
      <c r="H174" s="169">
        <f t="shared" si="4"/>
        <v>-0.24579742038021887</v>
      </c>
      <c r="I174" s="184">
        <f>IF(Volume!D174=0,0,Volume!F174/Volume!D174)</f>
        <v>0.08166295471417966</v>
      </c>
      <c r="J174" s="175">
        <v>0.13752913752913754</v>
      </c>
      <c r="K174" s="169">
        <f t="shared" si="5"/>
        <v>-0.4062134309765581</v>
      </c>
      <c r="L174" s="60"/>
      <c r="M174" s="6"/>
      <c r="N174" s="59"/>
      <c r="O174" s="3"/>
      <c r="P174" s="3"/>
      <c r="Q174" s="3"/>
      <c r="R174" s="3"/>
      <c r="S174" s="3"/>
      <c r="T174" s="3"/>
      <c r="U174" s="61"/>
      <c r="V174" s="3"/>
      <c r="W174" s="3"/>
      <c r="X174" s="3"/>
      <c r="Y174" s="3"/>
      <c r="Z174" s="3"/>
      <c r="AA174" s="2"/>
      <c r="AB174" s="78"/>
      <c r="AC174" s="77"/>
    </row>
    <row r="175" spans="1:27" s="7" customFormat="1" ht="15">
      <c r="A175" s="176" t="s">
        <v>288</v>
      </c>
      <c r="B175" s="187">
        <f>'Open Int.'!E175</f>
        <v>67100</v>
      </c>
      <c r="C175" s="188">
        <f>'Open Int.'!F175</f>
        <v>47300</v>
      </c>
      <c r="D175" s="189">
        <f>'Open Int.'!H175</f>
        <v>0</v>
      </c>
      <c r="E175" s="314">
        <f>'Open Int.'!I175</f>
        <v>0</v>
      </c>
      <c r="F175" s="190">
        <f>IF('Open Int.'!E175=0,0,'Open Int.'!H175/'Open Int.'!E175)</f>
        <v>0</v>
      </c>
      <c r="G175" s="154">
        <v>0</v>
      </c>
      <c r="H175" s="169">
        <f t="shared" si="4"/>
        <v>0</v>
      </c>
      <c r="I175" s="184">
        <f>IF(Volume!D175=0,0,Volume!F175/Volume!D175)</f>
        <v>0</v>
      </c>
      <c r="J175" s="175">
        <v>0</v>
      </c>
      <c r="K175" s="169">
        <f t="shared" si="5"/>
        <v>0</v>
      </c>
      <c r="L175" s="60"/>
      <c r="M175" s="6"/>
      <c r="N175" s="59"/>
      <c r="O175" s="3"/>
      <c r="P175" s="3"/>
      <c r="Q175" s="3"/>
      <c r="R175" s="3"/>
      <c r="S175" s="3"/>
      <c r="T175" s="3"/>
      <c r="U175" s="61"/>
      <c r="V175" s="3"/>
      <c r="W175" s="3"/>
      <c r="X175" s="3"/>
      <c r="Y175" s="3"/>
      <c r="Z175" s="3"/>
      <c r="AA175" s="2"/>
    </row>
    <row r="176" spans="1:27" s="7" customFormat="1" ht="15">
      <c r="A176" s="176" t="s">
        <v>220</v>
      </c>
      <c r="B176" s="187">
        <f>'Open Int.'!E176</f>
        <v>51750</v>
      </c>
      <c r="C176" s="188">
        <f>'Open Int.'!F176</f>
        <v>21750</v>
      </c>
      <c r="D176" s="189">
        <f>'Open Int.'!H176</f>
        <v>0</v>
      </c>
      <c r="E176" s="314">
        <f>'Open Int.'!I176</f>
        <v>0</v>
      </c>
      <c r="F176" s="190">
        <f>IF('Open Int.'!E176=0,0,'Open Int.'!H176/'Open Int.'!E176)</f>
        <v>0</v>
      </c>
      <c r="G176" s="154">
        <v>0</v>
      </c>
      <c r="H176" s="169">
        <f t="shared" si="4"/>
        <v>0</v>
      </c>
      <c r="I176" s="184">
        <f>IF(Volume!D176=0,0,Volume!F176/Volume!D176)</f>
        <v>0</v>
      </c>
      <c r="J176" s="175">
        <v>0</v>
      </c>
      <c r="K176" s="169">
        <f t="shared" si="5"/>
        <v>0</v>
      </c>
      <c r="L176" s="60"/>
      <c r="M176" s="6"/>
      <c r="N176" s="59"/>
      <c r="O176" s="3"/>
      <c r="P176" s="3"/>
      <c r="Q176" s="3"/>
      <c r="R176" s="3"/>
      <c r="S176" s="3"/>
      <c r="T176" s="3"/>
      <c r="U176" s="61"/>
      <c r="V176" s="3"/>
      <c r="W176" s="3"/>
      <c r="X176" s="3"/>
      <c r="Y176" s="3"/>
      <c r="Z176" s="3"/>
      <c r="AA176" s="2"/>
    </row>
    <row r="177" spans="1:27" s="7" customFormat="1" ht="15">
      <c r="A177" s="176" t="s">
        <v>460</v>
      </c>
      <c r="B177" s="187">
        <f>'Open Int.'!E177</f>
        <v>0</v>
      </c>
      <c r="C177" s="188">
        <f>'Open Int.'!F177</f>
        <v>0</v>
      </c>
      <c r="D177" s="189">
        <f>'Open Int.'!H177</f>
        <v>0</v>
      </c>
      <c r="E177" s="314">
        <f>'Open Int.'!I177</f>
        <v>0</v>
      </c>
      <c r="F177" s="190">
        <f>IF('Open Int.'!E177=0,0,'Open Int.'!H177/'Open Int.'!E177)</f>
        <v>0</v>
      </c>
      <c r="G177" s="154">
        <v>0</v>
      </c>
      <c r="H177" s="169">
        <f t="shared" si="4"/>
        <v>0</v>
      </c>
      <c r="I177" s="184">
        <f>IF(Volume!D177=0,0,Volume!F177/Volume!D177)</f>
        <v>0</v>
      </c>
      <c r="J177" s="175">
        <v>0</v>
      </c>
      <c r="K177" s="169">
        <f t="shared" si="5"/>
        <v>0</v>
      </c>
      <c r="L177" s="60"/>
      <c r="M177" s="6"/>
      <c r="N177" s="59"/>
      <c r="O177" s="3"/>
      <c r="P177" s="3"/>
      <c r="Q177" s="3"/>
      <c r="R177" s="3"/>
      <c r="S177" s="3"/>
      <c r="T177" s="3"/>
      <c r="U177" s="61"/>
      <c r="V177" s="3"/>
      <c r="W177" s="3"/>
      <c r="X177" s="3"/>
      <c r="Y177" s="3"/>
      <c r="Z177" s="3"/>
      <c r="AA177" s="2"/>
    </row>
    <row r="178" spans="1:27" s="7" customFormat="1" ht="15">
      <c r="A178" s="176" t="s">
        <v>407</v>
      </c>
      <c r="B178" s="187">
        <f>'Open Int.'!E178</f>
        <v>550</v>
      </c>
      <c r="C178" s="188">
        <f>'Open Int.'!F178</f>
        <v>0</v>
      </c>
      <c r="D178" s="189">
        <f>'Open Int.'!H178</f>
        <v>0</v>
      </c>
      <c r="E178" s="314">
        <f>'Open Int.'!I178</f>
        <v>0</v>
      </c>
      <c r="F178" s="190">
        <f>IF('Open Int.'!E178=0,0,'Open Int.'!H178/'Open Int.'!E178)</f>
        <v>0</v>
      </c>
      <c r="G178" s="154">
        <v>0</v>
      </c>
      <c r="H178" s="169">
        <f t="shared" si="4"/>
        <v>0</v>
      </c>
      <c r="I178" s="184">
        <f>IF(Volume!D178=0,0,Volume!F178/Volume!D178)</f>
        <v>0</v>
      </c>
      <c r="J178" s="175">
        <v>0</v>
      </c>
      <c r="K178" s="169">
        <f t="shared" si="5"/>
        <v>0</v>
      </c>
      <c r="L178" s="60"/>
      <c r="M178" s="6"/>
      <c r="N178" s="59"/>
      <c r="O178" s="3"/>
      <c r="P178" s="3"/>
      <c r="Q178" s="3"/>
      <c r="R178" s="3"/>
      <c r="S178" s="3"/>
      <c r="T178" s="3"/>
      <c r="U178" s="61"/>
      <c r="V178" s="3"/>
      <c r="W178" s="3"/>
      <c r="X178" s="3"/>
      <c r="Y178" s="3"/>
      <c r="Z178" s="3"/>
      <c r="AA178" s="2"/>
    </row>
    <row r="179" spans="1:27" s="7" customFormat="1" ht="15">
      <c r="A179" s="176" t="s">
        <v>221</v>
      </c>
      <c r="B179" s="187">
        <f>'Open Int.'!E179</f>
        <v>155200</v>
      </c>
      <c r="C179" s="188">
        <f>'Open Int.'!F179</f>
        <v>87200</v>
      </c>
      <c r="D179" s="189">
        <f>'Open Int.'!H179</f>
        <v>3200</v>
      </c>
      <c r="E179" s="314">
        <f>'Open Int.'!I179</f>
        <v>3200</v>
      </c>
      <c r="F179" s="190">
        <f>IF('Open Int.'!E179=0,0,'Open Int.'!H179/'Open Int.'!E179)</f>
        <v>0.020618556701030927</v>
      </c>
      <c r="G179" s="154">
        <v>0</v>
      </c>
      <c r="H179" s="169">
        <f t="shared" si="4"/>
        <v>0</v>
      </c>
      <c r="I179" s="184">
        <f>IF(Volume!D179=0,0,Volume!F179/Volume!D179)</f>
        <v>0.022222222222222223</v>
      </c>
      <c r="J179" s="175">
        <v>0</v>
      </c>
      <c r="K179" s="169">
        <f t="shared" si="5"/>
        <v>0</v>
      </c>
      <c r="L179" s="60"/>
      <c r="M179" s="6"/>
      <c r="N179" s="59"/>
      <c r="O179" s="3"/>
      <c r="P179" s="3"/>
      <c r="Q179" s="3"/>
      <c r="R179" s="3"/>
      <c r="S179" s="3"/>
      <c r="T179" s="3"/>
      <c r="U179" s="61"/>
      <c r="V179" s="3"/>
      <c r="W179" s="3"/>
      <c r="X179" s="3"/>
      <c r="Y179" s="3"/>
      <c r="Z179" s="3"/>
      <c r="AA179" s="2"/>
    </row>
    <row r="180" spans="1:27" s="7" customFormat="1" ht="15">
      <c r="A180" s="176" t="s">
        <v>228</v>
      </c>
      <c r="B180" s="187">
        <f>'Open Int.'!E180</f>
        <v>508200</v>
      </c>
      <c r="C180" s="188">
        <f>'Open Int.'!F180</f>
        <v>195300</v>
      </c>
      <c r="D180" s="189">
        <f>'Open Int.'!H180</f>
        <v>60900</v>
      </c>
      <c r="E180" s="314">
        <f>'Open Int.'!I180</f>
        <v>14700</v>
      </c>
      <c r="F180" s="190">
        <f>IF('Open Int.'!E180=0,0,'Open Int.'!H180/'Open Int.'!E180)</f>
        <v>0.11983471074380166</v>
      </c>
      <c r="G180" s="154">
        <v>0.1476510067114094</v>
      </c>
      <c r="H180" s="169">
        <f t="shared" si="4"/>
        <v>-0.18839218632607066</v>
      </c>
      <c r="I180" s="184">
        <f>IF(Volume!D180=0,0,Volume!F180/Volume!D180)</f>
        <v>0.06653225806451613</v>
      </c>
      <c r="J180" s="175">
        <v>0.16517857142857142</v>
      </c>
      <c r="K180" s="169">
        <f t="shared" si="5"/>
        <v>-0.5972101133391456</v>
      </c>
      <c r="L180" s="60"/>
      <c r="M180" s="6"/>
      <c r="N180" s="59"/>
      <c r="O180" s="3"/>
      <c r="P180" s="3"/>
      <c r="Q180" s="3"/>
      <c r="R180" s="3"/>
      <c r="S180" s="3"/>
      <c r="T180" s="3"/>
      <c r="U180" s="61"/>
      <c r="V180" s="3"/>
      <c r="W180" s="3"/>
      <c r="X180" s="3"/>
      <c r="Y180" s="3"/>
      <c r="Z180" s="3"/>
      <c r="AA180" s="2"/>
    </row>
    <row r="181" spans="1:27" s="7" customFormat="1" ht="15">
      <c r="A181" s="176" t="s">
        <v>513</v>
      </c>
      <c r="B181" s="187">
        <f>'Open Int.'!E181</f>
        <v>0</v>
      </c>
      <c r="C181" s="188">
        <f>'Open Int.'!F181</f>
        <v>0</v>
      </c>
      <c r="D181" s="189">
        <f>'Open Int.'!H181</f>
        <v>0</v>
      </c>
      <c r="E181" s="314">
        <f>'Open Int.'!I181</f>
        <v>0</v>
      </c>
      <c r="F181" s="190">
        <f>IF('Open Int.'!E181=0,0,'Open Int.'!H181/'Open Int.'!E181)</f>
        <v>0</v>
      </c>
      <c r="G181" s="154">
        <v>0</v>
      </c>
      <c r="H181" s="169">
        <f t="shared" si="4"/>
        <v>0</v>
      </c>
      <c r="I181" s="184">
        <f>IF(Volume!D181=0,0,Volume!F181/Volume!D181)</f>
        <v>0</v>
      </c>
      <c r="J181" s="175">
        <v>0</v>
      </c>
      <c r="K181" s="169">
        <f t="shared" si="5"/>
        <v>0</v>
      </c>
      <c r="L181" s="60"/>
      <c r="M181" s="6"/>
      <c r="N181" s="59"/>
      <c r="O181" s="3"/>
      <c r="P181" s="3"/>
      <c r="Q181" s="3"/>
      <c r="R181" s="3"/>
      <c r="S181" s="3"/>
      <c r="T181" s="3"/>
      <c r="U181" s="61"/>
      <c r="V181" s="3"/>
      <c r="W181" s="3"/>
      <c r="X181" s="3"/>
      <c r="Y181" s="3"/>
      <c r="Z181" s="3"/>
      <c r="AA181" s="2"/>
    </row>
    <row r="182" spans="1:27" s="7" customFormat="1" ht="15">
      <c r="A182" s="176" t="s">
        <v>96</v>
      </c>
      <c r="B182" s="187">
        <f>'Open Int.'!E182</f>
        <v>320100</v>
      </c>
      <c r="C182" s="188">
        <f>'Open Int.'!F182</f>
        <v>124850</v>
      </c>
      <c r="D182" s="189">
        <f>'Open Int.'!H182</f>
        <v>15950</v>
      </c>
      <c r="E182" s="314">
        <f>'Open Int.'!I182</f>
        <v>8800</v>
      </c>
      <c r="F182" s="190">
        <f>IF('Open Int.'!E182=0,0,'Open Int.'!H182/'Open Int.'!E182)</f>
        <v>0.04982817869415808</v>
      </c>
      <c r="G182" s="154">
        <v>0.036619718309859155</v>
      </c>
      <c r="H182" s="169">
        <f t="shared" si="4"/>
        <v>0.3606925720327783</v>
      </c>
      <c r="I182" s="184">
        <f>IF(Volume!D182=0,0,Volume!F182/Volume!D182)</f>
        <v>0.04783599088838269</v>
      </c>
      <c r="J182" s="175">
        <v>0.07352941176470588</v>
      </c>
      <c r="K182" s="169">
        <f t="shared" si="5"/>
        <v>-0.34943052391799545</v>
      </c>
      <c r="L182" s="60"/>
      <c r="M182" s="6"/>
      <c r="N182" s="59"/>
      <c r="O182" s="3"/>
      <c r="P182" s="3"/>
      <c r="Q182" s="3"/>
      <c r="R182" s="3"/>
      <c r="S182" s="3"/>
      <c r="T182" s="3"/>
      <c r="U182" s="61"/>
      <c r="V182" s="3"/>
      <c r="W182" s="3"/>
      <c r="X182" s="3"/>
      <c r="Y182" s="3"/>
      <c r="Z182" s="3"/>
      <c r="AA182" s="2"/>
    </row>
    <row r="183" spans="1:27" s="7" customFormat="1" ht="15">
      <c r="A183" s="176" t="s">
        <v>147</v>
      </c>
      <c r="B183" s="187">
        <f>'Open Int.'!E183</f>
        <v>25300</v>
      </c>
      <c r="C183" s="188">
        <f>'Open Int.'!F183</f>
        <v>7700</v>
      </c>
      <c r="D183" s="189">
        <f>'Open Int.'!H183</f>
        <v>3850</v>
      </c>
      <c r="E183" s="314">
        <f>'Open Int.'!I183</f>
        <v>2200</v>
      </c>
      <c r="F183" s="190">
        <f>IF('Open Int.'!E183=0,0,'Open Int.'!H183/'Open Int.'!E183)</f>
        <v>0.15217391304347827</v>
      </c>
      <c r="G183" s="154">
        <v>0.09375</v>
      </c>
      <c r="H183" s="169">
        <f t="shared" si="4"/>
        <v>0.6231884057971016</v>
      </c>
      <c r="I183" s="184">
        <f>IF(Volume!D183=0,0,Volume!F183/Volume!D183)</f>
        <v>0.15384615384615385</v>
      </c>
      <c r="J183" s="175">
        <v>0.16666666666666666</v>
      </c>
      <c r="K183" s="169">
        <f t="shared" si="5"/>
        <v>-0.07692307692307682</v>
      </c>
      <c r="L183" s="60"/>
      <c r="M183" s="6"/>
      <c r="N183" s="59"/>
      <c r="O183" s="3"/>
      <c r="P183" s="3"/>
      <c r="Q183" s="3"/>
      <c r="R183" s="3"/>
      <c r="S183" s="3"/>
      <c r="T183" s="3"/>
      <c r="U183" s="61"/>
      <c r="V183" s="3"/>
      <c r="W183" s="3"/>
      <c r="X183" s="3"/>
      <c r="Y183" s="3"/>
      <c r="Z183" s="3"/>
      <c r="AA183" s="2"/>
    </row>
    <row r="184" spans="1:29" s="58" customFormat="1" ht="15">
      <c r="A184" s="176" t="s">
        <v>198</v>
      </c>
      <c r="B184" s="187">
        <f>'Open Int.'!E184</f>
        <v>769350</v>
      </c>
      <c r="C184" s="188">
        <f>'Open Int.'!F184</f>
        <v>263700</v>
      </c>
      <c r="D184" s="189">
        <f>'Open Int.'!H184</f>
        <v>118500</v>
      </c>
      <c r="E184" s="314">
        <f>'Open Int.'!I184</f>
        <v>30900</v>
      </c>
      <c r="F184" s="190">
        <f>IF('Open Int.'!E184=0,0,'Open Int.'!H184/'Open Int.'!E184)</f>
        <v>0.15402612595047768</v>
      </c>
      <c r="G184" s="154">
        <v>0.1732423613171166</v>
      </c>
      <c r="H184" s="169">
        <f t="shared" si="4"/>
        <v>-0.11092111202215714</v>
      </c>
      <c r="I184" s="184">
        <f>IF(Volume!D184=0,0,Volume!F184/Volume!D184)</f>
        <v>0.1070797880879756</v>
      </c>
      <c r="J184" s="175">
        <v>0.07548152004164498</v>
      </c>
      <c r="K184" s="169">
        <f t="shared" si="5"/>
        <v>0.418622571841387</v>
      </c>
      <c r="L184" s="60"/>
      <c r="M184" s="6"/>
      <c r="N184" s="59"/>
      <c r="O184" s="3"/>
      <c r="P184" s="3"/>
      <c r="Q184" s="3"/>
      <c r="R184" s="3"/>
      <c r="S184" s="3"/>
      <c r="T184" s="3"/>
      <c r="U184" s="61"/>
      <c r="V184" s="3"/>
      <c r="W184" s="3"/>
      <c r="X184" s="3"/>
      <c r="Y184" s="3"/>
      <c r="Z184" s="3"/>
      <c r="AA184" s="2"/>
      <c r="AB184" s="78"/>
      <c r="AC184" s="77"/>
    </row>
    <row r="185" spans="1:27" s="7" customFormat="1" ht="15">
      <c r="A185" s="176" t="s">
        <v>289</v>
      </c>
      <c r="B185" s="187">
        <f>'Open Int.'!E185</f>
        <v>0</v>
      </c>
      <c r="C185" s="188">
        <f>'Open Int.'!F185</f>
        <v>0</v>
      </c>
      <c r="D185" s="189">
        <f>'Open Int.'!H185</f>
        <v>0</v>
      </c>
      <c r="E185" s="314">
        <f>'Open Int.'!I185</f>
        <v>0</v>
      </c>
      <c r="F185" s="190">
        <f>IF('Open Int.'!E185=0,0,'Open Int.'!H185/'Open Int.'!E185)</f>
        <v>0</v>
      </c>
      <c r="G185" s="154">
        <v>0</v>
      </c>
      <c r="H185" s="169">
        <f t="shared" si="4"/>
        <v>0</v>
      </c>
      <c r="I185" s="184">
        <f>IF(Volume!D185=0,0,Volume!F185/Volume!D185)</f>
        <v>0</v>
      </c>
      <c r="J185" s="175">
        <v>0</v>
      </c>
      <c r="K185" s="169">
        <f t="shared" si="5"/>
        <v>0</v>
      </c>
      <c r="L185" s="60"/>
      <c r="M185" s="6"/>
      <c r="N185" s="59"/>
      <c r="O185" s="3"/>
      <c r="P185" s="3"/>
      <c r="Q185" s="3"/>
      <c r="R185" s="3"/>
      <c r="S185" s="3"/>
      <c r="T185" s="3"/>
      <c r="U185" s="61"/>
      <c r="V185" s="3"/>
      <c r="W185" s="3"/>
      <c r="X185" s="3"/>
      <c r="Y185" s="3"/>
      <c r="Z185" s="3"/>
      <c r="AA185" s="2"/>
    </row>
    <row r="186" spans="1:27" s="7" customFormat="1" ht="15">
      <c r="A186" s="176" t="s">
        <v>408</v>
      </c>
      <c r="B186" s="187">
        <f>'Open Int.'!E186</f>
        <v>4963888</v>
      </c>
      <c r="C186" s="188">
        <f>'Open Int.'!F186</f>
        <v>2711638</v>
      </c>
      <c r="D186" s="189">
        <f>'Open Int.'!H186</f>
        <v>1065350</v>
      </c>
      <c r="E186" s="314">
        <f>'Open Int.'!I186</f>
        <v>629200</v>
      </c>
      <c r="F186" s="190">
        <f>IF('Open Int.'!E186=0,0,'Open Int.'!H186/'Open Int.'!E186)</f>
        <v>0.2146200720080711</v>
      </c>
      <c r="G186" s="154">
        <v>0.19365079365079366</v>
      </c>
      <c r="H186" s="169">
        <f t="shared" si="4"/>
        <v>0.10828397840233431</v>
      </c>
      <c r="I186" s="184">
        <f>IF(Volume!D186=0,0,Volume!F186/Volume!D186)</f>
        <v>0.1305293691080493</v>
      </c>
      <c r="J186" s="175">
        <v>0.12574850299401197</v>
      </c>
      <c r="K186" s="169">
        <f t="shared" si="5"/>
        <v>0.038019268621154005</v>
      </c>
      <c r="L186" s="60"/>
      <c r="M186" s="6"/>
      <c r="N186" s="59"/>
      <c r="O186" s="3"/>
      <c r="P186" s="3"/>
      <c r="Q186" s="3"/>
      <c r="R186" s="3"/>
      <c r="S186" s="3"/>
      <c r="T186" s="3"/>
      <c r="U186" s="61"/>
      <c r="V186" s="3"/>
      <c r="W186" s="3"/>
      <c r="X186" s="3"/>
      <c r="Y186" s="3"/>
      <c r="Z186" s="3"/>
      <c r="AA186" s="2"/>
    </row>
    <row r="187" spans="1:27" s="7" customFormat="1" ht="15">
      <c r="A187" s="176" t="s">
        <v>409</v>
      </c>
      <c r="B187" s="187">
        <f>'Open Int.'!E187</f>
        <v>0</v>
      </c>
      <c r="C187" s="188">
        <f>'Open Int.'!F187</f>
        <v>0</v>
      </c>
      <c r="D187" s="189">
        <f>'Open Int.'!H187</f>
        <v>0</v>
      </c>
      <c r="E187" s="314">
        <f>'Open Int.'!I187</f>
        <v>0</v>
      </c>
      <c r="F187" s="190">
        <f>IF('Open Int.'!E187=0,0,'Open Int.'!H187/'Open Int.'!E187)</f>
        <v>0</v>
      </c>
      <c r="G187" s="154">
        <v>0</v>
      </c>
      <c r="H187" s="169">
        <f t="shared" si="4"/>
        <v>0</v>
      </c>
      <c r="I187" s="184">
        <f>IF(Volume!D187=0,0,Volume!F187/Volume!D187)</f>
        <v>0</v>
      </c>
      <c r="J187" s="175">
        <v>0</v>
      </c>
      <c r="K187" s="169">
        <f t="shared" si="5"/>
        <v>0</v>
      </c>
      <c r="L187" s="60"/>
      <c r="M187" s="6"/>
      <c r="N187" s="59"/>
      <c r="O187" s="3"/>
      <c r="P187" s="3"/>
      <c r="Q187" s="3"/>
      <c r="R187" s="3"/>
      <c r="S187" s="3"/>
      <c r="T187" s="3"/>
      <c r="U187" s="61"/>
      <c r="V187" s="3"/>
      <c r="W187" s="3"/>
      <c r="X187" s="3"/>
      <c r="Y187" s="3"/>
      <c r="Z187" s="3"/>
      <c r="AA187" s="2"/>
    </row>
    <row r="188" spans="1:29" s="58" customFormat="1" ht="15">
      <c r="A188" s="176" t="s">
        <v>211</v>
      </c>
      <c r="B188" s="187">
        <f>'Open Int.'!E188</f>
        <v>6495650</v>
      </c>
      <c r="C188" s="188">
        <f>'Open Int.'!F188</f>
        <v>1407000</v>
      </c>
      <c r="D188" s="189">
        <f>'Open Int.'!H188</f>
        <v>1102150</v>
      </c>
      <c r="E188" s="314">
        <f>'Open Int.'!I188</f>
        <v>365150</v>
      </c>
      <c r="F188" s="190">
        <f>IF('Open Int.'!E188=0,0,'Open Int.'!H188/'Open Int.'!E188)</f>
        <v>0.16967509025270758</v>
      </c>
      <c r="G188" s="154">
        <v>0.1448321263989467</v>
      </c>
      <c r="H188" s="169">
        <f t="shared" si="4"/>
        <v>0.17152937315392178</v>
      </c>
      <c r="I188" s="184">
        <f>IF(Volume!D188=0,0,Volume!F188/Volume!D188)</f>
        <v>0.16279069767441862</v>
      </c>
      <c r="J188" s="175">
        <v>0.14806110458284372</v>
      </c>
      <c r="K188" s="169">
        <f t="shared" si="5"/>
        <v>0.09948320413436698</v>
      </c>
      <c r="L188" s="60"/>
      <c r="M188" s="6"/>
      <c r="N188" s="59"/>
      <c r="O188" s="3"/>
      <c r="P188" s="3"/>
      <c r="Q188" s="3"/>
      <c r="R188" s="3"/>
      <c r="S188" s="3"/>
      <c r="T188" s="3"/>
      <c r="U188" s="61"/>
      <c r="V188" s="3"/>
      <c r="W188" s="3"/>
      <c r="X188" s="3"/>
      <c r="Y188" s="3"/>
      <c r="Z188" s="3"/>
      <c r="AA188" s="2"/>
      <c r="AB188" s="78"/>
      <c r="AC188" s="77"/>
    </row>
    <row r="189" spans="1:29" s="58" customFormat="1" ht="15">
      <c r="A189" s="176" t="s">
        <v>229</v>
      </c>
      <c r="B189" s="187">
        <f>'Open Int.'!E189</f>
        <v>654750</v>
      </c>
      <c r="C189" s="188">
        <f>'Open Int.'!F189</f>
        <v>255150</v>
      </c>
      <c r="D189" s="189">
        <f>'Open Int.'!H189</f>
        <v>110700</v>
      </c>
      <c r="E189" s="314">
        <f>'Open Int.'!I189</f>
        <v>35100</v>
      </c>
      <c r="F189" s="190">
        <f>IF('Open Int.'!E189=0,0,'Open Int.'!H189/'Open Int.'!E189)</f>
        <v>0.16907216494845362</v>
      </c>
      <c r="G189" s="154">
        <v>0.1891891891891892</v>
      </c>
      <c r="H189" s="169">
        <f t="shared" si="4"/>
        <v>-0.10633284241531664</v>
      </c>
      <c r="I189" s="184">
        <f>IF(Volume!D189=0,0,Volume!F189/Volume!D189)</f>
        <v>0.07984790874524715</v>
      </c>
      <c r="J189" s="175">
        <v>0.1836734693877551</v>
      </c>
      <c r="K189" s="169">
        <f t="shared" si="5"/>
        <v>-0.5652724968314322</v>
      </c>
      <c r="L189" s="60"/>
      <c r="M189" s="6"/>
      <c r="N189" s="59"/>
      <c r="O189" s="3"/>
      <c r="P189" s="3"/>
      <c r="Q189" s="3"/>
      <c r="R189" s="3"/>
      <c r="S189" s="3"/>
      <c r="T189" s="3"/>
      <c r="U189" s="61"/>
      <c r="V189" s="3"/>
      <c r="W189" s="3"/>
      <c r="X189" s="3"/>
      <c r="Y189" s="3"/>
      <c r="Z189" s="3"/>
      <c r="AA189" s="2"/>
      <c r="AB189" s="78"/>
      <c r="AC189" s="77"/>
    </row>
    <row r="190" spans="1:29" s="58" customFormat="1" ht="15">
      <c r="A190" s="176" t="s">
        <v>471</v>
      </c>
      <c r="B190" s="187">
        <f>'Open Int.'!E190</f>
        <v>3850</v>
      </c>
      <c r="C190" s="188">
        <f>'Open Int.'!F190</f>
        <v>0</v>
      </c>
      <c r="D190" s="189">
        <f>'Open Int.'!H190</f>
        <v>0</v>
      </c>
      <c r="E190" s="314">
        <f>'Open Int.'!I190</f>
        <v>0</v>
      </c>
      <c r="F190" s="190">
        <f>IF('Open Int.'!E190=0,0,'Open Int.'!H190/'Open Int.'!E190)</f>
        <v>0</v>
      </c>
      <c r="G190" s="154">
        <v>0</v>
      </c>
      <c r="H190" s="169">
        <f t="shared" si="4"/>
        <v>0</v>
      </c>
      <c r="I190" s="184">
        <f>IF(Volume!D190=0,0,Volume!F190/Volume!D190)</f>
        <v>0</v>
      </c>
      <c r="J190" s="175">
        <v>0</v>
      </c>
      <c r="K190" s="169">
        <f t="shared" si="5"/>
        <v>0</v>
      </c>
      <c r="L190" s="60"/>
      <c r="M190" s="6"/>
      <c r="N190" s="59"/>
      <c r="O190" s="3"/>
      <c r="P190" s="3"/>
      <c r="Q190" s="3"/>
      <c r="R190" s="3"/>
      <c r="S190" s="3"/>
      <c r="T190" s="3"/>
      <c r="U190" s="61"/>
      <c r="V190" s="3"/>
      <c r="W190" s="3"/>
      <c r="X190" s="3"/>
      <c r="Y190" s="3"/>
      <c r="Z190" s="3"/>
      <c r="AA190" s="2"/>
      <c r="AB190" s="78"/>
      <c r="AC190" s="77"/>
    </row>
    <row r="191" spans="1:29" s="58" customFormat="1" ht="15">
      <c r="A191" s="176" t="s">
        <v>199</v>
      </c>
      <c r="B191" s="187">
        <f>'Open Int.'!E191</f>
        <v>133200</v>
      </c>
      <c r="C191" s="188">
        <f>'Open Int.'!F191</f>
        <v>38400</v>
      </c>
      <c r="D191" s="189">
        <f>'Open Int.'!H191</f>
        <v>19200</v>
      </c>
      <c r="E191" s="314">
        <f>'Open Int.'!I191</f>
        <v>7800</v>
      </c>
      <c r="F191" s="190">
        <f>IF('Open Int.'!E191=0,0,'Open Int.'!H191/'Open Int.'!E191)</f>
        <v>0.14414414414414414</v>
      </c>
      <c r="G191" s="154">
        <v>0.12025316455696203</v>
      </c>
      <c r="H191" s="169">
        <f t="shared" si="4"/>
        <v>0.19867235656709337</v>
      </c>
      <c r="I191" s="184">
        <f>IF(Volume!D191=0,0,Volume!F191/Volume!D191)</f>
        <v>0.17346938775510204</v>
      </c>
      <c r="J191" s="175">
        <v>0.15789473684210525</v>
      </c>
      <c r="K191" s="169">
        <f t="shared" si="5"/>
        <v>0.09863945578231298</v>
      </c>
      <c r="L191" s="60"/>
      <c r="M191" s="6"/>
      <c r="N191" s="59"/>
      <c r="O191" s="3"/>
      <c r="P191" s="3"/>
      <c r="Q191" s="3"/>
      <c r="R191" s="3"/>
      <c r="S191" s="3"/>
      <c r="T191" s="3"/>
      <c r="U191" s="61"/>
      <c r="V191" s="3"/>
      <c r="W191" s="3"/>
      <c r="X191" s="3"/>
      <c r="Y191" s="3"/>
      <c r="Z191" s="3"/>
      <c r="AA191" s="2"/>
      <c r="AB191" s="78"/>
      <c r="AC191" s="77"/>
    </row>
    <row r="192" spans="1:27" s="7" customFormat="1" ht="15">
      <c r="A192" s="176" t="s">
        <v>200</v>
      </c>
      <c r="B192" s="187">
        <f>'Open Int.'!E192</f>
        <v>60250</v>
      </c>
      <c r="C192" s="188">
        <f>'Open Int.'!F192</f>
        <v>36500</v>
      </c>
      <c r="D192" s="189">
        <f>'Open Int.'!H192</f>
        <v>5750</v>
      </c>
      <c r="E192" s="314">
        <f>'Open Int.'!I192</f>
        <v>5000</v>
      </c>
      <c r="F192" s="190">
        <f>IF('Open Int.'!E192=0,0,'Open Int.'!H192/'Open Int.'!E192)</f>
        <v>0.0954356846473029</v>
      </c>
      <c r="G192" s="154">
        <v>0.031578947368421054</v>
      </c>
      <c r="H192" s="169">
        <f t="shared" si="4"/>
        <v>2.0221300138312586</v>
      </c>
      <c r="I192" s="184">
        <f>IF(Volume!D192=0,0,Volume!F192/Volume!D192)</f>
        <v>0.12641083521444696</v>
      </c>
      <c r="J192" s="175">
        <v>0.09259259259259259</v>
      </c>
      <c r="K192" s="169">
        <f t="shared" si="5"/>
        <v>0.3652370203160272</v>
      </c>
      <c r="L192" s="60"/>
      <c r="M192" s="6"/>
      <c r="N192" s="59"/>
      <c r="O192" s="3"/>
      <c r="P192" s="3"/>
      <c r="Q192" s="3"/>
      <c r="R192" s="3"/>
      <c r="S192" s="3"/>
      <c r="T192" s="3"/>
      <c r="U192" s="61"/>
      <c r="V192" s="3"/>
      <c r="W192" s="3"/>
      <c r="X192" s="3"/>
      <c r="Y192" s="3"/>
      <c r="Z192" s="3"/>
      <c r="AA192" s="2"/>
    </row>
    <row r="193" spans="1:27" s="7" customFormat="1" ht="15">
      <c r="A193" s="176" t="s">
        <v>35</v>
      </c>
      <c r="B193" s="187">
        <f>'Open Int.'!E193</f>
        <v>32000</v>
      </c>
      <c r="C193" s="188">
        <f>'Open Int.'!F193</f>
        <v>22400</v>
      </c>
      <c r="D193" s="189">
        <f>'Open Int.'!H193</f>
        <v>0</v>
      </c>
      <c r="E193" s="314">
        <f>'Open Int.'!I193</f>
        <v>0</v>
      </c>
      <c r="F193" s="190">
        <f>IF('Open Int.'!E193=0,0,'Open Int.'!H193/'Open Int.'!E193)</f>
        <v>0</v>
      </c>
      <c r="G193" s="154">
        <v>0</v>
      </c>
      <c r="H193" s="169">
        <f t="shared" si="4"/>
        <v>0</v>
      </c>
      <c r="I193" s="184">
        <f>IF(Volume!D193=0,0,Volume!F193/Volume!D193)</f>
        <v>0</v>
      </c>
      <c r="J193" s="175">
        <v>0</v>
      </c>
      <c r="K193" s="169">
        <f t="shared" si="5"/>
        <v>0</v>
      </c>
      <c r="L193" s="60"/>
      <c r="M193" s="6"/>
      <c r="N193" s="59"/>
      <c r="O193" s="3"/>
      <c r="P193" s="3"/>
      <c r="Q193" s="3"/>
      <c r="R193" s="3"/>
      <c r="S193" s="3"/>
      <c r="T193" s="3"/>
      <c r="U193" s="61"/>
      <c r="V193" s="3"/>
      <c r="W193" s="3"/>
      <c r="X193" s="3"/>
      <c r="Y193" s="3"/>
      <c r="Z193" s="3"/>
      <c r="AA193" s="2"/>
    </row>
    <row r="194" spans="1:29" s="58" customFormat="1" ht="15">
      <c r="A194" s="176" t="s">
        <v>290</v>
      </c>
      <c r="B194" s="187">
        <f>'Open Int.'!E194</f>
        <v>75</v>
      </c>
      <c r="C194" s="188">
        <f>'Open Int.'!F194</f>
        <v>75</v>
      </c>
      <c r="D194" s="189">
        <f>'Open Int.'!H194</f>
        <v>0</v>
      </c>
      <c r="E194" s="314">
        <f>'Open Int.'!I194</f>
        <v>0</v>
      </c>
      <c r="F194" s="190">
        <f>IF('Open Int.'!E194=0,0,'Open Int.'!H194/'Open Int.'!E194)</f>
        <v>0</v>
      </c>
      <c r="G194" s="154">
        <v>0</v>
      </c>
      <c r="H194" s="169">
        <f t="shared" si="4"/>
        <v>0</v>
      </c>
      <c r="I194" s="184">
        <f>IF(Volume!D194=0,0,Volume!F194/Volume!D194)</f>
        <v>0</v>
      </c>
      <c r="J194" s="175">
        <v>0</v>
      </c>
      <c r="K194" s="169">
        <f t="shared" si="5"/>
        <v>0</v>
      </c>
      <c r="L194" s="60"/>
      <c r="M194" s="6"/>
      <c r="N194" s="59"/>
      <c r="O194" s="3"/>
      <c r="P194" s="3"/>
      <c r="Q194" s="3"/>
      <c r="R194" s="3"/>
      <c r="S194" s="3"/>
      <c r="T194" s="3"/>
      <c r="U194" s="61"/>
      <c r="V194" s="3"/>
      <c r="W194" s="3"/>
      <c r="X194" s="3"/>
      <c r="Y194" s="3"/>
      <c r="Z194" s="3"/>
      <c r="AA194" s="2"/>
      <c r="AB194" s="78"/>
      <c r="AC194" s="77"/>
    </row>
    <row r="195" spans="1:29" s="58" customFormat="1" ht="15">
      <c r="A195" s="176" t="s">
        <v>410</v>
      </c>
      <c r="B195" s="187">
        <f>'Open Int.'!E195</f>
        <v>0</v>
      </c>
      <c r="C195" s="188">
        <f>'Open Int.'!F195</f>
        <v>0</v>
      </c>
      <c r="D195" s="189">
        <f>'Open Int.'!H195</f>
        <v>0</v>
      </c>
      <c r="E195" s="314">
        <f>'Open Int.'!I195</f>
        <v>0</v>
      </c>
      <c r="F195" s="190">
        <f>IF('Open Int.'!E195=0,0,'Open Int.'!H195/'Open Int.'!E195)</f>
        <v>0</v>
      </c>
      <c r="G195" s="154">
        <v>0</v>
      </c>
      <c r="H195" s="169">
        <f t="shared" si="4"/>
        <v>0</v>
      </c>
      <c r="I195" s="184">
        <f>IF(Volume!D195=0,0,Volume!F195/Volume!D195)</f>
        <v>0</v>
      </c>
      <c r="J195" s="175">
        <v>0</v>
      </c>
      <c r="K195" s="169">
        <f t="shared" si="5"/>
        <v>0</v>
      </c>
      <c r="L195" s="60"/>
      <c r="M195" s="6"/>
      <c r="N195" s="59"/>
      <c r="O195" s="3"/>
      <c r="P195" s="3"/>
      <c r="Q195" s="3"/>
      <c r="R195" s="3"/>
      <c r="S195" s="3"/>
      <c r="T195" s="3"/>
      <c r="U195" s="61"/>
      <c r="V195" s="3"/>
      <c r="W195" s="3"/>
      <c r="X195" s="3"/>
      <c r="Y195" s="3"/>
      <c r="Z195" s="3"/>
      <c r="AA195" s="2"/>
      <c r="AB195" s="78"/>
      <c r="AC195" s="77"/>
    </row>
    <row r="196" spans="1:27" s="7" customFormat="1" ht="15">
      <c r="A196" s="176" t="s">
        <v>222</v>
      </c>
      <c r="B196" s="187">
        <f>'Open Int.'!E196</f>
        <v>376</v>
      </c>
      <c r="C196" s="188">
        <f>'Open Int.'!F196</f>
        <v>188</v>
      </c>
      <c r="D196" s="189">
        <f>'Open Int.'!H196</f>
        <v>0</v>
      </c>
      <c r="E196" s="314">
        <f>'Open Int.'!I196</f>
        <v>0</v>
      </c>
      <c r="F196" s="190">
        <f>IF('Open Int.'!E196=0,0,'Open Int.'!H196/'Open Int.'!E196)</f>
        <v>0</v>
      </c>
      <c r="G196" s="154">
        <v>0</v>
      </c>
      <c r="H196" s="169">
        <f t="shared" si="4"/>
        <v>0</v>
      </c>
      <c r="I196" s="184">
        <f>IF(Volume!D196=0,0,Volume!F196/Volume!D196)</f>
        <v>0</v>
      </c>
      <c r="J196" s="175">
        <v>0</v>
      </c>
      <c r="K196" s="169">
        <f t="shared" si="5"/>
        <v>0</v>
      </c>
      <c r="L196" s="60"/>
      <c r="M196" s="6"/>
      <c r="N196" s="59"/>
      <c r="O196" s="3"/>
      <c r="P196" s="3"/>
      <c r="Q196" s="3"/>
      <c r="R196" s="3"/>
      <c r="S196" s="3"/>
      <c r="T196" s="3"/>
      <c r="U196" s="61"/>
      <c r="V196" s="3"/>
      <c r="W196" s="3"/>
      <c r="X196" s="3"/>
      <c r="Y196" s="3"/>
      <c r="Z196" s="3"/>
      <c r="AA196" s="2"/>
    </row>
    <row r="197" spans="1:27" s="7" customFormat="1" ht="15">
      <c r="A197" s="176" t="s">
        <v>411</v>
      </c>
      <c r="B197" s="187">
        <f>'Open Int.'!E197</f>
        <v>0</v>
      </c>
      <c r="C197" s="188">
        <f>'Open Int.'!F197</f>
        <v>0</v>
      </c>
      <c r="D197" s="189">
        <f>'Open Int.'!H197</f>
        <v>0</v>
      </c>
      <c r="E197" s="314">
        <f>'Open Int.'!I197</f>
        <v>0</v>
      </c>
      <c r="F197" s="190">
        <f>IF('Open Int.'!E197=0,0,'Open Int.'!H197/'Open Int.'!E197)</f>
        <v>0</v>
      </c>
      <c r="G197" s="154">
        <v>0</v>
      </c>
      <c r="H197" s="169">
        <f aca="true" t="shared" si="6" ref="H197:H232">IF(G197=0,0,(F197-G197)/G197)</f>
        <v>0</v>
      </c>
      <c r="I197" s="184">
        <f>IF(Volume!D197=0,0,Volume!F197/Volume!D197)</f>
        <v>0</v>
      </c>
      <c r="J197" s="175">
        <v>0</v>
      </c>
      <c r="K197" s="169">
        <f t="shared" si="5"/>
        <v>0</v>
      </c>
      <c r="L197" s="60"/>
      <c r="M197" s="6"/>
      <c r="N197" s="59"/>
      <c r="O197" s="3"/>
      <c r="P197" s="3"/>
      <c r="Q197" s="3"/>
      <c r="R197" s="3"/>
      <c r="S197" s="3"/>
      <c r="T197" s="3"/>
      <c r="U197" s="61"/>
      <c r="V197" s="3"/>
      <c r="W197" s="3"/>
      <c r="X197" s="3"/>
      <c r="Y197" s="3"/>
      <c r="Z197" s="3"/>
      <c r="AA197" s="2"/>
    </row>
    <row r="198" spans="1:29" s="58" customFormat="1" ht="15">
      <c r="A198" s="176" t="s">
        <v>267</v>
      </c>
      <c r="B198" s="187">
        <f>'Open Int.'!E198</f>
        <v>350</v>
      </c>
      <c r="C198" s="188">
        <f>'Open Int.'!F198</f>
        <v>350</v>
      </c>
      <c r="D198" s="189">
        <f>'Open Int.'!H198</f>
        <v>0</v>
      </c>
      <c r="E198" s="314">
        <f>'Open Int.'!I198</f>
        <v>0</v>
      </c>
      <c r="F198" s="190">
        <f>IF('Open Int.'!E198=0,0,'Open Int.'!H198/'Open Int.'!E198)</f>
        <v>0</v>
      </c>
      <c r="G198" s="154">
        <v>0</v>
      </c>
      <c r="H198" s="169">
        <f t="shared" si="6"/>
        <v>0</v>
      </c>
      <c r="I198" s="184">
        <f>IF(Volume!D198=0,0,Volume!F198/Volume!D198)</f>
        <v>0</v>
      </c>
      <c r="J198" s="175">
        <v>0</v>
      </c>
      <c r="K198" s="169">
        <f aca="true" t="shared" si="7" ref="K198:K232">IF(J198=0,0,(I198-J198)/J198)</f>
        <v>0</v>
      </c>
      <c r="L198" s="60"/>
      <c r="M198" s="6"/>
      <c r="N198" s="59"/>
      <c r="O198" s="3"/>
      <c r="P198" s="3"/>
      <c r="Q198" s="3"/>
      <c r="R198" s="3"/>
      <c r="S198" s="3"/>
      <c r="T198" s="3"/>
      <c r="U198" s="61"/>
      <c r="V198" s="3"/>
      <c r="W198" s="3"/>
      <c r="X198" s="3"/>
      <c r="Y198" s="3"/>
      <c r="Z198" s="3"/>
      <c r="AA198" s="2"/>
      <c r="AB198" s="78"/>
      <c r="AC198" s="77"/>
    </row>
    <row r="199" spans="1:27" s="7" customFormat="1" ht="15">
      <c r="A199" s="176" t="s">
        <v>177</v>
      </c>
      <c r="B199" s="187">
        <f>'Open Int.'!E199</f>
        <v>69000</v>
      </c>
      <c r="C199" s="188">
        <f>'Open Int.'!F199</f>
        <v>25500</v>
      </c>
      <c r="D199" s="189">
        <f>'Open Int.'!H199</f>
        <v>0</v>
      </c>
      <c r="E199" s="314">
        <f>'Open Int.'!I199</f>
        <v>0</v>
      </c>
      <c r="F199" s="190">
        <f>IF('Open Int.'!E199=0,0,'Open Int.'!H199/'Open Int.'!E199)</f>
        <v>0</v>
      </c>
      <c r="G199" s="154">
        <v>0</v>
      </c>
      <c r="H199" s="169">
        <f t="shared" si="6"/>
        <v>0</v>
      </c>
      <c r="I199" s="184">
        <f>IF(Volume!D199=0,0,Volume!F199/Volume!D199)</f>
        <v>0</v>
      </c>
      <c r="J199" s="175">
        <v>0</v>
      </c>
      <c r="K199" s="169">
        <f t="shared" si="7"/>
        <v>0</v>
      </c>
      <c r="L199" s="60"/>
      <c r="M199" s="6"/>
      <c r="N199" s="59"/>
      <c r="O199" s="3"/>
      <c r="P199" s="3"/>
      <c r="Q199" s="3"/>
      <c r="R199" s="3"/>
      <c r="S199" s="3"/>
      <c r="T199" s="3"/>
      <c r="U199" s="61"/>
      <c r="V199" s="3"/>
      <c r="W199" s="3"/>
      <c r="X199" s="3"/>
      <c r="Y199" s="3"/>
      <c r="Z199" s="3"/>
      <c r="AA199" s="2"/>
    </row>
    <row r="200" spans="1:27" s="7" customFormat="1" ht="15">
      <c r="A200" s="176" t="s">
        <v>178</v>
      </c>
      <c r="B200" s="187">
        <f>'Open Int.'!E200</f>
        <v>0</v>
      </c>
      <c r="C200" s="188">
        <f>'Open Int.'!F200</f>
        <v>0</v>
      </c>
      <c r="D200" s="189">
        <f>'Open Int.'!H200</f>
        <v>0</v>
      </c>
      <c r="E200" s="314">
        <f>'Open Int.'!I200</f>
        <v>0</v>
      </c>
      <c r="F200" s="190">
        <f>IF('Open Int.'!E200=0,0,'Open Int.'!H200/'Open Int.'!E200)</f>
        <v>0</v>
      </c>
      <c r="G200" s="154">
        <v>0</v>
      </c>
      <c r="H200" s="169">
        <f t="shared" si="6"/>
        <v>0</v>
      </c>
      <c r="I200" s="184">
        <f>IF(Volume!D200=0,0,Volume!F200/Volume!D200)</f>
        <v>0</v>
      </c>
      <c r="J200" s="175">
        <v>0</v>
      </c>
      <c r="K200" s="169">
        <f t="shared" si="7"/>
        <v>0</v>
      </c>
      <c r="L200" s="60"/>
      <c r="M200" s="6"/>
      <c r="N200" s="59"/>
      <c r="O200" s="3"/>
      <c r="P200" s="3"/>
      <c r="Q200" s="3"/>
      <c r="R200" s="3"/>
      <c r="S200" s="3"/>
      <c r="T200" s="3"/>
      <c r="U200" s="61"/>
      <c r="V200" s="3"/>
      <c r="W200" s="3"/>
      <c r="X200" s="3"/>
      <c r="Y200" s="3"/>
      <c r="Z200" s="3"/>
      <c r="AA200" s="2"/>
    </row>
    <row r="201" spans="1:27" s="7" customFormat="1" ht="15">
      <c r="A201" s="176" t="s">
        <v>148</v>
      </c>
      <c r="B201" s="187">
        <f>'Open Int.'!E201</f>
        <v>2190</v>
      </c>
      <c r="C201" s="188">
        <f>'Open Int.'!F201</f>
        <v>1752</v>
      </c>
      <c r="D201" s="189">
        <f>'Open Int.'!H201</f>
        <v>0</v>
      </c>
      <c r="E201" s="314">
        <f>'Open Int.'!I201</f>
        <v>0</v>
      </c>
      <c r="F201" s="190">
        <f>IF('Open Int.'!E201=0,0,'Open Int.'!H201/'Open Int.'!E201)</f>
        <v>0</v>
      </c>
      <c r="G201" s="154">
        <v>0</v>
      </c>
      <c r="H201" s="169">
        <f t="shared" si="6"/>
        <v>0</v>
      </c>
      <c r="I201" s="184">
        <f>IF(Volume!D201=0,0,Volume!F201/Volume!D201)</f>
        <v>0</v>
      </c>
      <c r="J201" s="175">
        <v>0</v>
      </c>
      <c r="K201" s="169">
        <f t="shared" si="7"/>
        <v>0</v>
      </c>
      <c r="L201" s="60"/>
      <c r="M201" s="6"/>
      <c r="N201" s="59"/>
      <c r="O201" s="3"/>
      <c r="P201" s="3"/>
      <c r="Q201" s="3"/>
      <c r="R201" s="3"/>
      <c r="S201" s="3"/>
      <c r="T201" s="3"/>
      <c r="U201" s="61"/>
      <c r="V201" s="3"/>
      <c r="W201" s="3"/>
      <c r="X201" s="3"/>
      <c r="Y201" s="3"/>
      <c r="Z201" s="3"/>
      <c r="AA201" s="2"/>
    </row>
    <row r="202" spans="1:27" s="7" customFormat="1" ht="15">
      <c r="A202" s="176" t="s">
        <v>412</v>
      </c>
      <c r="B202" s="187">
        <f>'Open Int.'!E202</f>
        <v>0</v>
      </c>
      <c r="C202" s="188">
        <f>'Open Int.'!F202</f>
        <v>0</v>
      </c>
      <c r="D202" s="189">
        <f>'Open Int.'!H202</f>
        <v>0</v>
      </c>
      <c r="E202" s="314">
        <f>'Open Int.'!I202</f>
        <v>0</v>
      </c>
      <c r="F202" s="190">
        <f>IF('Open Int.'!E202=0,0,'Open Int.'!H202/'Open Int.'!E202)</f>
        <v>0</v>
      </c>
      <c r="G202" s="154">
        <v>0</v>
      </c>
      <c r="H202" s="169">
        <f t="shared" si="6"/>
        <v>0</v>
      </c>
      <c r="I202" s="184">
        <f>IF(Volume!D202=0,0,Volume!F202/Volume!D202)</f>
        <v>0</v>
      </c>
      <c r="J202" s="175">
        <v>0</v>
      </c>
      <c r="K202" s="169">
        <f t="shared" si="7"/>
        <v>0</v>
      </c>
      <c r="L202" s="60"/>
      <c r="M202" s="6"/>
      <c r="N202" s="59"/>
      <c r="O202" s="3"/>
      <c r="P202" s="3"/>
      <c r="Q202" s="3"/>
      <c r="R202" s="3"/>
      <c r="S202" s="3"/>
      <c r="T202" s="3"/>
      <c r="U202" s="61"/>
      <c r="V202" s="3"/>
      <c r="W202" s="3"/>
      <c r="X202" s="3"/>
      <c r="Y202" s="3"/>
      <c r="Z202" s="3"/>
      <c r="AA202" s="2"/>
    </row>
    <row r="203" spans="1:27" s="7" customFormat="1" ht="15">
      <c r="A203" s="200" t="s">
        <v>527</v>
      </c>
      <c r="B203" s="187">
        <f>'Open Int.'!E203</f>
        <v>3150</v>
      </c>
      <c r="C203" s="188">
        <f>'Open Int.'!F203</f>
        <v>2100</v>
      </c>
      <c r="D203" s="189">
        <f>'Open Int.'!H203</f>
        <v>0</v>
      </c>
      <c r="E203" s="314">
        <f>'Open Int.'!I203</f>
        <v>0</v>
      </c>
      <c r="F203" s="190">
        <f>IF('Open Int.'!E203=0,0,'Open Int.'!H203/'Open Int.'!E203)</f>
        <v>0</v>
      </c>
      <c r="G203" s="154">
        <v>0</v>
      </c>
      <c r="H203" s="169">
        <f t="shared" si="6"/>
        <v>0</v>
      </c>
      <c r="I203" s="184">
        <f>IF(Volume!D203=0,0,Volume!F203/Volume!D203)</f>
        <v>0</v>
      </c>
      <c r="J203" s="175">
        <v>0</v>
      </c>
      <c r="K203" s="169">
        <f t="shared" si="7"/>
        <v>0</v>
      </c>
      <c r="L203" s="60"/>
      <c r="M203" s="6"/>
      <c r="N203" s="59"/>
      <c r="O203" s="3"/>
      <c r="P203" s="3"/>
      <c r="Q203" s="3"/>
      <c r="R203" s="3"/>
      <c r="S203" s="3"/>
      <c r="T203" s="3"/>
      <c r="U203" s="61"/>
      <c r="V203" s="3"/>
      <c r="W203" s="3"/>
      <c r="X203" s="3"/>
      <c r="Y203" s="3"/>
      <c r="Z203" s="3"/>
      <c r="AA203" s="2"/>
    </row>
    <row r="204" spans="1:27" s="7" customFormat="1" ht="15">
      <c r="A204" s="176" t="s">
        <v>149</v>
      </c>
      <c r="B204" s="187">
        <f>'Open Int.'!E204</f>
        <v>0</v>
      </c>
      <c r="C204" s="188">
        <f>'Open Int.'!F204</f>
        <v>0</v>
      </c>
      <c r="D204" s="189">
        <f>'Open Int.'!H204</f>
        <v>0</v>
      </c>
      <c r="E204" s="314">
        <f>'Open Int.'!I204</f>
        <v>0</v>
      </c>
      <c r="F204" s="190">
        <f>IF('Open Int.'!E204=0,0,'Open Int.'!H204/'Open Int.'!E204)</f>
        <v>0</v>
      </c>
      <c r="G204" s="154">
        <v>0</v>
      </c>
      <c r="H204" s="169">
        <f t="shared" si="6"/>
        <v>0</v>
      </c>
      <c r="I204" s="184">
        <f>IF(Volume!D204=0,0,Volume!F204/Volume!D204)</f>
        <v>0</v>
      </c>
      <c r="J204" s="175">
        <v>0</v>
      </c>
      <c r="K204" s="169">
        <f t="shared" si="7"/>
        <v>0</v>
      </c>
      <c r="L204" s="60"/>
      <c r="M204" s="6"/>
      <c r="N204" s="59"/>
      <c r="O204" s="3"/>
      <c r="P204" s="3"/>
      <c r="Q204" s="3"/>
      <c r="R204" s="3"/>
      <c r="S204" s="3"/>
      <c r="T204" s="3"/>
      <c r="U204" s="61"/>
      <c r="V204" s="3"/>
      <c r="W204" s="3"/>
      <c r="X204" s="3"/>
      <c r="Y204" s="3"/>
      <c r="Z204" s="3"/>
      <c r="AA204" s="2"/>
    </row>
    <row r="205" spans="1:27" s="7" customFormat="1" ht="15">
      <c r="A205" s="176" t="s">
        <v>209</v>
      </c>
      <c r="B205" s="187">
        <f>'Open Int.'!E205</f>
        <v>0</v>
      </c>
      <c r="C205" s="188">
        <f>'Open Int.'!F205</f>
        <v>0</v>
      </c>
      <c r="D205" s="189">
        <f>'Open Int.'!H205</f>
        <v>0</v>
      </c>
      <c r="E205" s="314">
        <f>'Open Int.'!I205</f>
        <v>0</v>
      </c>
      <c r="F205" s="190">
        <f>IF('Open Int.'!E205=0,0,'Open Int.'!H205/'Open Int.'!E205)</f>
        <v>0</v>
      </c>
      <c r="G205" s="154">
        <v>0</v>
      </c>
      <c r="H205" s="169">
        <f t="shared" si="6"/>
        <v>0</v>
      </c>
      <c r="I205" s="184">
        <f>IF(Volume!D205=0,0,Volume!F205/Volume!D205)</f>
        <v>0</v>
      </c>
      <c r="J205" s="175">
        <v>0</v>
      </c>
      <c r="K205" s="169">
        <f t="shared" si="7"/>
        <v>0</v>
      </c>
      <c r="L205" s="60"/>
      <c r="M205" s="6"/>
      <c r="N205" s="59"/>
      <c r="O205" s="3"/>
      <c r="P205" s="3"/>
      <c r="Q205" s="3"/>
      <c r="R205" s="3"/>
      <c r="S205" s="3"/>
      <c r="T205" s="3"/>
      <c r="U205" s="61"/>
      <c r="V205" s="3"/>
      <c r="W205" s="3"/>
      <c r="X205" s="3"/>
      <c r="Y205" s="3"/>
      <c r="Z205" s="3"/>
      <c r="AA205" s="2"/>
    </row>
    <row r="206" spans="1:29" s="58" customFormat="1" ht="15">
      <c r="A206" s="176" t="s">
        <v>223</v>
      </c>
      <c r="B206" s="187">
        <f>'Open Int.'!E206</f>
        <v>0</v>
      </c>
      <c r="C206" s="188">
        <f>'Open Int.'!F206</f>
        <v>0</v>
      </c>
      <c r="D206" s="189">
        <f>'Open Int.'!H206</f>
        <v>0</v>
      </c>
      <c r="E206" s="314">
        <f>'Open Int.'!I206</f>
        <v>0</v>
      </c>
      <c r="F206" s="190">
        <f>IF('Open Int.'!E206=0,0,'Open Int.'!H206/'Open Int.'!E206)</f>
        <v>0</v>
      </c>
      <c r="G206" s="154">
        <v>0</v>
      </c>
      <c r="H206" s="169">
        <f t="shared" si="6"/>
        <v>0</v>
      </c>
      <c r="I206" s="184">
        <f>IF(Volume!D206=0,0,Volume!F206/Volume!D206)</f>
        <v>0</v>
      </c>
      <c r="J206" s="175">
        <v>0</v>
      </c>
      <c r="K206" s="169">
        <f t="shared" si="7"/>
        <v>0</v>
      </c>
      <c r="L206" s="60"/>
      <c r="M206" s="6"/>
      <c r="N206" s="59"/>
      <c r="O206" s="3"/>
      <c r="P206" s="3"/>
      <c r="Q206" s="3"/>
      <c r="R206" s="3"/>
      <c r="S206" s="3"/>
      <c r="T206" s="3"/>
      <c r="U206" s="61"/>
      <c r="V206" s="3"/>
      <c r="W206" s="3"/>
      <c r="X206" s="3"/>
      <c r="Y206" s="3"/>
      <c r="Z206" s="3"/>
      <c r="AA206" s="2"/>
      <c r="AB206" s="78"/>
      <c r="AC206" s="77"/>
    </row>
    <row r="207" spans="1:27" s="7" customFormat="1" ht="15">
      <c r="A207" s="176" t="s">
        <v>89</v>
      </c>
      <c r="B207" s="187">
        <f>'Open Int.'!E207</f>
        <v>55100</v>
      </c>
      <c r="C207" s="188">
        <f>'Open Int.'!F207</f>
        <v>43700</v>
      </c>
      <c r="D207" s="189">
        <f>'Open Int.'!H207</f>
        <v>0</v>
      </c>
      <c r="E207" s="314">
        <f>'Open Int.'!I207</f>
        <v>0</v>
      </c>
      <c r="F207" s="190">
        <f>IF('Open Int.'!E207=0,0,'Open Int.'!H207/'Open Int.'!E207)</f>
        <v>0</v>
      </c>
      <c r="G207" s="154">
        <v>0</v>
      </c>
      <c r="H207" s="169">
        <f t="shared" si="6"/>
        <v>0</v>
      </c>
      <c r="I207" s="184">
        <f>IF(Volume!D207=0,0,Volume!F207/Volume!D207)</f>
        <v>0</v>
      </c>
      <c r="J207" s="175">
        <v>0</v>
      </c>
      <c r="K207" s="169">
        <f t="shared" si="7"/>
        <v>0</v>
      </c>
      <c r="L207" s="60"/>
      <c r="M207" s="6"/>
      <c r="N207" s="59"/>
      <c r="O207" s="3"/>
      <c r="P207" s="3"/>
      <c r="Q207" s="3"/>
      <c r="R207" s="3"/>
      <c r="S207" s="3"/>
      <c r="T207" s="3"/>
      <c r="U207" s="61"/>
      <c r="V207" s="3"/>
      <c r="W207" s="3"/>
      <c r="X207" s="3"/>
      <c r="Y207" s="3"/>
      <c r="Z207" s="3"/>
      <c r="AA207" s="2"/>
    </row>
    <row r="208" spans="1:27" s="7" customFormat="1" ht="15">
      <c r="A208" s="176" t="s">
        <v>150</v>
      </c>
      <c r="B208" s="187">
        <f>'Open Int.'!E208</f>
        <v>4050</v>
      </c>
      <c r="C208" s="188">
        <f>'Open Int.'!F208</f>
        <v>2700</v>
      </c>
      <c r="D208" s="189">
        <f>'Open Int.'!H208</f>
        <v>3375</v>
      </c>
      <c r="E208" s="314">
        <f>'Open Int.'!I208</f>
        <v>3375</v>
      </c>
      <c r="F208" s="190">
        <f>IF('Open Int.'!E208=0,0,'Open Int.'!H208/'Open Int.'!E208)</f>
        <v>0.8333333333333334</v>
      </c>
      <c r="G208" s="154">
        <v>0</v>
      </c>
      <c r="H208" s="169">
        <f t="shared" si="6"/>
        <v>0</v>
      </c>
      <c r="I208" s="184">
        <f>IF(Volume!D208=0,0,Volume!F208/Volume!D208)</f>
        <v>0.8333333333333334</v>
      </c>
      <c r="J208" s="175">
        <v>0</v>
      </c>
      <c r="K208" s="169">
        <f t="shared" si="7"/>
        <v>0</v>
      </c>
      <c r="L208" s="60"/>
      <c r="M208" s="6"/>
      <c r="N208" s="59"/>
      <c r="O208" s="3"/>
      <c r="P208" s="3"/>
      <c r="Q208" s="3"/>
      <c r="R208" s="3"/>
      <c r="S208" s="3"/>
      <c r="T208" s="3"/>
      <c r="U208" s="61"/>
      <c r="V208" s="3"/>
      <c r="W208" s="3"/>
      <c r="X208" s="3"/>
      <c r="Y208" s="3"/>
      <c r="Z208" s="3"/>
      <c r="AA208" s="2"/>
    </row>
    <row r="209" spans="1:29" s="58" customFormat="1" ht="15">
      <c r="A209" s="176" t="s">
        <v>203</v>
      </c>
      <c r="B209" s="187">
        <f>'Open Int.'!E209</f>
        <v>92288</v>
      </c>
      <c r="C209" s="188">
        <f>'Open Int.'!F209</f>
        <v>32548</v>
      </c>
      <c r="D209" s="189">
        <f>'Open Int.'!H209</f>
        <v>3708</v>
      </c>
      <c r="E209" s="314">
        <f>'Open Int.'!I209</f>
        <v>1236</v>
      </c>
      <c r="F209" s="190">
        <f>IF('Open Int.'!E209=0,0,'Open Int.'!H209/'Open Int.'!E209)</f>
        <v>0.04017857142857143</v>
      </c>
      <c r="G209" s="154">
        <v>0.041379310344827586</v>
      </c>
      <c r="H209" s="169">
        <f t="shared" si="6"/>
        <v>-0.029017857142857057</v>
      </c>
      <c r="I209" s="184">
        <f>IF(Volume!D209=0,0,Volume!F209/Volume!D209)</f>
        <v>0.05</v>
      </c>
      <c r="J209" s="175">
        <v>0.05263157894736842</v>
      </c>
      <c r="K209" s="169">
        <f t="shared" si="7"/>
        <v>-0.04999999999999989</v>
      </c>
      <c r="L209" s="60"/>
      <c r="M209" s="6"/>
      <c r="N209" s="59"/>
      <c r="O209" s="3"/>
      <c r="P209" s="3"/>
      <c r="Q209" s="3"/>
      <c r="R209" s="3"/>
      <c r="S209" s="3"/>
      <c r="T209" s="3"/>
      <c r="U209" s="61"/>
      <c r="V209" s="3"/>
      <c r="W209" s="3"/>
      <c r="X209" s="3"/>
      <c r="Y209" s="3"/>
      <c r="Z209" s="3"/>
      <c r="AA209" s="2"/>
      <c r="AB209" s="78"/>
      <c r="AC209" s="77"/>
    </row>
    <row r="210" spans="1:27" s="7" customFormat="1" ht="15">
      <c r="A210" s="176" t="s">
        <v>224</v>
      </c>
      <c r="B210" s="187">
        <f>'Open Int.'!E210</f>
        <v>2000</v>
      </c>
      <c r="C210" s="188">
        <f>'Open Int.'!F210</f>
        <v>0</v>
      </c>
      <c r="D210" s="189">
        <f>'Open Int.'!H210</f>
        <v>0</v>
      </c>
      <c r="E210" s="314">
        <f>'Open Int.'!I210</f>
        <v>0</v>
      </c>
      <c r="F210" s="190">
        <f>IF('Open Int.'!E210=0,0,'Open Int.'!H210/'Open Int.'!E210)</f>
        <v>0</v>
      </c>
      <c r="G210" s="154">
        <v>0</v>
      </c>
      <c r="H210" s="169">
        <f t="shared" si="6"/>
        <v>0</v>
      </c>
      <c r="I210" s="184">
        <f>IF(Volume!D210=0,0,Volume!F210/Volume!D210)</f>
        <v>0</v>
      </c>
      <c r="J210" s="175">
        <v>0</v>
      </c>
      <c r="K210" s="169">
        <f t="shared" si="7"/>
        <v>0</v>
      </c>
      <c r="L210" s="60"/>
      <c r="M210" s="6"/>
      <c r="N210" s="59"/>
      <c r="O210" s="3"/>
      <c r="P210" s="3"/>
      <c r="Q210" s="3"/>
      <c r="R210" s="3"/>
      <c r="S210" s="3"/>
      <c r="T210" s="3"/>
      <c r="U210" s="61"/>
      <c r="V210" s="3"/>
      <c r="W210" s="3"/>
      <c r="X210" s="3"/>
      <c r="Y210" s="3"/>
      <c r="Z210" s="3"/>
      <c r="AA210" s="2"/>
    </row>
    <row r="211" spans="1:27" s="7" customFormat="1" ht="15">
      <c r="A211" s="176" t="s">
        <v>182</v>
      </c>
      <c r="B211" s="187">
        <f>'Open Int.'!E211</f>
        <v>833524</v>
      </c>
      <c r="C211" s="188">
        <f>'Open Int.'!F211</f>
        <v>410268</v>
      </c>
      <c r="D211" s="189">
        <f>'Open Int.'!H211</f>
        <v>102376</v>
      </c>
      <c r="E211" s="314">
        <f>'Open Int.'!I211</f>
        <v>51188</v>
      </c>
      <c r="F211" s="190">
        <f>IF('Open Int.'!E211=0,0,'Open Int.'!H211/'Open Int.'!E211)</f>
        <v>0.1228230980751604</v>
      </c>
      <c r="G211" s="154">
        <v>0.12093862815884476</v>
      </c>
      <c r="H211" s="169">
        <f t="shared" si="6"/>
        <v>0.015582034830430767</v>
      </c>
      <c r="I211" s="184">
        <f>IF(Volume!D211=0,0,Volume!F211/Volume!D211)</f>
        <v>0.10610653962754439</v>
      </c>
      <c r="J211" s="175">
        <v>0.1043956043956044</v>
      </c>
      <c r="K211" s="169">
        <f t="shared" si="7"/>
        <v>0.016388958537530446</v>
      </c>
      <c r="L211" s="60"/>
      <c r="M211" s="6"/>
      <c r="N211" s="59"/>
      <c r="O211" s="3"/>
      <c r="P211" s="3"/>
      <c r="Q211" s="3"/>
      <c r="R211" s="3"/>
      <c r="S211" s="3"/>
      <c r="T211" s="3"/>
      <c r="U211" s="61"/>
      <c r="V211" s="3"/>
      <c r="W211" s="3"/>
      <c r="X211" s="3"/>
      <c r="Y211" s="3"/>
      <c r="Z211" s="3"/>
      <c r="AA211" s="2"/>
    </row>
    <row r="212" spans="1:29" s="58" customFormat="1" ht="15">
      <c r="A212" s="176" t="s">
        <v>201</v>
      </c>
      <c r="B212" s="187">
        <f>'Open Int.'!E212</f>
        <v>2475</v>
      </c>
      <c r="C212" s="188">
        <f>'Open Int.'!F212</f>
        <v>1375</v>
      </c>
      <c r="D212" s="189">
        <f>'Open Int.'!H212</f>
        <v>0</v>
      </c>
      <c r="E212" s="314">
        <f>'Open Int.'!I212</f>
        <v>0</v>
      </c>
      <c r="F212" s="190">
        <f>IF('Open Int.'!E212=0,0,'Open Int.'!H212/'Open Int.'!E212)</f>
        <v>0</v>
      </c>
      <c r="G212" s="154">
        <v>0</v>
      </c>
      <c r="H212" s="169">
        <f t="shared" si="6"/>
        <v>0</v>
      </c>
      <c r="I212" s="184">
        <f>IF(Volume!D212=0,0,Volume!F212/Volume!D212)</f>
        <v>0</v>
      </c>
      <c r="J212" s="175">
        <v>0</v>
      </c>
      <c r="K212" s="169">
        <f t="shared" si="7"/>
        <v>0</v>
      </c>
      <c r="L212" s="60"/>
      <c r="M212" s="6"/>
      <c r="N212" s="59"/>
      <c r="O212" s="3"/>
      <c r="P212" s="3"/>
      <c r="Q212" s="3"/>
      <c r="R212" s="3"/>
      <c r="S212" s="3"/>
      <c r="T212" s="3"/>
      <c r="U212" s="61"/>
      <c r="V212" s="3"/>
      <c r="W212" s="3"/>
      <c r="X212" s="3"/>
      <c r="Y212" s="3"/>
      <c r="Z212" s="3"/>
      <c r="AA212" s="2"/>
      <c r="AB212" s="78"/>
      <c r="AC212" s="77"/>
    </row>
    <row r="213" spans="1:27" s="7" customFormat="1" ht="15">
      <c r="A213" s="176" t="s">
        <v>116</v>
      </c>
      <c r="B213" s="187">
        <f>'Open Int.'!E213</f>
        <v>23250</v>
      </c>
      <c r="C213" s="188">
        <f>'Open Int.'!F213</f>
        <v>8000</v>
      </c>
      <c r="D213" s="189">
        <f>'Open Int.'!H213</f>
        <v>0</v>
      </c>
      <c r="E213" s="314">
        <f>'Open Int.'!I213</f>
        <v>0</v>
      </c>
      <c r="F213" s="190">
        <f>IF('Open Int.'!E213=0,0,'Open Int.'!H213/'Open Int.'!E213)</f>
        <v>0</v>
      </c>
      <c r="G213" s="154">
        <v>0</v>
      </c>
      <c r="H213" s="169">
        <f t="shared" si="6"/>
        <v>0</v>
      </c>
      <c r="I213" s="184">
        <f>IF(Volume!D213=0,0,Volume!F213/Volume!D213)</f>
        <v>0</v>
      </c>
      <c r="J213" s="175">
        <v>0</v>
      </c>
      <c r="K213" s="169">
        <f t="shared" si="7"/>
        <v>0</v>
      </c>
      <c r="L213" s="60"/>
      <c r="M213" s="6"/>
      <c r="N213" s="59"/>
      <c r="O213" s="3"/>
      <c r="P213" s="3"/>
      <c r="Q213" s="3"/>
      <c r="R213" s="3"/>
      <c r="S213" s="3"/>
      <c r="T213" s="3"/>
      <c r="U213" s="61"/>
      <c r="V213" s="3"/>
      <c r="W213" s="3"/>
      <c r="X213" s="3"/>
      <c r="Y213" s="3"/>
      <c r="Z213" s="3"/>
      <c r="AA213" s="2"/>
    </row>
    <row r="214" spans="1:27" s="7" customFormat="1" ht="15">
      <c r="A214" s="176" t="s">
        <v>472</v>
      </c>
      <c r="B214" s="187">
        <f>'Open Int.'!E214</f>
        <v>400</v>
      </c>
      <c r="C214" s="188">
        <f>'Open Int.'!F214</f>
        <v>200</v>
      </c>
      <c r="D214" s="189">
        <f>'Open Int.'!H214</f>
        <v>0</v>
      </c>
      <c r="E214" s="314">
        <f>'Open Int.'!I214</f>
        <v>0</v>
      </c>
      <c r="F214" s="190">
        <f>IF('Open Int.'!E214=0,0,'Open Int.'!H214/'Open Int.'!E214)</f>
        <v>0</v>
      </c>
      <c r="G214" s="154">
        <v>0</v>
      </c>
      <c r="H214" s="169">
        <f t="shared" si="6"/>
        <v>0</v>
      </c>
      <c r="I214" s="184">
        <f>IF(Volume!D214=0,0,Volume!F214/Volume!D214)</f>
        <v>0</v>
      </c>
      <c r="J214" s="175">
        <v>0</v>
      </c>
      <c r="K214" s="169">
        <f t="shared" si="7"/>
        <v>0</v>
      </c>
      <c r="L214" s="60"/>
      <c r="M214" s="6"/>
      <c r="N214" s="59"/>
      <c r="O214" s="3"/>
      <c r="P214" s="3"/>
      <c r="Q214" s="3"/>
      <c r="R214" s="3"/>
      <c r="S214" s="3"/>
      <c r="T214" s="3"/>
      <c r="U214" s="61"/>
      <c r="V214" s="3"/>
      <c r="W214" s="3"/>
      <c r="X214" s="3"/>
      <c r="Y214" s="3"/>
      <c r="Z214" s="3"/>
      <c r="AA214" s="2"/>
    </row>
    <row r="215" spans="1:29" s="58" customFormat="1" ht="15">
      <c r="A215" s="176" t="s">
        <v>225</v>
      </c>
      <c r="B215" s="187">
        <f>'Open Int.'!E215</f>
        <v>0</v>
      </c>
      <c r="C215" s="188">
        <f>'Open Int.'!F215</f>
        <v>0</v>
      </c>
      <c r="D215" s="189">
        <f>'Open Int.'!H215</f>
        <v>0</v>
      </c>
      <c r="E215" s="314">
        <f>'Open Int.'!I215</f>
        <v>0</v>
      </c>
      <c r="F215" s="190">
        <f>IF('Open Int.'!E215=0,0,'Open Int.'!H215/'Open Int.'!E215)</f>
        <v>0</v>
      </c>
      <c r="G215" s="154">
        <v>0</v>
      </c>
      <c r="H215" s="169">
        <f t="shared" si="6"/>
        <v>0</v>
      </c>
      <c r="I215" s="184">
        <f>IF(Volume!D215=0,0,Volume!F215/Volume!D215)</f>
        <v>0</v>
      </c>
      <c r="J215" s="175">
        <v>0</v>
      </c>
      <c r="K215" s="169">
        <f t="shared" si="7"/>
        <v>0</v>
      </c>
      <c r="L215" s="60"/>
      <c r="M215" s="6"/>
      <c r="N215" s="59"/>
      <c r="O215" s="3"/>
      <c r="P215" s="3"/>
      <c r="Q215" s="3"/>
      <c r="R215" s="3"/>
      <c r="S215" s="3"/>
      <c r="T215" s="3"/>
      <c r="U215" s="61"/>
      <c r="V215" s="3"/>
      <c r="W215" s="3"/>
      <c r="X215" s="3"/>
      <c r="Y215" s="3"/>
      <c r="Z215" s="3"/>
      <c r="AA215" s="2"/>
      <c r="AB215" s="78"/>
      <c r="AC215" s="77"/>
    </row>
    <row r="216" spans="1:27" s="7" customFormat="1" ht="15">
      <c r="A216" s="176" t="s">
        <v>291</v>
      </c>
      <c r="B216" s="187">
        <f>'Open Int.'!E216</f>
        <v>78925</v>
      </c>
      <c r="C216" s="188">
        <f>'Open Int.'!F216</f>
        <v>17325</v>
      </c>
      <c r="D216" s="189">
        <f>'Open Int.'!H216</f>
        <v>3850</v>
      </c>
      <c r="E216" s="314">
        <f>'Open Int.'!I216</f>
        <v>3850</v>
      </c>
      <c r="F216" s="190">
        <f>IF('Open Int.'!E216=0,0,'Open Int.'!H216/'Open Int.'!E216)</f>
        <v>0.04878048780487805</v>
      </c>
      <c r="G216" s="154">
        <v>0</v>
      </c>
      <c r="H216" s="169">
        <f t="shared" si="6"/>
        <v>0</v>
      </c>
      <c r="I216" s="184">
        <f>IF(Volume!D216=0,0,Volume!F216/Volume!D216)</f>
        <v>0.2</v>
      </c>
      <c r="J216" s="175">
        <v>0</v>
      </c>
      <c r="K216" s="169">
        <f t="shared" si="7"/>
        <v>0</v>
      </c>
      <c r="L216" s="60"/>
      <c r="M216" s="6"/>
      <c r="N216" s="59"/>
      <c r="O216" s="3"/>
      <c r="P216" s="3"/>
      <c r="Q216" s="3"/>
      <c r="R216" s="3"/>
      <c r="S216" s="3"/>
      <c r="T216" s="3"/>
      <c r="U216" s="61"/>
      <c r="V216" s="3"/>
      <c r="W216" s="3"/>
      <c r="X216" s="3"/>
      <c r="Y216" s="3"/>
      <c r="Z216" s="3"/>
      <c r="AA216" s="2"/>
    </row>
    <row r="217" spans="1:27" s="7" customFormat="1" ht="15">
      <c r="A217" s="176" t="s">
        <v>292</v>
      </c>
      <c r="B217" s="187">
        <f>'Open Int.'!E217</f>
        <v>6275225</v>
      </c>
      <c r="C217" s="188">
        <f>'Open Int.'!F217</f>
        <v>2607275</v>
      </c>
      <c r="D217" s="189">
        <f>'Open Int.'!H217</f>
        <v>778525</v>
      </c>
      <c r="E217" s="314">
        <f>'Open Int.'!I217</f>
        <v>329175</v>
      </c>
      <c r="F217" s="190">
        <f>IF('Open Int.'!E217=0,0,'Open Int.'!H217/'Open Int.'!E217)</f>
        <v>0.12406328059950042</v>
      </c>
      <c r="G217" s="154">
        <v>0.1225071225071225</v>
      </c>
      <c r="H217" s="169">
        <f t="shared" si="6"/>
        <v>0.012702592800573195</v>
      </c>
      <c r="I217" s="184">
        <f>IF(Volume!D217=0,0,Volume!F217/Volume!D217)</f>
        <v>0.08253358925143954</v>
      </c>
      <c r="J217" s="175">
        <v>0.0641025641025641</v>
      </c>
      <c r="K217" s="169">
        <f t="shared" si="7"/>
        <v>0.28752399232245696</v>
      </c>
      <c r="L217" s="60"/>
      <c r="M217" s="6"/>
      <c r="N217" s="59"/>
      <c r="O217" s="3"/>
      <c r="P217" s="3"/>
      <c r="Q217" s="3"/>
      <c r="R217" s="3"/>
      <c r="S217" s="3"/>
      <c r="T217" s="3"/>
      <c r="U217" s="61"/>
      <c r="V217" s="3"/>
      <c r="W217" s="3"/>
      <c r="X217" s="3"/>
      <c r="Y217" s="3"/>
      <c r="Z217" s="3"/>
      <c r="AA217" s="2"/>
    </row>
    <row r="218" spans="1:27" s="7" customFormat="1" ht="15">
      <c r="A218" s="176" t="s">
        <v>473</v>
      </c>
      <c r="B218" s="187">
        <f>'Open Int.'!E218</f>
        <v>0</v>
      </c>
      <c r="C218" s="188">
        <f>'Open Int.'!F218</f>
        <v>0</v>
      </c>
      <c r="D218" s="189">
        <f>'Open Int.'!H218</f>
        <v>0</v>
      </c>
      <c r="E218" s="314">
        <f>'Open Int.'!I218</f>
        <v>0</v>
      </c>
      <c r="F218" s="190">
        <f>IF('Open Int.'!E218=0,0,'Open Int.'!H218/'Open Int.'!E218)</f>
        <v>0</v>
      </c>
      <c r="G218" s="154">
        <v>0</v>
      </c>
      <c r="H218" s="169">
        <f t="shared" si="6"/>
        <v>0</v>
      </c>
      <c r="I218" s="184">
        <f>IF(Volume!D218=0,0,Volume!F218/Volume!D218)</f>
        <v>0</v>
      </c>
      <c r="J218" s="175">
        <v>0</v>
      </c>
      <c r="K218" s="169">
        <f t="shared" si="7"/>
        <v>0</v>
      </c>
      <c r="L218" s="60"/>
      <c r="M218" s="6"/>
      <c r="N218" s="59"/>
      <c r="O218" s="3"/>
      <c r="P218" s="3"/>
      <c r="Q218" s="3"/>
      <c r="R218" s="3"/>
      <c r="S218" s="3"/>
      <c r="T218" s="3"/>
      <c r="U218" s="61"/>
      <c r="V218" s="3"/>
      <c r="W218" s="3"/>
      <c r="X218" s="3"/>
      <c r="Y218" s="3"/>
      <c r="Z218" s="3"/>
      <c r="AA218" s="2"/>
    </row>
    <row r="219" spans="1:27" s="7" customFormat="1" ht="15">
      <c r="A219" s="176" t="s">
        <v>170</v>
      </c>
      <c r="B219" s="187">
        <f>'Open Int.'!E219</f>
        <v>306800</v>
      </c>
      <c r="C219" s="188">
        <f>'Open Int.'!F219</f>
        <v>123900</v>
      </c>
      <c r="D219" s="189">
        <f>'Open Int.'!H219</f>
        <v>11800</v>
      </c>
      <c r="E219" s="314">
        <f>'Open Int.'!I219</f>
        <v>11800</v>
      </c>
      <c r="F219" s="190">
        <f>IF('Open Int.'!E219=0,0,'Open Int.'!H219/'Open Int.'!E219)</f>
        <v>0.038461538461538464</v>
      </c>
      <c r="G219" s="154">
        <v>0</v>
      </c>
      <c r="H219" s="169">
        <f t="shared" si="6"/>
        <v>0</v>
      </c>
      <c r="I219" s="184">
        <f>IF(Volume!D219=0,0,Volume!F219/Volume!D219)</f>
        <v>0.07407407407407407</v>
      </c>
      <c r="J219" s="175">
        <v>0</v>
      </c>
      <c r="K219" s="169">
        <f t="shared" si="7"/>
        <v>0</v>
      </c>
      <c r="L219" s="60"/>
      <c r="M219" s="6"/>
      <c r="N219" s="59"/>
      <c r="O219" s="3"/>
      <c r="P219" s="3"/>
      <c r="Q219" s="3"/>
      <c r="R219" s="3"/>
      <c r="S219" s="3"/>
      <c r="T219" s="3"/>
      <c r="U219" s="61"/>
      <c r="V219" s="3"/>
      <c r="W219" s="3"/>
      <c r="X219" s="3"/>
      <c r="Y219" s="3"/>
      <c r="Z219" s="3"/>
      <c r="AA219" s="2"/>
    </row>
    <row r="220" spans="1:29" s="58" customFormat="1" ht="15">
      <c r="A220" s="176" t="s">
        <v>293</v>
      </c>
      <c r="B220" s="187">
        <f>'Open Int.'!E220</f>
        <v>0</v>
      </c>
      <c r="C220" s="188">
        <f>'Open Int.'!F220</f>
        <v>0</v>
      </c>
      <c r="D220" s="189">
        <f>'Open Int.'!H220</f>
        <v>0</v>
      </c>
      <c r="E220" s="314">
        <f>'Open Int.'!I220</f>
        <v>0</v>
      </c>
      <c r="F220" s="190">
        <f>IF('Open Int.'!E220=0,0,'Open Int.'!H220/'Open Int.'!E220)</f>
        <v>0</v>
      </c>
      <c r="G220" s="154">
        <v>0</v>
      </c>
      <c r="H220" s="169">
        <f t="shared" si="6"/>
        <v>0</v>
      </c>
      <c r="I220" s="184">
        <f>IF(Volume!D220=0,0,Volume!F220/Volume!D220)</f>
        <v>0</v>
      </c>
      <c r="J220" s="175">
        <v>0</v>
      </c>
      <c r="K220" s="169">
        <f t="shared" si="7"/>
        <v>0</v>
      </c>
      <c r="L220" s="60"/>
      <c r="M220" s="6"/>
      <c r="N220" s="59"/>
      <c r="O220" s="3"/>
      <c r="P220" s="3"/>
      <c r="Q220" s="3"/>
      <c r="R220" s="3"/>
      <c r="S220" s="3"/>
      <c r="T220" s="3"/>
      <c r="U220" s="61"/>
      <c r="V220" s="3"/>
      <c r="W220" s="3"/>
      <c r="X220" s="3"/>
      <c r="Y220" s="3"/>
      <c r="Z220" s="3"/>
      <c r="AA220" s="2"/>
      <c r="AB220" s="78"/>
      <c r="AC220" s="77"/>
    </row>
    <row r="221" spans="1:29" s="58" customFormat="1" ht="15">
      <c r="A221" s="176" t="s">
        <v>80</v>
      </c>
      <c r="B221" s="187">
        <f>'Open Int.'!E221</f>
        <v>8400</v>
      </c>
      <c r="C221" s="188">
        <f>'Open Int.'!F221</f>
        <v>8400</v>
      </c>
      <c r="D221" s="189">
        <f>'Open Int.'!H221</f>
        <v>0</v>
      </c>
      <c r="E221" s="314">
        <f>'Open Int.'!I221</f>
        <v>0</v>
      </c>
      <c r="F221" s="190">
        <f>IF('Open Int.'!E221=0,0,'Open Int.'!H221/'Open Int.'!E221)</f>
        <v>0</v>
      </c>
      <c r="G221" s="154">
        <v>0</v>
      </c>
      <c r="H221" s="169">
        <f t="shared" si="6"/>
        <v>0</v>
      </c>
      <c r="I221" s="184">
        <f>IF(Volume!D221=0,0,Volume!F221/Volume!D221)</f>
        <v>0</v>
      </c>
      <c r="J221" s="175">
        <v>0</v>
      </c>
      <c r="K221" s="169">
        <f t="shared" si="7"/>
        <v>0</v>
      </c>
      <c r="L221" s="60"/>
      <c r="M221" s="6"/>
      <c r="N221" s="59"/>
      <c r="O221" s="3"/>
      <c r="P221" s="3"/>
      <c r="Q221" s="3"/>
      <c r="R221" s="3"/>
      <c r="S221" s="3"/>
      <c r="T221" s="3"/>
      <c r="U221" s="61"/>
      <c r="V221" s="3"/>
      <c r="W221" s="3"/>
      <c r="X221" s="3"/>
      <c r="Y221" s="3"/>
      <c r="Z221" s="3"/>
      <c r="AA221" s="2"/>
      <c r="AB221" s="78"/>
      <c r="AC221" s="77"/>
    </row>
    <row r="222" spans="1:29" s="58" customFormat="1" ht="15">
      <c r="A222" s="176" t="s">
        <v>413</v>
      </c>
      <c r="B222" s="187">
        <f>'Open Int.'!E222</f>
        <v>0</v>
      </c>
      <c r="C222" s="188">
        <f>'Open Int.'!F222</f>
        <v>0</v>
      </c>
      <c r="D222" s="189">
        <f>'Open Int.'!H222</f>
        <v>0</v>
      </c>
      <c r="E222" s="314">
        <f>'Open Int.'!I222</f>
        <v>0</v>
      </c>
      <c r="F222" s="190">
        <f>IF('Open Int.'!E222=0,0,'Open Int.'!H222/'Open Int.'!E222)</f>
        <v>0</v>
      </c>
      <c r="G222" s="154">
        <v>0</v>
      </c>
      <c r="H222" s="169">
        <f t="shared" si="6"/>
        <v>0</v>
      </c>
      <c r="I222" s="184">
        <f>IF(Volume!D222=0,0,Volume!F222/Volume!D222)</f>
        <v>0</v>
      </c>
      <c r="J222" s="175">
        <v>0</v>
      </c>
      <c r="K222" s="169">
        <f t="shared" si="7"/>
        <v>0</v>
      </c>
      <c r="L222" s="60"/>
      <c r="M222" s="6"/>
      <c r="N222" s="59"/>
      <c r="O222" s="3"/>
      <c r="P222" s="3"/>
      <c r="Q222" s="3"/>
      <c r="R222" s="3"/>
      <c r="S222" s="3"/>
      <c r="T222" s="3"/>
      <c r="U222" s="61"/>
      <c r="V222" s="3"/>
      <c r="W222" s="3"/>
      <c r="X222" s="3"/>
      <c r="Y222" s="3"/>
      <c r="Z222" s="3"/>
      <c r="AA222" s="2"/>
      <c r="AB222" s="78"/>
      <c r="AC222" s="77"/>
    </row>
    <row r="223" spans="1:29" s="58" customFormat="1" ht="15">
      <c r="A223" s="176" t="s">
        <v>414</v>
      </c>
      <c r="B223" s="187">
        <f>'Open Int.'!E223</f>
        <v>13500</v>
      </c>
      <c r="C223" s="188">
        <f>'Open Int.'!F223</f>
        <v>10800</v>
      </c>
      <c r="D223" s="189">
        <f>'Open Int.'!H223</f>
        <v>0</v>
      </c>
      <c r="E223" s="314">
        <f>'Open Int.'!I223</f>
        <v>0</v>
      </c>
      <c r="F223" s="190">
        <f>IF('Open Int.'!E223=0,0,'Open Int.'!H223/'Open Int.'!E223)</f>
        <v>0</v>
      </c>
      <c r="G223" s="154">
        <v>0</v>
      </c>
      <c r="H223" s="169">
        <f t="shared" si="6"/>
        <v>0</v>
      </c>
      <c r="I223" s="184">
        <f>IF(Volume!D223=0,0,Volume!F223/Volume!D223)</f>
        <v>0</v>
      </c>
      <c r="J223" s="175">
        <v>0</v>
      </c>
      <c r="K223" s="169">
        <f t="shared" si="7"/>
        <v>0</v>
      </c>
      <c r="L223" s="60"/>
      <c r="M223" s="6"/>
      <c r="N223" s="59"/>
      <c r="O223" s="3"/>
      <c r="P223" s="3"/>
      <c r="Q223" s="3"/>
      <c r="R223" s="3"/>
      <c r="S223" s="3"/>
      <c r="T223" s="3"/>
      <c r="U223" s="61"/>
      <c r="V223" s="3"/>
      <c r="W223" s="3"/>
      <c r="X223" s="3"/>
      <c r="Y223" s="3"/>
      <c r="Z223" s="3"/>
      <c r="AA223" s="2"/>
      <c r="AB223" s="78"/>
      <c r="AC223" s="77"/>
    </row>
    <row r="224" spans="1:29" s="58" customFormat="1" ht="15">
      <c r="A224" s="176" t="s">
        <v>151</v>
      </c>
      <c r="B224" s="187">
        <f>'Open Int.'!E224</f>
        <v>6900</v>
      </c>
      <c r="C224" s="188">
        <f>'Open Int.'!F224</f>
        <v>6900</v>
      </c>
      <c r="D224" s="189">
        <f>'Open Int.'!H224</f>
        <v>6900</v>
      </c>
      <c r="E224" s="314">
        <f>'Open Int.'!I224</f>
        <v>6900</v>
      </c>
      <c r="F224" s="190">
        <f>IF('Open Int.'!E224=0,0,'Open Int.'!H224/'Open Int.'!E224)</f>
        <v>1</v>
      </c>
      <c r="G224" s="154">
        <v>0</v>
      </c>
      <c r="H224" s="169">
        <f t="shared" si="6"/>
        <v>0</v>
      </c>
      <c r="I224" s="184">
        <f>IF(Volume!D224=0,0,Volume!F224/Volume!D224)</f>
        <v>1</v>
      </c>
      <c r="J224" s="175">
        <v>0</v>
      </c>
      <c r="K224" s="169">
        <f t="shared" si="7"/>
        <v>0</v>
      </c>
      <c r="L224" s="60"/>
      <c r="M224" s="6"/>
      <c r="N224" s="59"/>
      <c r="O224" s="3"/>
      <c r="P224" s="3"/>
      <c r="Q224" s="3"/>
      <c r="R224" s="3"/>
      <c r="S224" s="3"/>
      <c r="T224" s="3"/>
      <c r="U224" s="61"/>
      <c r="V224" s="3"/>
      <c r="W224" s="3"/>
      <c r="X224" s="3"/>
      <c r="Y224" s="3"/>
      <c r="Z224" s="3"/>
      <c r="AA224" s="2"/>
      <c r="AB224" s="78"/>
      <c r="AC224" s="77"/>
    </row>
    <row r="225" spans="1:29" s="58" customFormat="1" ht="15">
      <c r="A225" s="176" t="s">
        <v>294</v>
      </c>
      <c r="B225" s="187">
        <f>'Open Int.'!E225</f>
        <v>900</v>
      </c>
      <c r="C225" s="188">
        <f>'Open Int.'!F225</f>
        <v>900</v>
      </c>
      <c r="D225" s="189">
        <f>'Open Int.'!H225</f>
        <v>0</v>
      </c>
      <c r="E225" s="314">
        <f>'Open Int.'!I225</f>
        <v>0</v>
      </c>
      <c r="F225" s="190">
        <f>IF('Open Int.'!E225=0,0,'Open Int.'!H225/'Open Int.'!E225)</f>
        <v>0</v>
      </c>
      <c r="G225" s="154">
        <v>0</v>
      </c>
      <c r="H225" s="169">
        <f t="shared" si="6"/>
        <v>0</v>
      </c>
      <c r="I225" s="184">
        <f>IF(Volume!D225=0,0,Volume!F225/Volume!D225)</f>
        <v>0</v>
      </c>
      <c r="J225" s="175">
        <v>0</v>
      </c>
      <c r="K225" s="169">
        <f t="shared" si="7"/>
        <v>0</v>
      </c>
      <c r="L225" s="60"/>
      <c r="M225" s="6"/>
      <c r="N225" s="59"/>
      <c r="O225" s="3"/>
      <c r="P225" s="3"/>
      <c r="Q225" s="3"/>
      <c r="R225" s="3"/>
      <c r="S225" s="3"/>
      <c r="T225" s="3"/>
      <c r="U225" s="61"/>
      <c r="V225" s="3"/>
      <c r="W225" s="3"/>
      <c r="X225" s="3"/>
      <c r="Y225" s="3"/>
      <c r="Z225" s="3"/>
      <c r="AA225" s="2"/>
      <c r="AB225" s="78"/>
      <c r="AC225" s="77"/>
    </row>
    <row r="226" spans="1:27" s="7" customFormat="1" ht="15">
      <c r="A226" s="176" t="s">
        <v>152</v>
      </c>
      <c r="B226" s="187">
        <f>'Open Int.'!E226</f>
        <v>2100</v>
      </c>
      <c r="C226" s="188">
        <f>'Open Int.'!F226</f>
        <v>1050</v>
      </c>
      <c r="D226" s="189">
        <f>'Open Int.'!H226</f>
        <v>0</v>
      </c>
      <c r="E226" s="314">
        <f>'Open Int.'!I226</f>
        <v>0</v>
      </c>
      <c r="F226" s="190">
        <f>IF('Open Int.'!E226=0,0,'Open Int.'!H226/'Open Int.'!E226)</f>
        <v>0</v>
      </c>
      <c r="G226" s="154">
        <v>0</v>
      </c>
      <c r="H226" s="169">
        <f t="shared" si="6"/>
        <v>0</v>
      </c>
      <c r="I226" s="184">
        <f>IF(Volume!D226=0,0,Volume!F226/Volume!D226)</f>
        <v>0</v>
      </c>
      <c r="J226" s="175">
        <v>0</v>
      </c>
      <c r="K226" s="169">
        <f t="shared" si="7"/>
        <v>0</v>
      </c>
      <c r="L226" s="60"/>
      <c r="M226" s="6"/>
      <c r="N226" s="59"/>
      <c r="O226" s="3"/>
      <c r="P226" s="3"/>
      <c r="Q226" s="3"/>
      <c r="R226" s="3"/>
      <c r="S226" s="3"/>
      <c r="T226" s="3"/>
      <c r="U226" s="61"/>
      <c r="V226" s="3"/>
      <c r="W226" s="3"/>
      <c r="X226" s="3"/>
      <c r="Y226" s="3"/>
      <c r="Z226" s="3"/>
      <c r="AA226" s="2"/>
    </row>
    <row r="227" spans="1:27" s="7" customFormat="1" ht="15">
      <c r="A227" s="176" t="s">
        <v>474</v>
      </c>
      <c r="B227" s="187">
        <f>'Open Int.'!E227</f>
        <v>10400</v>
      </c>
      <c r="C227" s="188">
        <f>'Open Int.'!F227</f>
        <v>5600</v>
      </c>
      <c r="D227" s="189">
        <f>'Open Int.'!H227</f>
        <v>0</v>
      </c>
      <c r="E227" s="314">
        <f>'Open Int.'!I227</f>
        <v>0</v>
      </c>
      <c r="F227" s="190">
        <f>IF('Open Int.'!E227=0,0,'Open Int.'!H227/'Open Int.'!E227)</f>
        <v>0</v>
      </c>
      <c r="G227" s="154">
        <v>0</v>
      </c>
      <c r="H227" s="169">
        <f t="shared" si="6"/>
        <v>0</v>
      </c>
      <c r="I227" s="184">
        <f>IF(Volume!D227=0,0,Volume!F227/Volume!D227)</f>
        <v>0</v>
      </c>
      <c r="J227" s="175">
        <v>0</v>
      </c>
      <c r="K227" s="169">
        <f t="shared" si="7"/>
        <v>0</v>
      </c>
      <c r="L227" s="60"/>
      <c r="M227" s="6"/>
      <c r="N227" s="59"/>
      <c r="O227" s="3"/>
      <c r="P227" s="3"/>
      <c r="Q227" s="3"/>
      <c r="R227" s="3"/>
      <c r="S227" s="3"/>
      <c r="T227" s="3"/>
      <c r="U227" s="61"/>
      <c r="V227" s="3"/>
      <c r="W227" s="3"/>
      <c r="X227" s="3"/>
      <c r="Y227" s="3"/>
      <c r="Z227" s="3"/>
      <c r="AA227" s="2"/>
    </row>
    <row r="228" spans="1:29" s="58" customFormat="1" ht="15">
      <c r="A228" s="176" t="s">
        <v>36</v>
      </c>
      <c r="B228" s="187">
        <f>'Open Int.'!E228</f>
        <v>10200</v>
      </c>
      <c r="C228" s="188">
        <f>'Open Int.'!F228</f>
        <v>1800</v>
      </c>
      <c r="D228" s="189">
        <f>'Open Int.'!H228</f>
        <v>600</v>
      </c>
      <c r="E228" s="314">
        <f>'Open Int.'!I228</f>
        <v>0</v>
      </c>
      <c r="F228" s="190">
        <f>IF('Open Int.'!E228=0,0,'Open Int.'!H228/'Open Int.'!E228)</f>
        <v>0.058823529411764705</v>
      </c>
      <c r="G228" s="154">
        <v>0.07142857142857142</v>
      </c>
      <c r="H228" s="169">
        <f t="shared" si="6"/>
        <v>-0.17647058823529407</v>
      </c>
      <c r="I228" s="184">
        <f>IF(Volume!D228=0,0,Volume!F228/Volume!D228)</f>
        <v>0</v>
      </c>
      <c r="J228" s="175">
        <v>0</v>
      </c>
      <c r="K228" s="169">
        <f t="shared" si="7"/>
        <v>0</v>
      </c>
      <c r="L228" s="60"/>
      <c r="M228" s="6"/>
      <c r="N228" s="59"/>
      <c r="O228" s="3"/>
      <c r="P228" s="3"/>
      <c r="Q228" s="3"/>
      <c r="R228" s="3"/>
      <c r="S228" s="3"/>
      <c r="T228" s="3"/>
      <c r="U228" s="61"/>
      <c r="V228" s="3"/>
      <c r="W228" s="3"/>
      <c r="X228" s="3"/>
      <c r="Y228" s="3"/>
      <c r="Z228" s="3"/>
      <c r="AA228" s="2"/>
      <c r="AB228" s="78"/>
      <c r="AC228" s="77"/>
    </row>
    <row r="229" spans="1:29" s="58" customFormat="1" ht="15">
      <c r="A229" s="176" t="s">
        <v>153</v>
      </c>
      <c r="B229" s="187">
        <f>'Open Int.'!E229</f>
        <v>1200</v>
      </c>
      <c r="C229" s="188">
        <f>'Open Int.'!F229</f>
        <v>600</v>
      </c>
      <c r="D229" s="189">
        <f>'Open Int.'!H229</f>
        <v>0</v>
      </c>
      <c r="E229" s="314">
        <f>'Open Int.'!I229</f>
        <v>0</v>
      </c>
      <c r="F229" s="190">
        <f>IF('Open Int.'!E229=0,0,'Open Int.'!H229/'Open Int.'!E229)</f>
        <v>0</v>
      </c>
      <c r="G229" s="154">
        <v>0</v>
      </c>
      <c r="H229" s="169">
        <f t="shared" si="6"/>
        <v>0</v>
      </c>
      <c r="I229" s="184">
        <f>IF(Volume!D229=0,0,Volume!F229/Volume!D229)</f>
        <v>0</v>
      </c>
      <c r="J229" s="175">
        <v>0</v>
      </c>
      <c r="K229" s="169">
        <f t="shared" si="7"/>
        <v>0</v>
      </c>
      <c r="L229" s="60"/>
      <c r="M229" s="6"/>
      <c r="N229" s="59"/>
      <c r="O229" s="3"/>
      <c r="P229" s="3"/>
      <c r="Q229" s="3"/>
      <c r="R229" s="3"/>
      <c r="S229" s="3"/>
      <c r="T229" s="3"/>
      <c r="U229" s="61"/>
      <c r="V229" s="3"/>
      <c r="W229" s="3"/>
      <c r="X229" s="3"/>
      <c r="Y229" s="3"/>
      <c r="Z229" s="3"/>
      <c r="AA229" s="2"/>
      <c r="AB229" s="78"/>
      <c r="AC229" s="77"/>
    </row>
    <row r="230" spans="1:29" s="58" customFormat="1" ht="15">
      <c r="A230" s="176" t="s">
        <v>514</v>
      </c>
      <c r="B230" s="187">
        <f>'Open Int.'!E230</f>
        <v>365400</v>
      </c>
      <c r="C230" s="188">
        <f>'Open Int.'!F230</f>
        <v>207900</v>
      </c>
      <c r="D230" s="189">
        <f>'Open Int.'!H230</f>
        <v>0</v>
      </c>
      <c r="E230" s="314">
        <f>'Open Int.'!I230</f>
        <v>0</v>
      </c>
      <c r="F230" s="190">
        <f>IF('Open Int.'!E230=0,0,'Open Int.'!H230/'Open Int.'!E230)</f>
        <v>0</v>
      </c>
      <c r="G230" s="154">
        <v>0</v>
      </c>
      <c r="H230" s="169">
        <f t="shared" si="6"/>
        <v>0</v>
      </c>
      <c r="I230" s="184">
        <f>IF(Volume!D230=0,0,Volume!F230/Volume!D230)</f>
        <v>0</v>
      </c>
      <c r="J230" s="175">
        <v>0</v>
      </c>
      <c r="K230" s="169">
        <f t="shared" si="7"/>
        <v>0</v>
      </c>
      <c r="L230" s="60"/>
      <c r="M230" s="6"/>
      <c r="N230" s="59"/>
      <c r="O230" s="3"/>
      <c r="P230" s="3"/>
      <c r="Q230" s="3"/>
      <c r="R230" s="3"/>
      <c r="S230" s="3"/>
      <c r="T230" s="3"/>
      <c r="U230" s="61"/>
      <c r="V230" s="3"/>
      <c r="W230" s="3"/>
      <c r="X230" s="3"/>
      <c r="Y230" s="3"/>
      <c r="Z230" s="3"/>
      <c r="AA230" s="2"/>
      <c r="AB230" s="78"/>
      <c r="AC230" s="77"/>
    </row>
    <row r="231" spans="1:29" s="58" customFormat="1" ht="15">
      <c r="A231" s="176" t="s">
        <v>475</v>
      </c>
      <c r="B231" s="187">
        <f>'Open Int.'!E231</f>
        <v>11000</v>
      </c>
      <c r="C231" s="188">
        <f>'Open Int.'!F231</f>
        <v>9900</v>
      </c>
      <c r="D231" s="189">
        <f>'Open Int.'!H231</f>
        <v>0</v>
      </c>
      <c r="E231" s="314">
        <f>'Open Int.'!I231</f>
        <v>0</v>
      </c>
      <c r="F231" s="190">
        <f>IF('Open Int.'!E231=0,0,'Open Int.'!H231/'Open Int.'!E231)</f>
        <v>0</v>
      </c>
      <c r="G231" s="154">
        <v>0</v>
      </c>
      <c r="H231" s="169">
        <f t="shared" si="6"/>
        <v>0</v>
      </c>
      <c r="I231" s="184">
        <f>IF(Volume!D231=0,0,Volume!F231/Volume!D231)</f>
        <v>0</v>
      </c>
      <c r="J231" s="175">
        <v>0</v>
      </c>
      <c r="K231" s="169">
        <f t="shared" si="7"/>
        <v>0</v>
      </c>
      <c r="L231" s="60"/>
      <c r="M231" s="6"/>
      <c r="N231" s="59"/>
      <c r="O231" s="3"/>
      <c r="P231" s="3"/>
      <c r="Q231" s="3"/>
      <c r="R231" s="3"/>
      <c r="S231" s="3"/>
      <c r="T231" s="3"/>
      <c r="U231" s="61"/>
      <c r="V231" s="3"/>
      <c r="W231" s="3"/>
      <c r="X231" s="3"/>
      <c r="Y231" s="3"/>
      <c r="Z231" s="3"/>
      <c r="AA231" s="2"/>
      <c r="AB231" s="78"/>
      <c r="AC231" s="77"/>
    </row>
    <row r="232" spans="1:29" s="58" customFormat="1" ht="15">
      <c r="A232" s="176" t="s">
        <v>382</v>
      </c>
      <c r="B232" s="187">
        <f>'Open Int.'!E232</f>
        <v>0</v>
      </c>
      <c r="C232" s="188">
        <f>'Open Int.'!F232</f>
        <v>0</v>
      </c>
      <c r="D232" s="189">
        <f>'Open Int.'!H232</f>
        <v>0</v>
      </c>
      <c r="E232" s="314">
        <f>'Open Int.'!I232</f>
        <v>0</v>
      </c>
      <c r="F232" s="190">
        <f>IF('Open Int.'!E232=0,0,'Open Int.'!H232/'Open Int.'!E232)</f>
        <v>0</v>
      </c>
      <c r="G232" s="154">
        <v>0</v>
      </c>
      <c r="H232" s="169">
        <f t="shared" si="6"/>
        <v>0</v>
      </c>
      <c r="I232" s="184">
        <f>IF(Volume!D232=0,0,Volume!F232/Volume!D232)</f>
        <v>0</v>
      </c>
      <c r="J232" s="175">
        <v>0</v>
      </c>
      <c r="K232" s="169">
        <f t="shared" si="7"/>
        <v>0</v>
      </c>
      <c r="L232" s="60"/>
      <c r="M232" s="6"/>
      <c r="N232" s="59"/>
      <c r="O232" s="3"/>
      <c r="P232" s="3"/>
      <c r="Q232" s="3"/>
      <c r="R232" s="3"/>
      <c r="S232" s="3"/>
      <c r="T232" s="3"/>
      <c r="U232" s="61"/>
      <c r="V232" s="3"/>
      <c r="W232" s="3"/>
      <c r="X232" s="3"/>
      <c r="Y232" s="3"/>
      <c r="Z232" s="3"/>
      <c r="AA232" s="2"/>
      <c r="AB232" s="78"/>
      <c r="AC232" s="77"/>
    </row>
    <row r="233" spans="1:28" s="2" customFormat="1" ht="15" customHeight="1" hidden="1">
      <c r="A233" s="72"/>
      <c r="B233" s="139">
        <f>SUM(B4:B232)</f>
        <v>79123824</v>
      </c>
      <c r="C233" s="140">
        <f>SUM(C4:C232)</f>
        <v>30222990</v>
      </c>
      <c r="D233" s="141"/>
      <c r="E233" s="142"/>
      <c r="F233" s="60"/>
      <c r="G233" s="6"/>
      <c r="H233" s="59"/>
      <c r="I233" s="6"/>
      <c r="J233" s="6"/>
      <c r="K233" s="59"/>
      <c r="L233" s="60"/>
      <c r="M233" s="6"/>
      <c r="N233" s="59"/>
      <c r="O233" s="3"/>
      <c r="P233" s="3"/>
      <c r="Q233" s="3"/>
      <c r="R233" s="3"/>
      <c r="S233" s="3"/>
      <c r="T233" s="3"/>
      <c r="U233" s="61"/>
      <c r="V233" s="3"/>
      <c r="W233" s="3"/>
      <c r="X233" s="3"/>
      <c r="Y233" s="3"/>
      <c r="Z233" s="3"/>
      <c r="AB233" s="75"/>
    </row>
    <row r="234" spans="2:28" s="2" customFormat="1" ht="15" customHeight="1">
      <c r="B234" s="5"/>
      <c r="C234" s="5"/>
      <c r="D234" s="142"/>
      <c r="E234" s="142"/>
      <c r="F234" s="60"/>
      <c r="G234" s="6"/>
      <c r="H234" s="59"/>
      <c r="I234" s="6"/>
      <c r="J234" s="6"/>
      <c r="K234" s="59"/>
      <c r="L234" s="60"/>
      <c r="M234" s="6"/>
      <c r="N234" s="59"/>
      <c r="O234" s="3"/>
      <c r="P234" s="3"/>
      <c r="Q234" s="3"/>
      <c r="R234" s="3"/>
      <c r="S234" s="3"/>
      <c r="T234" s="3"/>
      <c r="U234" s="61"/>
      <c r="V234" s="3"/>
      <c r="W234" s="3"/>
      <c r="X234" s="3"/>
      <c r="Y234" s="3"/>
      <c r="Z234" s="3"/>
      <c r="AB234" s="1"/>
    </row>
    <row r="235" spans="1:5" ht="12.75">
      <c r="A235" s="2"/>
      <c r="B235" s="5"/>
      <c r="C235" s="5"/>
      <c r="D235" s="142"/>
      <c r="E235" s="142"/>
    </row>
    <row r="236" spans="1:5" ht="12.75">
      <c r="A236" s="136"/>
      <c r="B236" s="143"/>
      <c r="C236" s="144"/>
      <c r="D236" s="145"/>
      <c r="E236" s="145"/>
    </row>
    <row r="237" spans="1:5" ht="12.75">
      <c r="A237" s="137"/>
      <c r="B237" s="146"/>
      <c r="C237" s="147"/>
      <c r="D237" s="147"/>
      <c r="E237" s="147"/>
    </row>
    <row r="238" spans="1:5" ht="12.75">
      <c r="A238" s="138"/>
      <c r="B238" s="148"/>
      <c r="C238" s="149"/>
      <c r="D238" s="150"/>
      <c r="E238" s="150"/>
    </row>
    <row r="239" spans="1:5" ht="12.75">
      <c r="A239" s="136"/>
      <c r="B239" s="148"/>
      <c r="C239" s="149"/>
      <c r="D239" s="150"/>
      <c r="E239" s="150"/>
    </row>
    <row r="240" spans="1:5" ht="12.75">
      <c r="A240" s="138"/>
      <c r="B240" s="148"/>
      <c r="C240" s="149"/>
      <c r="D240" s="150"/>
      <c r="E240" s="150"/>
    </row>
    <row r="241" spans="1:5" ht="12.75">
      <c r="A241" s="136"/>
      <c r="B241" s="148"/>
      <c r="C241" s="149"/>
      <c r="D241" s="150"/>
      <c r="E241" s="150"/>
    </row>
    <row r="242" spans="1:5" ht="12.75">
      <c r="A242" s="4"/>
      <c r="B242" s="151"/>
      <c r="C242" s="151"/>
      <c r="D242" s="152"/>
      <c r="E242" s="152"/>
    </row>
    <row r="243" spans="1:5" ht="12.75">
      <c r="A243" s="4"/>
      <c r="B243" s="151"/>
      <c r="C243" s="151"/>
      <c r="D243" s="152"/>
      <c r="E243" s="152"/>
    </row>
    <row r="244" spans="1:5" ht="12.75">
      <c r="A244" s="4"/>
      <c r="B244" s="151"/>
      <c r="C244" s="151"/>
      <c r="D244" s="152"/>
      <c r="E244" s="152"/>
    </row>
    <row r="275" ht="12.75">
      <c r="B275" s="121"/>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J86" sqref="J86"/>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6" width="11.57421875" style="70" bestFit="1" customWidth="1"/>
    <col min="7" max="8" width="0" style="70" hidden="1" customWidth="1"/>
    <col min="9" max="16384" width="9.140625" style="70" customWidth="1"/>
  </cols>
  <sheetData>
    <row r="1" spans="1:9" s="132" customFormat="1" ht="19.5" customHeight="1" thickBot="1">
      <c r="A1" s="400" t="s">
        <v>204</v>
      </c>
      <c r="B1" s="401"/>
      <c r="C1" s="401"/>
      <c r="D1" s="401"/>
      <c r="E1" s="401"/>
      <c r="F1" s="400"/>
      <c r="G1" s="401"/>
      <c r="H1" s="401"/>
      <c r="I1" s="401"/>
    </row>
    <row r="2" spans="1:9" s="69" customFormat="1" ht="14.25" thickBot="1">
      <c r="A2" s="133" t="s">
        <v>111</v>
      </c>
      <c r="B2" s="253" t="s">
        <v>208</v>
      </c>
      <c r="C2" s="33" t="s">
        <v>97</v>
      </c>
      <c r="D2" s="253" t="s">
        <v>121</v>
      </c>
      <c r="E2" s="204" t="s">
        <v>210</v>
      </c>
      <c r="F2" s="204" t="s">
        <v>57</v>
      </c>
      <c r="G2" s="204" t="s">
        <v>445</v>
      </c>
      <c r="H2" s="204" t="s">
        <v>444</v>
      </c>
      <c r="I2" s="204" t="s">
        <v>105</v>
      </c>
    </row>
    <row r="3" spans="1:9" s="69" customFormat="1" ht="13.5">
      <c r="A3" s="256" t="s">
        <v>207</v>
      </c>
      <c r="B3" s="178">
        <f>VLOOKUP(A3,Margins!$A$2:$M$232,2,FALSE)</f>
        <v>50</v>
      </c>
      <c r="C3" s="255">
        <f>VLOOKUP(A3,Basis!$A$3:$G$231,2,FALSE)</f>
        <v>6079.7</v>
      </c>
      <c r="D3" s="255">
        <f>VLOOKUP(A3,Basis!$A$3:$G$231,3,FALSE)</f>
        <v>6118.3</v>
      </c>
      <c r="E3" s="178">
        <f>VLOOKUP(A3,Margins!$A$2:$M$232,7,FALSE)</f>
        <v>34794.55</v>
      </c>
      <c r="F3" s="69">
        <f>VLOOKUP(A3,'Open Int.'!$A$4:$D$232,2,FALSE)</f>
        <v>32567950</v>
      </c>
      <c r="G3" s="69">
        <f>VLOOKUP(A3,'Open Int.'!$A$4:$D$232,3,FALSE)</f>
        <v>1275850</v>
      </c>
      <c r="H3" s="69">
        <f>F3-G3</f>
        <v>31292100</v>
      </c>
      <c r="I3" s="316">
        <f>VLOOKUP(A3,'Open Int.'!$A$4:$D$232,4,FALSE)</f>
        <v>0.04</v>
      </c>
    </row>
    <row r="4" spans="1:9" s="69" customFormat="1" ht="13.5">
      <c r="A4" s="200" t="s">
        <v>132</v>
      </c>
      <c r="B4" s="178">
        <f>VLOOKUP(A4,Margins!$A$2:$M$232,2,FALSE)</f>
        <v>250</v>
      </c>
      <c r="C4" s="257">
        <f>VLOOKUP(A4,Basis!$A$3:$G$231,2,FALSE)</f>
        <v>1487.4</v>
      </c>
      <c r="D4" s="258">
        <f>VLOOKUP(A4,Basis!$A$3:$G$231,3,FALSE)</f>
        <v>1511.4</v>
      </c>
      <c r="E4" s="354">
        <f>VLOOKUP(A4,Margins!$A$2:$M$232,7,FALSE)</f>
        <v>58957.5</v>
      </c>
      <c r="F4" s="69">
        <f>VLOOKUP(A4,'Open Int.'!$A$4:$D$232,2,FALSE)</f>
        <v>1522500</v>
      </c>
      <c r="G4" s="69">
        <f>VLOOKUP(A4,'Open Int.'!$A$4:$D$232,3,FALSE)</f>
        <v>52500</v>
      </c>
      <c r="H4" s="69">
        <f aca="true" t="shared" si="0" ref="H4:H53">F4-G4</f>
        <v>1470000</v>
      </c>
      <c r="I4" s="316">
        <f>VLOOKUP(A4,'Open Int.'!$A$4:$D$232,4,FALSE)</f>
        <v>0.03571428571428571</v>
      </c>
    </row>
    <row r="5" spans="1:9" s="69" customFormat="1" ht="13.5">
      <c r="A5" s="200" t="s">
        <v>0</v>
      </c>
      <c r="B5" s="178">
        <f>VLOOKUP(A5,Margins!$A$2:$M$232,2,FALSE)</f>
        <v>375</v>
      </c>
      <c r="C5" s="257">
        <f>VLOOKUP(A5,Basis!$A$3:$G$231,2,FALSE)</f>
        <v>1010.55</v>
      </c>
      <c r="D5" s="258">
        <f>VLOOKUP(A5,Basis!$A$3:$G$231,3,FALSE)</f>
        <v>1024.3</v>
      </c>
      <c r="E5" s="354">
        <f>VLOOKUP(A5,Margins!$A$2:$M$232,7,FALSE)</f>
        <v>60437.8125</v>
      </c>
      <c r="F5" s="69">
        <f>VLOOKUP(A5,'Open Int.'!$A$4:$D$232,2,FALSE)</f>
        <v>2220375</v>
      </c>
      <c r="G5" s="69">
        <f>VLOOKUP(A5,'Open Int.'!$A$4:$D$232,3,FALSE)</f>
        <v>31500</v>
      </c>
      <c r="H5" s="69">
        <f t="shared" si="0"/>
        <v>2188875</v>
      </c>
      <c r="I5" s="316">
        <f>VLOOKUP(A5,'Open Int.'!$A$4:$D$232,4,FALSE)</f>
        <v>0.014390954257323969</v>
      </c>
    </row>
    <row r="6" spans="1:9" s="69" customFormat="1" ht="13.5">
      <c r="A6" s="200" t="s">
        <v>455</v>
      </c>
      <c r="B6" s="178">
        <f>VLOOKUP(A6,Margins!$A$2:$M$232,2,FALSE)</f>
        <v>2062</v>
      </c>
      <c r="C6" s="257">
        <f>VLOOKUP(A6,Basis!$A$3:$G$231,2,FALSE)</f>
        <v>149.05</v>
      </c>
      <c r="D6" s="258">
        <f>VLOOKUP(A6,Basis!$A$3:$G$231,3,FALSE)</f>
        <v>148.55</v>
      </c>
      <c r="E6" s="354">
        <f>VLOOKUP(A6,Margins!$A$2:$M$232,7,FALSE)</f>
        <v>47926.035</v>
      </c>
      <c r="F6" s="69">
        <f>VLOOKUP(A6,'Open Int.'!$A$4:$D$232,2,FALSE)</f>
        <v>5489044</v>
      </c>
      <c r="G6" s="69">
        <f>VLOOKUP(A6,'Open Int.'!$A$4:$D$232,3,FALSE)</f>
        <v>57736</v>
      </c>
      <c r="H6" s="69">
        <f t="shared" si="0"/>
        <v>5431308</v>
      </c>
      <c r="I6" s="316">
        <f>VLOOKUP(A6,'Open Int.'!$A$4:$D$232,4,FALSE)</f>
        <v>0.010630220197418374</v>
      </c>
    </row>
    <row r="7" spans="1:9" s="69" customFormat="1" ht="13.5">
      <c r="A7" s="192" t="s">
        <v>190</v>
      </c>
      <c r="B7" s="178">
        <f>VLOOKUP(A7,Margins!$A$2:$M$232,2,FALSE)</f>
        <v>100</v>
      </c>
      <c r="C7" s="257">
        <f>VLOOKUP(A7,Basis!$A$3:$G$231,2,FALSE)</f>
        <v>2611</v>
      </c>
      <c r="D7" s="258">
        <f>VLOOKUP(A7,Basis!$A$3:$G$231,3,FALSE)</f>
        <v>2644.15</v>
      </c>
      <c r="E7" s="354">
        <f>VLOOKUP(A7,Margins!$A$2:$M$232,7,FALSE)</f>
        <v>42059</v>
      </c>
      <c r="F7" s="69">
        <f>VLOOKUP(A7,'Open Int.'!$A$4:$D$232,2,FALSE)</f>
        <v>409000</v>
      </c>
      <c r="G7" s="69">
        <f>VLOOKUP(A7,'Open Int.'!$A$4:$D$232,3,FALSE)</f>
        <v>77700</v>
      </c>
      <c r="H7" s="69">
        <f t="shared" si="0"/>
        <v>331300</v>
      </c>
      <c r="I7" s="316">
        <f>VLOOKUP(A7,'Open Int.'!$A$4:$D$232,4,FALSE)</f>
        <v>0.23453063688499848</v>
      </c>
    </row>
    <row r="8" spans="1:9" s="14" customFormat="1" ht="13.5">
      <c r="A8" s="200" t="s">
        <v>226</v>
      </c>
      <c r="B8" s="178">
        <f>VLOOKUP(A8,Margins!$A$2:$M$232,2,FALSE)</f>
        <v>250</v>
      </c>
      <c r="C8" s="257">
        <f>VLOOKUP(A8,Basis!$A$3:$G$231,2,FALSE)</f>
        <v>941.4</v>
      </c>
      <c r="D8" s="258">
        <f>VLOOKUP(A8,Basis!$A$3:$G$231,3,FALSE)</f>
        <v>954.15</v>
      </c>
      <c r="E8" s="354">
        <f>VLOOKUP(A8,Margins!$A$2:$M$232,7,FALSE)</f>
        <v>49955</v>
      </c>
      <c r="F8" s="69">
        <f>VLOOKUP(A8,'Open Int.'!$A$4:$D$232,2,FALSE)</f>
        <v>5420250</v>
      </c>
      <c r="G8" s="69">
        <f>VLOOKUP(A8,'Open Int.'!$A$4:$D$232,3,FALSE)</f>
        <v>638750</v>
      </c>
      <c r="H8" s="69">
        <f t="shared" si="0"/>
        <v>4781500</v>
      </c>
      <c r="I8" s="316">
        <f>VLOOKUP(A8,'Open Int.'!$A$4:$D$232,4,FALSE)</f>
        <v>0.13358778625954199</v>
      </c>
    </row>
    <row r="9" spans="1:9" s="69" customFormat="1" ht="13.5">
      <c r="A9" s="200" t="s">
        <v>1</v>
      </c>
      <c r="B9" s="178">
        <f>VLOOKUP(A9,Margins!$A$2:$M$232,2,FALSE)</f>
        <v>75</v>
      </c>
      <c r="C9" s="257">
        <f>VLOOKUP(A9,Basis!$A$3:$G$231,2,FALSE)</f>
        <v>2583.55</v>
      </c>
      <c r="D9" s="258">
        <f>VLOOKUP(A9,Basis!$A$3:$G$231,3,FALSE)</f>
        <v>2599.95</v>
      </c>
      <c r="E9" s="354">
        <f>VLOOKUP(A9,Margins!$A$2:$M$232,7,FALSE)</f>
        <v>35541.5625</v>
      </c>
      <c r="F9" s="69">
        <f>VLOOKUP(A9,'Open Int.'!$A$4:$D$232,2,FALSE)</f>
        <v>2611875</v>
      </c>
      <c r="G9" s="69">
        <f>VLOOKUP(A9,'Open Int.'!$A$4:$D$232,3,FALSE)</f>
        <v>41475</v>
      </c>
      <c r="H9" s="69">
        <f t="shared" si="0"/>
        <v>2570400</v>
      </c>
      <c r="I9" s="316">
        <f>VLOOKUP(A9,'Open Int.'!$A$4:$D$232,4,FALSE)</f>
        <v>0.01613562091503268</v>
      </c>
    </row>
    <row r="10" spans="1:9" s="69" customFormat="1" ht="13.5">
      <c r="A10" s="200" t="s">
        <v>2</v>
      </c>
      <c r="B10" s="178">
        <f>VLOOKUP(A10,Margins!$A$2:$M$232,2,FALSE)</f>
        <v>550</v>
      </c>
      <c r="C10" s="257">
        <f>VLOOKUP(A10,Basis!$A$3:$G$231,2,FALSE)</f>
        <v>474.25</v>
      </c>
      <c r="D10" s="258">
        <f>VLOOKUP(A10,Basis!$A$3:$G$231,3,FALSE)</f>
        <v>474.75</v>
      </c>
      <c r="E10" s="354">
        <f>VLOOKUP(A10,Margins!$A$2:$M$232,7,FALSE)</f>
        <v>60396.875</v>
      </c>
      <c r="F10" s="69">
        <f>VLOOKUP(A10,'Open Int.'!$A$4:$D$232,2,FALSE)</f>
        <v>2474450</v>
      </c>
      <c r="G10" s="69">
        <f>VLOOKUP(A10,'Open Int.'!$A$4:$D$232,3,FALSE)</f>
        <v>-58850</v>
      </c>
      <c r="H10" s="69">
        <f t="shared" si="0"/>
        <v>2533300</v>
      </c>
      <c r="I10" s="316">
        <f>VLOOKUP(A10,'Open Int.'!$A$4:$D$232,4,FALSE)</f>
        <v>-0.02323056882327399</v>
      </c>
    </row>
    <row r="11" spans="1:9" s="69" customFormat="1" ht="13.5">
      <c r="A11" s="200" t="s">
        <v>379</v>
      </c>
      <c r="B11" s="178">
        <f>VLOOKUP(A11,Margins!$A$2:$M$232,2,FALSE)</f>
        <v>1250</v>
      </c>
      <c r="C11" s="257">
        <f>VLOOKUP(A11,Basis!$A$3:$G$231,2,FALSE)</f>
        <v>247.35</v>
      </c>
      <c r="D11" s="258">
        <f>VLOOKUP(A11,Basis!$A$3:$G$231,3,FALSE)</f>
        <v>245.1</v>
      </c>
      <c r="E11" s="354">
        <f>VLOOKUP(A11,Margins!$A$2:$M$232,7,FALSE)</f>
        <v>58946.875</v>
      </c>
      <c r="F11" s="69">
        <f>VLOOKUP(A11,'Open Int.'!$A$4:$D$232,2,FALSE)</f>
        <v>21343750</v>
      </c>
      <c r="G11" s="69">
        <f>VLOOKUP(A11,'Open Int.'!$A$4:$D$232,3,FALSE)</f>
        <v>213750</v>
      </c>
      <c r="H11" s="69">
        <f>F11-G11</f>
        <v>21130000</v>
      </c>
      <c r="I11" s="316">
        <f>VLOOKUP(A11,'Open Int.'!$A$4:$D$232,4,FALSE)</f>
        <v>0.010115948887837197</v>
      </c>
    </row>
    <row r="12" spans="1:9" s="69" customFormat="1" ht="13.5">
      <c r="A12" s="200" t="s">
        <v>3</v>
      </c>
      <c r="B12" s="178">
        <f>VLOOKUP(A12,Margins!$A$2:$M$232,2,FALSE)</f>
        <v>1250</v>
      </c>
      <c r="C12" s="257">
        <f>VLOOKUP(A12,Basis!$A$3:$G$231,2,FALSE)</f>
        <v>214.6</v>
      </c>
      <c r="D12" s="258">
        <f>VLOOKUP(A12,Basis!$A$3:$G$231,3,FALSE)</f>
        <v>217.15</v>
      </c>
      <c r="E12" s="354">
        <f>VLOOKUP(A12,Margins!$A$2:$M$232,7,FALSE)</f>
        <v>42512.5</v>
      </c>
      <c r="F12" s="69">
        <f>VLOOKUP(A12,'Open Int.'!$A$4:$D$232,2,FALSE)</f>
        <v>6565000</v>
      </c>
      <c r="G12" s="69">
        <f>VLOOKUP(A12,'Open Int.'!$A$4:$D$232,3,FALSE)</f>
        <v>187500</v>
      </c>
      <c r="H12" s="69">
        <f t="shared" si="0"/>
        <v>6377500</v>
      </c>
      <c r="I12" s="316">
        <f>VLOOKUP(A12,'Open Int.'!$A$4:$D$232,4,FALSE)</f>
        <v>0.029400235201881616</v>
      </c>
    </row>
    <row r="13" spans="1:9" s="69" customFormat="1" ht="13.5">
      <c r="A13" s="200" t="s">
        <v>295</v>
      </c>
      <c r="B13" s="178">
        <f>VLOOKUP(A13,Margins!$A$2:$M$232,2,FALSE)</f>
        <v>400</v>
      </c>
      <c r="C13" s="257">
        <f>VLOOKUP(A13,Basis!$A$3:$G$231,2,FALSE)</f>
        <v>714.9</v>
      </c>
      <c r="D13" s="258">
        <f>VLOOKUP(A13,Basis!$A$3:$G$231,3,FALSE)</f>
        <v>715.6</v>
      </c>
      <c r="E13" s="354">
        <f>VLOOKUP(A13,Margins!$A$2:$M$232,7,FALSE)</f>
        <v>46446</v>
      </c>
      <c r="F13" s="69">
        <f>VLOOKUP(A13,'Open Int.'!$A$4:$D$232,2,FALSE)</f>
        <v>1396000</v>
      </c>
      <c r="G13" s="69">
        <f>VLOOKUP(A13,'Open Int.'!$A$4:$D$232,3,FALSE)</f>
        <v>40000</v>
      </c>
      <c r="H13" s="69">
        <f t="shared" si="0"/>
        <v>1356000</v>
      </c>
      <c r="I13" s="316">
        <f>VLOOKUP(A13,'Open Int.'!$A$4:$D$232,4,FALSE)</f>
        <v>0.029498525073746312</v>
      </c>
    </row>
    <row r="14" spans="1:9" s="69" customFormat="1" ht="13.5">
      <c r="A14" s="200" t="s">
        <v>87</v>
      </c>
      <c r="B14" s="178">
        <f>VLOOKUP(A14,Margins!$A$2:$M$232,2,FALSE)</f>
        <v>750</v>
      </c>
      <c r="C14" s="257">
        <f>VLOOKUP(A14,Basis!$A$3:$G$231,2,FALSE)</f>
        <v>530.3</v>
      </c>
      <c r="D14" s="258">
        <f>VLOOKUP(A14,Basis!$A$3:$G$231,3,FALSE)</f>
        <v>538.5</v>
      </c>
      <c r="E14" s="354">
        <f>VLOOKUP(A14,Margins!$A$2:$M$232,7,FALSE)</f>
        <v>92493.75</v>
      </c>
      <c r="F14" s="69">
        <f>VLOOKUP(A14,'Open Int.'!$A$4:$D$232,2,FALSE)</f>
        <v>6195000</v>
      </c>
      <c r="G14" s="69">
        <f>VLOOKUP(A14,'Open Int.'!$A$4:$D$232,3,FALSE)</f>
        <v>417750</v>
      </c>
      <c r="H14" s="69">
        <f t="shared" si="0"/>
        <v>5777250</v>
      </c>
      <c r="I14" s="316">
        <f>VLOOKUP(A14,'Open Int.'!$A$4:$D$232,4,FALSE)</f>
        <v>0.07230948980916527</v>
      </c>
    </row>
    <row r="15" spans="1:9" s="69" customFormat="1" ht="13.5">
      <c r="A15" s="200" t="s">
        <v>138</v>
      </c>
      <c r="B15" s="178">
        <f>VLOOKUP(A15,Margins!$A$2:$M$232,2,FALSE)</f>
        <v>300</v>
      </c>
      <c r="C15" s="257">
        <f>VLOOKUP(A15,Basis!$A$3:$G$231,2,FALSE)</f>
        <v>1024.85</v>
      </c>
      <c r="D15" s="258">
        <f>VLOOKUP(A15,Basis!$A$3:$G$231,3,FALSE)</f>
        <v>1041.8</v>
      </c>
      <c r="E15" s="354">
        <f>VLOOKUP(A15,Margins!$A$2:$M$232,7,FALSE)</f>
        <v>53769.75</v>
      </c>
      <c r="F15" s="69">
        <f>VLOOKUP(A15,'Open Int.'!$A$4:$D$232,2,FALSE)</f>
        <v>668700</v>
      </c>
      <c r="G15" s="69">
        <f>VLOOKUP(A15,'Open Int.'!$A$4:$D$232,3,FALSE)</f>
        <v>61800</v>
      </c>
      <c r="H15" s="69">
        <f t="shared" si="0"/>
        <v>606900</v>
      </c>
      <c r="I15" s="316">
        <f>VLOOKUP(A15,'Open Int.'!$A$4:$D$232,4,FALSE)</f>
        <v>0.10182896688087</v>
      </c>
    </row>
    <row r="16" spans="1:9" s="69" customFormat="1" ht="13.5">
      <c r="A16" s="200" t="s">
        <v>23</v>
      </c>
      <c r="B16" s="178">
        <f>VLOOKUP(A16,Margins!$A$2:$M$232,2,FALSE)</f>
        <v>88</v>
      </c>
      <c r="C16" s="257">
        <f>VLOOKUP(A16,Basis!$A$3:$G$231,2,FALSE)</f>
        <v>3631.8</v>
      </c>
      <c r="D16" s="258">
        <f>VLOOKUP(A16,Basis!$A$3:$G$231,3,FALSE)</f>
        <v>3686.95</v>
      </c>
      <c r="E16" s="354">
        <f>VLOOKUP(A16,Margins!$A$2:$M$232,7,FALSE)</f>
        <v>50526.08</v>
      </c>
      <c r="F16" s="69">
        <f>VLOOKUP(A16,'Open Int.'!$A$4:$D$232,2,FALSE)</f>
        <v>703736</v>
      </c>
      <c r="G16" s="69">
        <f>VLOOKUP(A16,'Open Int.'!$A$4:$D$232,3,FALSE)</f>
        <v>7656</v>
      </c>
      <c r="H16" s="69">
        <f t="shared" si="0"/>
        <v>696080</v>
      </c>
      <c r="I16" s="316">
        <f>VLOOKUP(A16,'Open Int.'!$A$4:$D$232,4,FALSE)</f>
        <v>0.01099873577749684</v>
      </c>
    </row>
    <row r="17" spans="1:9" s="69" customFormat="1" ht="13.5">
      <c r="A17" s="200" t="s">
        <v>193</v>
      </c>
      <c r="B17" s="178">
        <f>VLOOKUP(A17,Margins!$A$2:$M$232,2,FALSE)</f>
        <v>650</v>
      </c>
      <c r="C17" s="257">
        <f>VLOOKUP(A17,Basis!$A$3:$G$231,2,FALSE)</f>
        <v>328.7</v>
      </c>
      <c r="D17" s="258">
        <f>VLOOKUP(A17,Basis!$A$3:$G$231,3,FALSE)</f>
        <v>317.75</v>
      </c>
      <c r="E17" s="354">
        <f>VLOOKUP(A17,Margins!$A$2:$M$232,7,FALSE)</f>
        <v>33510.75</v>
      </c>
      <c r="F17" s="69">
        <f>VLOOKUP(A17,'Open Int.'!$A$4:$D$232,2,FALSE)</f>
        <v>3157700</v>
      </c>
      <c r="G17" s="69">
        <f>VLOOKUP(A17,'Open Int.'!$A$4:$D$232,3,FALSE)</f>
        <v>106600</v>
      </c>
      <c r="H17" s="69">
        <f t="shared" si="0"/>
        <v>3051100</v>
      </c>
      <c r="I17" s="316">
        <f>VLOOKUP(A17,'Open Int.'!$A$4:$D$232,4,FALSE)</f>
        <v>0.03493821900298253</v>
      </c>
    </row>
    <row r="18" spans="1:9" s="69" customFormat="1" ht="13.5">
      <c r="A18" s="200" t="s">
        <v>4</v>
      </c>
      <c r="B18" s="178">
        <f>VLOOKUP(A18,Margins!$A$2:$M$232,2,FALSE)</f>
        <v>75</v>
      </c>
      <c r="C18" s="257">
        <f>VLOOKUP(A18,Basis!$A$3:$G$231,2,FALSE)</f>
        <v>2926.35</v>
      </c>
      <c r="D18" s="258">
        <f>VLOOKUP(A18,Basis!$A$3:$G$231,3,FALSE)</f>
        <v>2954.35</v>
      </c>
      <c r="E18" s="354">
        <f>VLOOKUP(A18,Margins!$A$2:$M$232,7,FALSE)</f>
        <v>45236.8125</v>
      </c>
      <c r="F18" s="69">
        <f>VLOOKUP(A18,'Open Int.'!$A$4:$D$232,2,FALSE)</f>
        <v>890100</v>
      </c>
      <c r="G18" s="69">
        <f>VLOOKUP(A18,'Open Int.'!$A$4:$D$232,3,FALSE)</f>
        <v>54150</v>
      </c>
      <c r="H18" s="69">
        <f t="shared" si="0"/>
        <v>835950</v>
      </c>
      <c r="I18" s="316">
        <f>VLOOKUP(A18,'Open Int.'!$A$4:$D$232,4,FALSE)</f>
        <v>0.06477660147137987</v>
      </c>
    </row>
    <row r="19" spans="1:9" s="69" customFormat="1" ht="13.5">
      <c r="A19" s="200" t="s">
        <v>77</v>
      </c>
      <c r="B19" s="178">
        <f>VLOOKUP(A19,Margins!$A$2:$M$232,2,FALSE)</f>
        <v>200</v>
      </c>
      <c r="C19" s="257">
        <f>VLOOKUP(A19,Basis!$A$3:$G$231,2,FALSE)</f>
        <v>1730.3</v>
      </c>
      <c r="D19" s="258">
        <f>VLOOKUP(A19,Basis!$A$3:$G$231,3,FALSE)</f>
        <v>1733.45</v>
      </c>
      <c r="E19" s="354">
        <f>VLOOKUP(A19,Margins!$A$2:$M$232,7,FALSE)</f>
        <v>64033</v>
      </c>
      <c r="F19" s="69">
        <f>VLOOKUP(A19,'Open Int.'!$A$4:$D$232,2,FALSE)</f>
        <v>1949400</v>
      </c>
      <c r="G19" s="69">
        <f>VLOOKUP(A19,'Open Int.'!$A$4:$D$232,3,FALSE)</f>
        <v>125600</v>
      </c>
      <c r="H19" s="69">
        <f t="shared" si="0"/>
        <v>1823800</v>
      </c>
      <c r="I19" s="316">
        <f>VLOOKUP(A19,'Open Int.'!$A$4:$D$232,4,FALSE)</f>
        <v>0.06886720035091567</v>
      </c>
    </row>
    <row r="20" spans="1:9" s="69" customFormat="1" ht="13.5">
      <c r="A20" s="200" t="s">
        <v>192</v>
      </c>
      <c r="B20" s="178">
        <f>VLOOKUP(A20,Margins!$A$2:$M$232,2,FALSE)</f>
        <v>400</v>
      </c>
      <c r="C20" s="257">
        <f>VLOOKUP(A20,Basis!$A$3:$G$231,2,FALSE)</f>
        <v>699.4</v>
      </c>
      <c r="D20" s="258">
        <f>VLOOKUP(A20,Basis!$A$3:$G$231,3,FALSE)</f>
        <v>703.55</v>
      </c>
      <c r="E20" s="354">
        <f>VLOOKUP(A20,Margins!$A$2:$M$232,7,FALSE)</f>
        <v>44400</v>
      </c>
      <c r="F20" s="69">
        <f>VLOOKUP(A20,'Open Int.'!$A$4:$D$232,2,FALSE)</f>
        <v>744400</v>
      </c>
      <c r="G20" s="69">
        <f>VLOOKUP(A20,'Open Int.'!$A$4:$D$232,3,FALSE)</f>
        <v>27200</v>
      </c>
      <c r="H20" s="69">
        <f t="shared" si="0"/>
        <v>717200</v>
      </c>
      <c r="I20" s="316">
        <f>VLOOKUP(A20,'Open Int.'!$A$4:$D$232,4,FALSE)</f>
        <v>0.03792526491912995</v>
      </c>
    </row>
    <row r="21" spans="1:9" s="69" customFormat="1" ht="13.5">
      <c r="A21" s="200" t="s">
        <v>461</v>
      </c>
      <c r="B21" s="178">
        <f>VLOOKUP(A21,Margins!$A$2:$M$232,2,FALSE)</f>
        <v>1595</v>
      </c>
      <c r="C21" s="257">
        <f>VLOOKUP(A21,Basis!$A$3:$G$231,2,FALSE)</f>
        <v>212.6</v>
      </c>
      <c r="D21" s="258">
        <f>VLOOKUP(A21,Basis!$A$3:$G$231,3,FALSE)</f>
        <v>214.55</v>
      </c>
      <c r="E21" s="354">
        <f>VLOOKUP(A21,Margins!$A$2:$M$232,7,FALSE)</f>
        <v>67117.6</v>
      </c>
      <c r="F21" s="69">
        <f>VLOOKUP(A21,'Open Int.'!$A$4:$D$232,2,FALSE)</f>
        <v>33241395</v>
      </c>
      <c r="G21" s="69">
        <f>VLOOKUP(A21,'Open Int.'!$A$4:$D$232,3,FALSE)</f>
        <v>248820</v>
      </c>
      <c r="H21" s="69">
        <f t="shared" si="0"/>
        <v>32992575</v>
      </c>
      <c r="I21" s="316">
        <f>VLOOKUP(A21,'Open Int.'!$A$4:$D$232,4,FALSE)</f>
        <v>0.007541696881798405</v>
      </c>
    </row>
    <row r="22" spans="1:9" s="69" customFormat="1" ht="13.5">
      <c r="A22" s="200" t="s">
        <v>452</v>
      </c>
      <c r="B22" s="178">
        <f>VLOOKUP(A22,Margins!$A$2:$M$232,2,FALSE)</f>
        <v>1000</v>
      </c>
      <c r="C22" s="257">
        <f>VLOOKUP(A22,Basis!$A$3:$G$231,2,FALSE)</f>
        <v>216.35</v>
      </c>
      <c r="D22" s="258">
        <f>VLOOKUP(A22,Basis!$A$3:$G$231,3,FALSE)</f>
        <v>216.75</v>
      </c>
      <c r="E22" s="354">
        <f>VLOOKUP(A22,Margins!$A$2:$M$232,7,FALSE)</f>
        <v>34307.5</v>
      </c>
      <c r="F22" s="69">
        <f>VLOOKUP(A22,'Open Int.'!$A$4:$D$232,2,FALSE)</f>
        <v>9720000</v>
      </c>
      <c r="G22" s="69">
        <f>VLOOKUP(A22,'Open Int.'!$A$4:$D$232,3,FALSE)</f>
        <v>58000</v>
      </c>
      <c r="H22" s="69">
        <f t="shared" si="0"/>
        <v>9662000</v>
      </c>
      <c r="I22" s="316">
        <f>VLOOKUP(A22,'Open Int.'!$A$4:$D$232,4,FALSE)</f>
        <v>0.006002897950734837</v>
      </c>
    </row>
    <row r="23" spans="1:9" s="69" customFormat="1" ht="13.5">
      <c r="A23" s="200" t="s">
        <v>296</v>
      </c>
      <c r="B23" s="178">
        <f>VLOOKUP(A23,Margins!$A$2:$M$232,2,FALSE)</f>
        <v>175</v>
      </c>
      <c r="C23" s="257">
        <f>VLOOKUP(A23,Basis!$A$3:$G$231,2,FALSE)</f>
        <v>1226.7</v>
      </c>
      <c r="D23" s="258">
        <f>VLOOKUP(A23,Basis!$A$3:$G$231,3,FALSE)</f>
        <v>1227.05</v>
      </c>
      <c r="E23" s="354">
        <f>VLOOKUP(A23,Margins!$A$2:$M$232,7,FALSE)</f>
        <v>41526.625</v>
      </c>
      <c r="F23" s="69">
        <f>VLOOKUP(A23,'Open Int.'!$A$4:$D$232,2,FALSE)</f>
        <v>49957200</v>
      </c>
      <c r="G23" s="69">
        <f>VLOOKUP(A23,'Open Int.'!$A$4:$D$232,3,FALSE)</f>
        <v>10800</v>
      </c>
      <c r="H23" s="69">
        <f t="shared" si="0"/>
        <v>49946400</v>
      </c>
      <c r="I23" s="316">
        <f>VLOOKUP(A23,'Open Int.'!$A$4:$D$232,4,FALSE)</f>
        <v>0.0002162318004901254</v>
      </c>
    </row>
    <row r="24" spans="1:9" s="69" customFormat="1" ht="13.5">
      <c r="A24" s="192" t="s">
        <v>196</v>
      </c>
      <c r="B24" s="178">
        <f>VLOOKUP(A24,Margins!$A$2:$M$232,2,FALSE)</f>
        <v>100</v>
      </c>
      <c r="C24" s="257">
        <f>VLOOKUP(A24,Basis!$A$3:$G$231,2,FALSE)</f>
        <v>1796.25</v>
      </c>
      <c r="D24" s="258">
        <f>VLOOKUP(A24,Basis!$A$3:$G$231,3,FALSE)</f>
        <v>1793.85</v>
      </c>
      <c r="E24" s="354">
        <f>VLOOKUP(A24,Margins!$A$2:$M$232,7,FALSE)</f>
        <v>53943.25</v>
      </c>
      <c r="F24" s="69">
        <f>VLOOKUP(A24,'Open Int.'!$A$4:$D$232,2,FALSE)</f>
        <v>4420200</v>
      </c>
      <c r="G24" s="69">
        <f>VLOOKUP(A24,'Open Int.'!$A$4:$D$232,3,FALSE)</f>
        <v>177200</v>
      </c>
      <c r="H24" s="69">
        <f t="shared" si="0"/>
        <v>4243000</v>
      </c>
      <c r="I24" s="316">
        <f>VLOOKUP(A24,'Open Int.'!$A$4:$D$232,4,FALSE)</f>
        <v>0.04176290360593919</v>
      </c>
    </row>
    <row r="25" spans="1:9" s="69" customFormat="1" ht="13.5">
      <c r="A25" s="200" t="s">
        <v>385</v>
      </c>
      <c r="B25" s="178">
        <f>VLOOKUP(A25,Margins!$A$2:$M$232,2,FALSE)</f>
        <v>2700</v>
      </c>
      <c r="C25" s="257">
        <f>VLOOKUP(A25,Basis!$A$3:$G$231,2,FALSE)</f>
        <v>131.75</v>
      </c>
      <c r="D25" s="258">
        <f>VLOOKUP(A25,Basis!$A$3:$G$231,3,FALSE)</f>
        <v>132.9</v>
      </c>
      <c r="E25" s="354">
        <f>VLOOKUP(A25,Margins!$A$2:$M$232,7,FALSE)</f>
        <v>74027.25</v>
      </c>
      <c r="F25" s="69">
        <f>VLOOKUP(A25,'Open Int.'!$A$4:$D$232,2,FALSE)</f>
        <v>42752875</v>
      </c>
      <c r="G25" s="69">
        <f>VLOOKUP(A25,'Open Int.'!$A$4:$D$232,3,FALSE)</f>
        <v>-228625</v>
      </c>
      <c r="H25" s="69">
        <f>F25-G25</f>
        <v>42981500</v>
      </c>
      <c r="I25" s="316">
        <f>VLOOKUP(A25,'Open Int.'!$A$4:$D$232,4,FALSE)</f>
        <v>-0.005319148936170213</v>
      </c>
    </row>
    <row r="26" spans="1:9" s="69" customFormat="1" ht="13.5">
      <c r="A26" s="200" t="s">
        <v>5</v>
      </c>
      <c r="B26" s="178">
        <f>VLOOKUP(A26,Margins!$A$2:$M$232,2,FALSE)</f>
        <v>1125</v>
      </c>
      <c r="C26" s="257">
        <f>VLOOKUP(A26,Basis!$A$3:$G$231,2,FALSE)</f>
        <v>206.55</v>
      </c>
      <c r="D26" s="258">
        <f>VLOOKUP(A26,Basis!$A$3:$G$231,3,FALSE)</f>
        <v>208.15</v>
      </c>
      <c r="E26" s="354">
        <f>VLOOKUP(A26,Margins!$A$2:$M$232,7,FALSE)</f>
        <v>37234.6875</v>
      </c>
      <c r="F26" s="69">
        <f>VLOOKUP(A26,'Open Int.'!$A$4:$D$232,2,FALSE)</f>
        <v>24031125</v>
      </c>
      <c r="G26" s="69">
        <f>VLOOKUP(A26,'Open Int.'!$A$4:$D$232,3,FALSE)</f>
        <v>-385875</v>
      </c>
      <c r="H26" s="69">
        <f t="shared" si="0"/>
        <v>24417000</v>
      </c>
      <c r="I26" s="316">
        <f>VLOOKUP(A26,'Open Int.'!$A$4:$D$232,4,FALSE)</f>
        <v>-0.015803538518245484</v>
      </c>
    </row>
    <row r="27" spans="1:9" s="69" customFormat="1" ht="13.5">
      <c r="A27" s="200" t="s">
        <v>205</v>
      </c>
      <c r="B27" s="178">
        <f>VLOOKUP(A27,Margins!$A$2:$M$232,2,FALSE)</f>
        <v>50</v>
      </c>
      <c r="C27" s="257">
        <f>VLOOKUP(A27,Basis!$A$3:$G$231,2,FALSE)</f>
        <v>4155.75</v>
      </c>
      <c r="D27" s="258">
        <f>VLOOKUP(A27,Basis!$A$3:$G$231,3,FALSE)</f>
        <v>4213</v>
      </c>
      <c r="E27" s="354">
        <f>VLOOKUP(A27,Margins!$A$2:$M$232,7,FALSE)</f>
        <v>34254.375</v>
      </c>
      <c r="F27" s="69">
        <f>VLOOKUP(A27,'Open Int.'!$A$4:$D$232,2,FALSE)</f>
        <v>3441000</v>
      </c>
      <c r="G27" s="69">
        <f>VLOOKUP(A27,'Open Int.'!$A$4:$D$232,3,FALSE)</f>
        <v>124200</v>
      </c>
      <c r="H27" s="69">
        <f t="shared" si="0"/>
        <v>3316800</v>
      </c>
      <c r="I27" s="316">
        <f>VLOOKUP(A27,'Open Int.'!$A$4:$D$232,4,FALSE)</f>
        <v>0.037445730824891464</v>
      </c>
    </row>
    <row r="28" spans="1:9" s="69" customFormat="1" ht="13.5">
      <c r="A28" s="200" t="s">
        <v>6</v>
      </c>
      <c r="B28" s="178">
        <f>VLOOKUP(A28,Margins!$A$2:$M$232,2,FALSE)</f>
        <v>312</v>
      </c>
      <c r="C28" s="257">
        <f>VLOOKUP(A28,Basis!$A$3:$G$231,2,FALSE)</f>
        <v>835.75</v>
      </c>
      <c r="D28" s="258">
        <f>VLOOKUP(A28,Basis!$A$3:$G$231,3,FALSE)</f>
        <v>847.8</v>
      </c>
      <c r="E28" s="354">
        <f>VLOOKUP(A28,Margins!$A$2:$M$232,7,FALSE)</f>
        <v>42184.740000000005</v>
      </c>
      <c r="F28" s="69">
        <f>VLOOKUP(A28,'Open Int.'!$A$4:$D$232,2,FALSE)</f>
        <v>1597752</v>
      </c>
      <c r="G28" s="69">
        <f>VLOOKUP(A28,'Open Int.'!$A$4:$D$232,3,FALSE)</f>
        <v>108264</v>
      </c>
      <c r="H28" s="69">
        <f t="shared" si="0"/>
        <v>1489488</v>
      </c>
      <c r="I28" s="316">
        <f>VLOOKUP(A28,'Open Int.'!$A$4:$D$232,4,FALSE)</f>
        <v>0.07268537913699204</v>
      </c>
    </row>
    <row r="29" spans="1:9" s="69" customFormat="1" ht="13.5">
      <c r="A29" s="200" t="s">
        <v>42</v>
      </c>
      <c r="B29" s="178">
        <f>VLOOKUP(A29,Margins!$A$2:$M$232,2,FALSE)</f>
        <v>200</v>
      </c>
      <c r="C29" s="257">
        <f>VLOOKUP(A29,Basis!$A$3:$G$231,2,FALSE)</f>
        <v>986.6</v>
      </c>
      <c r="D29" s="258">
        <f>VLOOKUP(A29,Basis!$A$3:$G$231,3,FALSE)</f>
        <v>1002.9</v>
      </c>
      <c r="E29" s="354">
        <f>VLOOKUP(A29,Margins!$A$2:$M$232,7,FALSE)</f>
        <v>31490</v>
      </c>
      <c r="F29" s="69">
        <f>VLOOKUP(A29,'Open Int.'!$A$4:$D$232,2,FALSE)</f>
        <v>2366200</v>
      </c>
      <c r="G29" s="69">
        <f>VLOOKUP(A29,'Open Int.'!$A$4:$D$232,3,FALSE)</f>
        <v>203400</v>
      </c>
      <c r="H29" s="69">
        <f t="shared" si="0"/>
        <v>2162800</v>
      </c>
      <c r="I29" s="316">
        <f>VLOOKUP(A29,'Open Int.'!$A$4:$D$232,4,FALSE)</f>
        <v>0.09404475679674495</v>
      </c>
    </row>
    <row r="30" spans="1:9" s="69" customFormat="1" ht="13.5">
      <c r="A30" s="192" t="s">
        <v>197</v>
      </c>
      <c r="B30" s="178">
        <f>VLOOKUP(A30,Margins!$A$2:$M$232,2,FALSE)</f>
        <v>575</v>
      </c>
      <c r="C30" s="257">
        <f>VLOOKUP(A30,Basis!$A$3:$G$231,2,FALSE)</f>
        <v>501.5</v>
      </c>
      <c r="D30" s="258">
        <f>VLOOKUP(A30,Basis!$A$3:$G$231,3,FALSE)</f>
        <v>476.6</v>
      </c>
      <c r="E30" s="354">
        <f>VLOOKUP(A30,Margins!$A$2:$M$232,7,FALSE)</f>
        <v>88294.21125</v>
      </c>
      <c r="F30" s="69">
        <f>VLOOKUP(A30,'Open Int.'!$A$4:$D$232,2,FALSE)</f>
        <v>3100400</v>
      </c>
      <c r="G30" s="69">
        <f>VLOOKUP(A30,'Open Int.'!$A$4:$D$232,3,FALSE)</f>
        <v>209300</v>
      </c>
      <c r="H30" s="69">
        <f t="shared" si="0"/>
        <v>2891100</v>
      </c>
      <c r="I30" s="316">
        <f>VLOOKUP(A30,'Open Int.'!$A$4:$D$232,4,FALSE)</f>
        <v>0.07239459029435164</v>
      </c>
    </row>
    <row r="31" spans="1:9" s="69" customFormat="1" ht="13.5">
      <c r="A31" s="200" t="s">
        <v>120</v>
      </c>
      <c r="B31" s="178">
        <f>VLOOKUP(A31,Margins!$A$2:$M$232,2,FALSE)</f>
        <v>1625</v>
      </c>
      <c r="C31" s="257">
        <f>VLOOKUP(A31,Basis!$A$3:$G$231,2,FALSE)</f>
        <v>241.4</v>
      </c>
      <c r="D31" s="258">
        <f>VLOOKUP(A31,Basis!$A$3:$G$231,3,FALSE)</f>
        <v>244.35</v>
      </c>
      <c r="E31" s="354">
        <f>VLOOKUP(A31,Margins!$A$2:$M$232,7,FALSE)</f>
        <v>77122.5</v>
      </c>
      <c r="F31" s="69">
        <f>VLOOKUP(A31,'Open Int.'!$A$4:$D$232,2,FALSE)</f>
        <v>50633375</v>
      </c>
      <c r="G31" s="69">
        <f>VLOOKUP(A31,'Open Int.'!$A$4:$D$232,3,FALSE)</f>
        <v>988000</v>
      </c>
      <c r="H31" s="69">
        <f t="shared" si="0"/>
        <v>49645375</v>
      </c>
      <c r="I31" s="316">
        <f>VLOOKUP(A31,'Open Int.'!$A$4:$D$232,4,FALSE)</f>
        <v>0.019901148898563058</v>
      </c>
    </row>
    <row r="32" spans="1:9" s="69" customFormat="1" ht="13.5">
      <c r="A32" s="200" t="s">
        <v>34</v>
      </c>
      <c r="B32" s="178">
        <f>VLOOKUP(A32,Margins!$A$2:$M$232,2,FALSE)</f>
        <v>225</v>
      </c>
      <c r="C32" s="257">
        <f>VLOOKUP(A32,Basis!$A$3:$G$231,2,FALSE)</f>
        <v>1225.65</v>
      </c>
      <c r="D32" s="258">
        <f>VLOOKUP(A32,Basis!$A$3:$G$231,3,FALSE)</f>
        <v>1233.45</v>
      </c>
      <c r="E32" s="354">
        <f>VLOOKUP(A32,Margins!$A$2:$M$232,7,FALSE)</f>
        <v>53834.0625</v>
      </c>
      <c r="F32" s="69">
        <f>VLOOKUP(A32,'Open Int.'!$A$4:$D$232,2,FALSE)</f>
        <v>6058575</v>
      </c>
      <c r="G32" s="69">
        <f>VLOOKUP(A32,'Open Int.'!$A$4:$D$232,3,FALSE)</f>
        <v>707175</v>
      </c>
      <c r="H32" s="69">
        <f t="shared" si="0"/>
        <v>5351400</v>
      </c>
      <c r="I32" s="316">
        <f>VLOOKUP(A32,'Open Int.'!$A$4:$D$232,4,FALSE)</f>
        <v>0.13214766229397915</v>
      </c>
    </row>
    <row r="33" spans="1:9" s="69" customFormat="1" ht="13.5">
      <c r="A33" s="200" t="s">
        <v>79</v>
      </c>
      <c r="B33" s="178">
        <f>VLOOKUP(A33,Margins!$A$2:$M$232,2,FALSE)</f>
        <v>600</v>
      </c>
      <c r="C33" s="257">
        <f>VLOOKUP(A33,Basis!$A$3:$G$231,2,FALSE)</f>
        <v>672.45</v>
      </c>
      <c r="D33" s="258">
        <f>VLOOKUP(A33,Basis!$A$3:$G$231,3,FALSE)</f>
        <v>678.5</v>
      </c>
      <c r="E33" s="354">
        <f>VLOOKUP(A33,Margins!$A$2:$M$232,7,FALSE)</f>
        <v>79381.5</v>
      </c>
      <c r="F33" s="69">
        <f>VLOOKUP(A33,'Open Int.'!$A$4:$D$232,2,FALSE)</f>
        <v>6508800</v>
      </c>
      <c r="G33" s="69">
        <f>VLOOKUP(A33,'Open Int.'!$A$4:$D$232,3,FALSE)</f>
        <v>37800</v>
      </c>
      <c r="H33" s="69">
        <f t="shared" si="0"/>
        <v>6471000</v>
      </c>
      <c r="I33" s="316">
        <f>VLOOKUP(A33,'Open Int.'!$A$4:$D$232,4,FALSE)</f>
        <v>0.0058414464534075105</v>
      </c>
    </row>
    <row r="34" spans="1:9" s="69" customFormat="1" ht="13.5">
      <c r="A34" s="200" t="s">
        <v>22</v>
      </c>
      <c r="B34" s="178">
        <f>VLOOKUP(A34,Margins!$A$2:$M$232,2,FALSE)</f>
        <v>800</v>
      </c>
      <c r="C34" s="257">
        <f>VLOOKUP(A34,Basis!$A$3:$G$231,2,FALSE)</f>
        <v>415.8</v>
      </c>
      <c r="D34" s="258">
        <f>VLOOKUP(A34,Basis!$A$3:$G$231,3,FALSE)</f>
        <v>422.35</v>
      </c>
      <c r="E34" s="354">
        <f>VLOOKUP(A34,Margins!$A$2:$M$232,7,FALSE)</f>
        <v>52264</v>
      </c>
      <c r="F34" s="69">
        <f>VLOOKUP(A34,'Open Int.'!$A$4:$D$232,2,FALSE)</f>
        <v>8778400</v>
      </c>
      <c r="G34" s="69">
        <f>VLOOKUP(A34,'Open Int.'!$A$4:$D$232,3,FALSE)</f>
        <v>263200</v>
      </c>
      <c r="H34" s="69">
        <f t="shared" si="0"/>
        <v>8515200</v>
      </c>
      <c r="I34" s="316">
        <f>VLOOKUP(A34,'Open Int.'!$A$4:$D$232,4,FALSE)</f>
        <v>0.03090943254415633</v>
      </c>
    </row>
    <row r="35" spans="1:9" s="69" customFormat="1" ht="13.5">
      <c r="A35" s="200" t="s">
        <v>228</v>
      </c>
      <c r="B35" s="178">
        <f>VLOOKUP(A35,Margins!$A$2:$M$232,2,FALSE)</f>
        <v>350</v>
      </c>
      <c r="C35" s="257">
        <f>VLOOKUP(A35,Basis!$A$3:$G$231,2,FALSE)</f>
        <v>734</v>
      </c>
      <c r="D35" s="258">
        <f>VLOOKUP(A35,Basis!$A$3:$G$231,3,FALSE)</f>
        <v>744.9</v>
      </c>
      <c r="E35" s="354">
        <f>VLOOKUP(A35,Margins!$A$2:$M$232,7,FALSE)</f>
        <v>43267</v>
      </c>
      <c r="F35" s="69">
        <f>VLOOKUP(A35,'Open Int.'!$A$4:$D$232,2,FALSE)</f>
        <v>34788950</v>
      </c>
      <c r="G35" s="69">
        <f>VLOOKUP(A35,'Open Int.'!$A$4:$D$232,3,FALSE)</f>
        <v>292250</v>
      </c>
      <c r="H35" s="69">
        <f t="shared" si="0"/>
        <v>34496700</v>
      </c>
      <c r="I35" s="316">
        <f>VLOOKUP(A35,'Open Int.'!$A$4:$D$232,4,FALSE)</f>
        <v>0.008471824841216696</v>
      </c>
    </row>
    <row r="36" spans="1:9" s="69" customFormat="1" ht="13.5">
      <c r="A36" s="200" t="s">
        <v>96</v>
      </c>
      <c r="B36" s="178">
        <f>VLOOKUP(A36,Margins!$A$2:$M$232,2,FALSE)</f>
        <v>550</v>
      </c>
      <c r="C36" s="257">
        <f>VLOOKUP(A36,Basis!$A$3:$G$231,2,FALSE)</f>
        <v>2158.35</v>
      </c>
      <c r="D36" s="258">
        <f>VLOOKUP(A36,Basis!$A$3:$G$231,3,FALSE)</f>
        <v>2193.4</v>
      </c>
      <c r="E36" s="354">
        <f>VLOOKUP(A36,Margins!$A$2:$M$232,7,FALSE)</f>
        <v>296579.36275</v>
      </c>
      <c r="F36" s="69">
        <f>VLOOKUP(A36,'Open Int.'!$A$4:$D$232,2,FALSE)</f>
        <v>14873808</v>
      </c>
      <c r="G36" s="69">
        <f>VLOOKUP(A36,'Open Int.'!$A$4:$D$232,3,FALSE)</f>
        <v>489108</v>
      </c>
      <c r="H36" s="69">
        <f t="shared" si="0"/>
        <v>14384700</v>
      </c>
      <c r="I36" s="316">
        <f>VLOOKUP(A36,'Open Int.'!$A$4:$D$232,4,FALSE)</f>
        <v>0.03400196041627562</v>
      </c>
    </row>
    <row r="37" spans="1:9" s="69" customFormat="1" ht="13.5">
      <c r="A37" s="192" t="s">
        <v>198</v>
      </c>
      <c r="B37" s="178">
        <f>VLOOKUP(A37,Margins!$A$2:$M$232,2,FALSE)</f>
        <v>75</v>
      </c>
      <c r="C37" s="257">
        <f>VLOOKUP(A37,Basis!$A$3:$G$231,2,FALSE)</f>
        <v>2894.85</v>
      </c>
      <c r="D37" s="258">
        <f>VLOOKUP(A37,Basis!$A$3:$G$231,3,FALSE)</f>
        <v>2937.25</v>
      </c>
      <c r="E37" s="354">
        <f>VLOOKUP(A37,Margins!$A$2:$M$232,7,FALSE)</f>
        <v>35457.9375</v>
      </c>
      <c r="F37" s="69">
        <f>VLOOKUP(A37,'Open Int.'!$A$4:$D$232,2,FALSE)</f>
        <v>16458450</v>
      </c>
      <c r="G37" s="69">
        <f>VLOOKUP(A37,'Open Int.'!$A$4:$D$232,3,FALSE)</f>
        <v>205950</v>
      </c>
      <c r="H37" s="69">
        <f t="shared" si="0"/>
        <v>16252500</v>
      </c>
      <c r="I37" s="316">
        <f>VLOOKUP(A37,'Open Int.'!$A$4:$D$232,4,FALSE)</f>
        <v>0.012671896631287495</v>
      </c>
    </row>
    <row r="38" spans="1:9" s="69" customFormat="1" ht="13.5">
      <c r="A38" s="200" t="s">
        <v>211</v>
      </c>
      <c r="B38" s="178">
        <f>VLOOKUP(A38,Margins!$A$2:$M$232,2,FALSE)</f>
        <v>1675</v>
      </c>
      <c r="C38" s="257">
        <f>VLOOKUP(A38,Basis!$A$3:$G$231,2,FALSE)</f>
        <v>222.8</v>
      </c>
      <c r="D38" s="258">
        <f>VLOOKUP(A38,Basis!$A$3:$G$231,3,FALSE)</f>
        <v>226.7</v>
      </c>
      <c r="E38" s="354">
        <f>VLOOKUP(A38,Margins!$A$2:$M$232,7,FALSE)</f>
        <v>86737.932</v>
      </c>
      <c r="F38" s="69">
        <f>VLOOKUP(A38,'Open Int.'!$A$4:$D$232,2,FALSE)</f>
        <v>130552850</v>
      </c>
      <c r="G38" s="69">
        <f>VLOOKUP(A38,'Open Int.'!$A$4:$D$232,3,FALSE)</f>
        <v>4113800</v>
      </c>
      <c r="H38" s="69">
        <f t="shared" si="0"/>
        <v>126439050</v>
      </c>
      <c r="I38" s="316">
        <f>VLOOKUP(A38,'Open Int.'!$A$4:$D$232,4,FALSE)</f>
        <v>0.03253583445936995</v>
      </c>
    </row>
    <row r="39" spans="1:9" s="69" customFormat="1" ht="13.5">
      <c r="A39" s="200" t="s">
        <v>206</v>
      </c>
      <c r="B39" s="178">
        <f>VLOOKUP(A39,Margins!$A$2:$M$232,2,FALSE)</f>
        <v>1350</v>
      </c>
      <c r="C39" s="257">
        <f>VLOOKUP(A39,Basis!$A$3:$G$231,2,FALSE)</f>
        <v>280.05</v>
      </c>
      <c r="D39" s="258">
        <f>VLOOKUP(A39,Basis!$A$3:$G$231,3,FALSE)</f>
        <v>284.2</v>
      </c>
      <c r="E39" s="354">
        <f>VLOOKUP(A39,Margins!$A$2:$M$232,7,FALSE)</f>
        <v>80584.875</v>
      </c>
      <c r="F39" s="69">
        <f>VLOOKUP(A39,'Open Int.'!$A$4:$D$232,2,FALSE)</f>
        <v>34483050</v>
      </c>
      <c r="G39" s="69">
        <f>VLOOKUP(A39,'Open Int.'!$A$4:$D$232,3,FALSE)</f>
        <v>1291950</v>
      </c>
      <c r="H39" s="69">
        <f t="shared" si="0"/>
        <v>33191100</v>
      </c>
      <c r="I39" s="316">
        <f>VLOOKUP(A39,'Open Int.'!$A$4:$D$232,4,FALSE)</f>
        <v>0.03892459123078174</v>
      </c>
    </row>
    <row r="40" spans="1:9" s="69" customFormat="1" ht="13.5">
      <c r="A40" s="200" t="s">
        <v>199</v>
      </c>
      <c r="B40" s="178">
        <f>VLOOKUP(A40,Margins!$A$2:$M$232,2,FALSE)</f>
        <v>600</v>
      </c>
      <c r="C40" s="257">
        <f>VLOOKUP(A40,Basis!$A$3:$G$231,2,FALSE)</f>
        <v>449.6</v>
      </c>
      <c r="D40" s="258">
        <f>VLOOKUP(A40,Basis!$A$3:$G$231,3,FALSE)</f>
        <v>451.45</v>
      </c>
      <c r="E40" s="354">
        <f>VLOOKUP(A40,Margins!$A$2:$M$232,7,FALSE)</f>
        <v>48390</v>
      </c>
      <c r="F40" s="69">
        <f>VLOOKUP(A40,'Open Int.'!$A$4:$D$232,2,FALSE)</f>
        <v>4269000</v>
      </c>
      <c r="G40" s="69">
        <f>VLOOKUP(A40,'Open Int.'!$A$4:$D$232,3,FALSE)</f>
        <v>-58800</v>
      </c>
      <c r="H40" s="69">
        <f t="shared" si="0"/>
        <v>4327800</v>
      </c>
      <c r="I40" s="316">
        <f>VLOOKUP(A40,'Open Int.'!$A$4:$D$232,4,FALSE)</f>
        <v>-0.013586579786496604</v>
      </c>
    </row>
    <row r="41" spans="1:9" s="69" customFormat="1" ht="13.5">
      <c r="A41" s="192" t="s">
        <v>200</v>
      </c>
      <c r="B41" s="178">
        <f>VLOOKUP(A41,Margins!$A$2:$M$232,2,FALSE)</f>
        <v>125</v>
      </c>
      <c r="C41" s="257">
        <f>VLOOKUP(A41,Basis!$A$3:$G$231,2,FALSE)</f>
        <v>2377.55</v>
      </c>
      <c r="D41" s="258">
        <f>VLOOKUP(A41,Basis!$A$3:$G$231,3,FALSE)</f>
        <v>2413.7</v>
      </c>
      <c r="E41" s="354">
        <f>VLOOKUP(A41,Margins!$A$2:$M$232,7,FALSE)</f>
        <v>51145.9375</v>
      </c>
      <c r="F41" s="69">
        <f>VLOOKUP(A41,'Open Int.'!$A$4:$D$232,2,FALSE)</f>
        <v>7053375</v>
      </c>
      <c r="G41" s="69">
        <f>VLOOKUP(A41,'Open Int.'!$A$4:$D$232,3,FALSE)</f>
        <v>226125</v>
      </c>
      <c r="H41" s="69">
        <f t="shared" si="0"/>
        <v>6827250</v>
      </c>
      <c r="I41" s="316">
        <f>VLOOKUP(A41,'Open Int.'!$A$4:$D$232,4,FALSE)</f>
        <v>0.03312094913764693</v>
      </c>
    </row>
    <row r="42" spans="1:9" s="69" customFormat="1" ht="13.5">
      <c r="A42" s="200" t="s">
        <v>222</v>
      </c>
      <c r="B42" s="178">
        <f>VLOOKUP(A42,Margins!$A$2:$M$232,2,FALSE)</f>
        <v>188</v>
      </c>
      <c r="C42" s="257">
        <f>VLOOKUP(A42,Basis!$A$3:$G$231,2,FALSE)</f>
        <v>1889.5</v>
      </c>
      <c r="D42" s="258">
        <f>VLOOKUP(A42,Basis!$A$3:$G$231,3,FALSE)</f>
        <v>1908.85</v>
      </c>
      <c r="E42" s="354">
        <f>VLOOKUP(A42,Margins!$A$2:$M$232,7,FALSE)</f>
        <v>59275.45999999999</v>
      </c>
      <c r="F42" s="69">
        <f>VLOOKUP(A42,'Open Int.'!$A$4:$D$232,2,FALSE)</f>
        <v>1015952</v>
      </c>
      <c r="G42" s="69">
        <f>VLOOKUP(A42,'Open Int.'!$A$4:$D$232,3,FALSE)</f>
        <v>28388</v>
      </c>
      <c r="H42" s="69">
        <f t="shared" si="0"/>
        <v>987564</v>
      </c>
      <c r="I42" s="316">
        <f>VLOOKUP(A42,'Open Int.'!$A$4:$D$232,4,FALSE)</f>
        <v>0.028745478774033887</v>
      </c>
    </row>
    <row r="43" spans="1:9" s="69" customFormat="1" ht="13.5">
      <c r="A43" s="200" t="s">
        <v>148</v>
      </c>
      <c r="B43" s="178">
        <f>VLOOKUP(A43,Margins!$A$2:$M$232,2,FALSE)</f>
        <v>219</v>
      </c>
      <c r="C43" s="257">
        <f>VLOOKUP(A43,Basis!$A$3:$G$231,2,FALSE)</f>
        <v>1051.45</v>
      </c>
      <c r="D43" s="258">
        <f>VLOOKUP(A43,Basis!$A$3:$G$231,3,FALSE)</f>
        <v>1059.15</v>
      </c>
      <c r="E43" s="354">
        <f>VLOOKUP(A43,Margins!$A$2:$M$232,7,FALSE)</f>
        <v>53847.204255</v>
      </c>
      <c r="F43" s="69">
        <f>VLOOKUP(A43,'Open Int.'!$A$4:$D$232,2,FALSE)</f>
        <v>8067522</v>
      </c>
      <c r="G43" s="69">
        <f>VLOOKUP(A43,'Open Int.'!$A$4:$D$232,3,FALSE)</f>
        <v>253602</v>
      </c>
      <c r="H43" s="69">
        <f t="shared" si="0"/>
        <v>7813920</v>
      </c>
      <c r="I43" s="316">
        <f>VLOOKUP(A43,'Open Int.'!$A$4:$D$232,4,FALSE)</f>
        <v>0.032455156950672644</v>
      </c>
    </row>
    <row r="44" spans="1:9" s="69" customFormat="1" ht="13.5">
      <c r="A44" s="200" t="s">
        <v>149</v>
      </c>
      <c r="B44" s="178">
        <f>VLOOKUP(A44,Margins!$A$2:$M$232,2,FALSE)</f>
        <v>225</v>
      </c>
      <c r="C44" s="257">
        <f>VLOOKUP(A44,Basis!$A$3:$G$231,2,FALSE)</f>
        <v>1214.75</v>
      </c>
      <c r="D44" s="258">
        <f>VLOOKUP(A44,Basis!$A$3:$G$231,3,FALSE)</f>
        <v>1230.3</v>
      </c>
      <c r="E44" s="354">
        <f>VLOOKUP(A44,Margins!$A$2:$M$232,7,FALSE)</f>
        <v>51936.1875</v>
      </c>
      <c r="F44" s="69">
        <f>VLOOKUP(A44,'Open Int.'!$A$4:$D$232,2,FALSE)</f>
        <v>1305900</v>
      </c>
      <c r="G44" s="69">
        <f>VLOOKUP(A44,'Open Int.'!$A$4:$D$232,3,FALSE)</f>
        <v>33750</v>
      </c>
      <c r="H44" s="69">
        <f t="shared" si="0"/>
        <v>1272150</v>
      </c>
      <c r="I44" s="316">
        <f>VLOOKUP(A44,'Open Int.'!$A$4:$D$232,4,FALSE)</f>
        <v>0.026529890343119915</v>
      </c>
    </row>
    <row r="45" spans="1:9" s="69" customFormat="1" ht="13.5">
      <c r="A45" s="200" t="s">
        <v>223</v>
      </c>
      <c r="B45" s="178">
        <f>VLOOKUP(A45,Margins!$A$2:$M$232,2,FALSE)</f>
        <v>200</v>
      </c>
      <c r="C45" s="257">
        <f>VLOOKUP(A45,Basis!$A$3:$G$231,2,FALSE)</f>
        <v>1902.65</v>
      </c>
      <c r="D45" s="258">
        <f>VLOOKUP(A45,Basis!$A$3:$G$231,3,FALSE)</f>
        <v>1915.05</v>
      </c>
      <c r="E45" s="354">
        <f>VLOOKUP(A45,Margins!$A$2:$M$232,7,FALSE)</f>
        <v>75510.5</v>
      </c>
      <c r="F45" s="69">
        <f>VLOOKUP(A45,'Open Int.'!$A$4:$D$232,2,FALSE)</f>
        <v>2364200</v>
      </c>
      <c r="G45" s="69">
        <f>VLOOKUP(A45,'Open Int.'!$A$4:$D$232,3,FALSE)</f>
        <v>80800</v>
      </c>
      <c r="H45" s="69">
        <f t="shared" si="0"/>
        <v>2283400</v>
      </c>
      <c r="I45" s="316">
        <f>VLOOKUP(A45,'Open Int.'!$A$4:$D$232,4,FALSE)</f>
        <v>0.03538582815100289</v>
      </c>
    </row>
    <row r="46" spans="1:9" s="69" customFormat="1" ht="13.5">
      <c r="A46" s="200" t="s">
        <v>297</v>
      </c>
      <c r="B46" s="178">
        <f>VLOOKUP(A46,Margins!$A$2:$M$232,2,FALSE)</f>
        <v>412</v>
      </c>
      <c r="C46" s="257">
        <f>VLOOKUP(A46,Basis!$A$3:$G$231,2,FALSE)</f>
        <v>729.35</v>
      </c>
      <c r="D46" s="258">
        <f>VLOOKUP(A46,Basis!$A$3:$G$231,3,FALSE)</f>
        <v>740.5</v>
      </c>
      <c r="E46" s="354">
        <f>VLOOKUP(A46,Margins!$A$2:$M$232,7,FALSE)</f>
        <v>50629.65</v>
      </c>
      <c r="F46" s="69">
        <f>VLOOKUP(A46,'Open Int.'!$A$4:$D$232,2,FALSE)</f>
        <v>4865308</v>
      </c>
      <c r="G46" s="69">
        <f>VLOOKUP(A46,'Open Int.'!$A$4:$D$232,3,FALSE)</f>
        <v>314768</v>
      </c>
      <c r="H46" s="69">
        <f t="shared" si="0"/>
        <v>4550540</v>
      </c>
      <c r="I46" s="316">
        <f>VLOOKUP(A46,'Open Int.'!$A$4:$D$232,4,FALSE)</f>
        <v>0.0691715708465369</v>
      </c>
    </row>
    <row r="47" spans="1:9" s="69" customFormat="1" ht="13.5">
      <c r="A47" s="200" t="s">
        <v>298</v>
      </c>
      <c r="B47" s="178">
        <f>VLOOKUP(A47,Margins!$A$2:$M$232,2,FALSE)</f>
        <v>200</v>
      </c>
      <c r="C47" s="257">
        <f>VLOOKUP(A47,Basis!$A$3:$G$231,2,FALSE)</f>
        <v>1390.35</v>
      </c>
      <c r="D47" s="258">
        <f>VLOOKUP(A47,Basis!$A$3:$G$231,3,FALSE)</f>
        <v>1407.1</v>
      </c>
      <c r="E47" s="354">
        <f>VLOOKUP(A47,Margins!$A$2:$M$232,7,FALSE)</f>
        <v>60517.674</v>
      </c>
      <c r="F47" s="69">
        <f>VLOOKUP(A47,'Open Int.'!$A$4:$D$232,2,FALSE)</f>
        <v>1530600</v>
      </c>
      <c r="G47" s="69">
        <f>VLOOKUP(A47,'Open Int.'!$A$4:$D$232,3,FALSE)</f>
        <v>72200</v>
      </c>
      <c r="H47" s="69">
        <f t="shared" si="0"/>
        <v>1458400</v>
      </c>
      <c r="I47" s="316">
        <f>VLOOKUP(A47,'Open Int.'!$A$4:$D$232,4,FALSE)</f>
        <v>0.049506308283049916</v>
      </c>
    </row>
    <row r="48" spans="1:9" s="69" customFormat="1" ht="13.5">
      <c r="A48" s="200" t="s">
        <v>182</v>
      </c>
      <c r="B48" s="178">
        <f>VLOOKUP(A48,Margins!$A$2:$M$232,2,FALSE)</f>
        <v>382</v>
      </c>
      <c r="C48" s="257">
        <f>VLOOKUP(A48,Basis!$A$3:$G$231,2,FALSE)</f>
        <v>931.35</v>
      </c>
      <c r="D48" s="258">
        <f>VLOOKUP(A48,Basis!$A$3:$G$231,3,FALSE)</f>
        <v>944.5</v>
      </c>
      <c r="E48" s="354">
        <f>VLOOKUP(A48,Margins!$A$2:$M$232,7,FALSE)</f>
        <v>68197.505</v>
      </c>
      <c r="F48" s="69">
        <f>VLOOKUP(A48,'Open Int.'!$A$4:$D$232,2,FALSE)</f>
        <v>15754062</v>
      </c>
      <c r="G48" s="69">
        <f>VLOOKUP(A48,'Open Int.'!$A$4:$D$232,3,FALSE)</f>
        <v>638322</v>
      </c>
      <c r="H48" s="69">
        <f t="shared" si="0"/>
        <v>15115740</v>
      </c>
      <c r="I48" s="316">
        <f>VLOOKUP(A48,'Open Int.'!$A$4:$D$232,4,FALSE)</f>
        <v>0.0422289613343442</v>
      </c>
    </row>
    <row r="49" spans="1:9" ht="13.5">
      <c r="A49" s="200" t="s">
        <v>116</v>
      </c>
      <c r="B49" s="178">
        <f>VLOOKUP(A49,Margins!$A$2:$M$232,2,FALSE)</f>
        <v>250</v>
      </c>
      <c r="C49" s="257">
        <f>VLOOKUP(A49,Basis!$A$3:$G$231,2,FALSE)</f>
        <v>1082.15</v>
      </c>
      <c r="D49" s="258">
        <f>VLOOKUP(A49,Basis!$A$3:$G$231,3,FALSE)</f>
        <v>1085.15</v>
      </c>
      <c r="E49" s="354">
        <f>VLOOKUP(A49,Margins!$A$2:$M$232,7,FALSE)</f>
        <v>45054.375</v>
      </c>
      <c r="F49" s="69">
        <f>VLOOKUP(A49,'Open Int.'!$A$4:$D$232,2,FALSE)</f>
        <v>3126500</v>
      </c>
      <c r="G49" s="69">
        <f>VLOOKUP(A49,'Open Int.'!$A$4:$D$232,3,FALSE)</f>
        <v>262750</v>
      </c>
      <c r="H49" s="69">
        <f t="shared" si="0"/>
        <v>2863750</v>
      </c>
      <c r="I49" s="316">
        <f>VLOOKUP(A49,'Open Int.'!$A$4:$D$232,4,FALSE)</f>
        <v>0.09175032736796158</v>
      </c>
    </row>
    <row r="50" spans="1:9" ht="13.5">
      <c r="A50" s="200" t="s">
        <v>414</v>
      </c>
      <c r="B50" s="178">
        <f>VLOOKUP(A50,Margins!$A$2:$M$232,2,FALSE)</f>
        <v>900</v>
      </c>
      <c r="C50" s="257">
        <f>VLOOKUP(A50,Basis!$A$3:$G$231,2,FALSE)</f>
        <v>483.1</v>
      </c>
      <c r="D50" s="258">
        <f>VLOOKUP(A50,Basis!$A$3:$G$231,3,FALSE)</f>
        <v>489.8</v>
      </c>
      <c r="E50" s="354">
        <f>VLOOKUP(A50,Margins!$A$2:$M$232,7,FALSE)</f>
        <v>92498.391</v>
      </c>
      <c r="F50" s="69">
        <f>VLOOKUP(A50,'Open Int.'!$A$4:$D$232,2,FALSE)</f>
        <v>7284600</v>
      </c>
      <c r="G50" s="69">
        <f>VLOOKUP(A50,'Open Int.'!$A$4:$D$232,3,FALSE)</f>
        <v>861300</v>
      </c>
      <c r="H50" s="69">
        <f>F50-G50</f>
        <v>6423300</v>
      </c>
      <c r="I50" s="316">
        <f>VLOOKUP(A50,'Open Int.'!$A$4:$D$232,4,FALSE)</f>
        <v>0.1340899537620849</v>
      </c>
    </row>
    <row r="51" spans="1:9" ht="13.5">
      <c r="A51" s="200" t="s">
        <v>152</v>
      </c>
      <c r="B51" s="178">
        <f>VLOOKUP(A51,Margins!$A$2:$M$232,2,FALSE)</f>
        <v>525</v>
      </c>
      <c r="C51" s="257">
        <f>VLOOKUP(A51,Basis!$A$3:$G$231,2,FALSE)</f>
        <v>746.45</v>
      </c>
      <c r="D51" s="258">
        <f>VLOOKUP(A51,Basis!$A$3:$G$231,3,FALSE)</f>
        <v>750.65</v>
      </c>
      <c r="E51" s="354">
        <f>VLOOKUP(A51,Margins!$A$2:$M$232,7,FALSE)</f>
        <v>122641.3125</v>
      </c>
      <c r="F51" s="69">
        <f>VLOOKUP(A51,'Open Int.'!$A$4:$D$232,2,FALSE)</f>
        <v>1630650</v>
      </c>
      <c r="G51" s="69">
        <f>VLOOKUP(A51,'Open Int.'!$A$4:$D$232,3,FALSE)</f>
        <v>44625</v>
      </c>
      <c r="H51" s="69">
        <f t="shared" si="0"/>
        <v>1586025</v>
      </c>
      <c r="I51" s="316">
        <f>VLOOKUP(A51,'Open Int.'!$A$4:$D$232,4,FALSE)</f>
        <v>0.028136378682555446</v>
      </c>
    </row>
    <row r="52" spans="1:9" ht="13.5">
      <c r="A52" s="200" t="s">
        <v>36</v>
      </c>
      <c r="B52" s="178">
        <f>VLOOKUP(A52,Margins!$A$2:$M$232,2,FALSE)</f>
        <v>600</v>
      </c>
      <c r="C52" s="257">
        <f>VLOOKUP(A52,Basis!$A$3:$G$231,2,FALSE)</f>
        <v>527.85</v>
      </c>
      <c r="D52" s="258">
        <f>VLOOKUP(A52,Basis!$A$3:$G$231,3,FALSE)</f>
        <v>533.2</v>
      </c>
      <c r="E52" s="354">
        <f>VLOOKUP(A52,Margins!$A$2:$M$232,7,FALSE)</f>
        <v>59773.5</v>
      </c>
      <c r="F52" s="69">
        <f>VLOOKUP(A52,'Open Int.'!$A$4:$D$232,2,FALSE)</f>
        <v>4168200</v>
      </c>
      <c r="G52" s="69">
        <f>VLOOKUP(A52,'Open Int.'!$A$4:$D$232,3,FALSE)</f>
        <v>255600</v>
      </c>
      <c r="H52" s="69">
        <f t="shared" si="0"/>
        <v>3912600</v>
      </c>
      <c r="I52" s="316">
        <f>VLOOKUP(A52,'Open Int.'!$A$4:$D$232,4,FALSE)</f>
        <v>0.06532740377242754</v>
      </c>
    </row>
    <row r="53" spans="1:9" ht="14.25" thickBot="1">
      <c r="A53" s="200" t="s">
        <v>382</v>
      </c>
      <c r="B53" s="178">
        <f>VLOOKUP(A53,Margins!$A$2:$M$232,2,FALSE)</f>
        <v>700</v>
      </c>
      <c r="C53" s="165">
        <f>VLOOKUP(A53,Basis!$A$3:$G$231,2,FALSE)</f>
        <v>313.9</v>
      </c>
      <c r="D53" s="258">
        <f>VLOOKUP(A53,Basis!$A$3:$G$231,3,FALSE)</f>
        <v>318.5</v>
      </c>
      <c r="E53" s="354">
        <f>VLOOKUP(A53,Margins!$A$2:$M$232,7,FALSE)</f>
        <v>41779.5</v>
      </c>
      <c r="F53" s="69">
        <f>VLOOKUP(A53,'Open Int.'!$A$4:$D$232,2,FALSE)</f>
        <v>2971500</v>
      </c>
      <c r="G53" s="69">
        <f>VLOOKUP(A53,'Open Int.'!$A$4:$D$232,3,FALSE)</f>
        <v>114800</v>
      </c>
      <c r="H53" s="69">
        <f t="shared" si="0"/>
        <v>2856700</v>
      </c>
      <c r="I53" s="316">
        <f>VLOOKUP(A53,'Open Int.'!$A$4:$D$232,4,FALSE)</f>
        <v>0.04018622886547415</v>
      </c>
    </row>
    <row r="54" spans="6:8" ht="11.25" hidden="1">
      <c r="F54" s="70">
        <f>SUM(F4:F53)</f>
        <v>606933054</v>
      </c>
      <c r="G54" s="70">
        <f>F54-H54</f>
        <v>14125764</v>
      </c>
      <c r="H54" s="70">
        <f>SUM(H4:H53)</f>
        <v>592807290</v>
      </c>
    </row>
    <row r="57" spans="1:3" ht="14.25" thickBot="1">
      <c r="A57" s="400" t="s">
        <v>446</v>
      </c>
      <c r="B57" s="401"/>
      <c r="C57" s="401"/>
    </row>
    <row r="58" spans="1:3" ht="13.5">
      <c r="A58" s="200" t="s">
        <v>57</v>
      </c>
      <c r="B58" s="200" t="s">
        <v>447</v>
      </c>
      <c r="C58" s="200" t="s">
        <v>448</v>
      </c>
    </row>
    <row r="59" spans="1:3" ht="11.25">
      <c r="A59" s="361">
        <f>F54</f>
        <v>606933054</v>
      </c>
      <c r="B59" s="362">
        <f>G54</f>
        <v>14125764</v>
      </c>
      <c r="C59" s="363">
        <f>(F54-H54)/H54</f>
        <v>0.023828593605857984</v>
      </c>
    </row>
  </sheetData>
  <mergeCells count="3">
    <mergeCell ref="A1:E1"/>
    <mergeCell ref="F1:I1"/>
    <mergeCell ref="A57:C5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266"/>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L255" sqref="L255"/>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09" customWidth="1"/>
    <col min="9" max="9" width="12.57421875" style="109"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06" t="s">
        <v>25</v>
      </c>
      <c r="B1" s="407"/>
      <c r="C1" s="407"/>
      <c r="D1" s="407"/>
      <c r="E1" s="407"/>
      <c r="F1" s="407"/>
      <c r="G1" s="407"/>
      <c r="H1" s="407"/>
      <c r="I1" s="407"/>
      <c r="J1" s="407"/>
      <c r="K1" s="408"/>
    </row>
    <row r="2" spans="1:11" s="7" customFormat="1" ht="46.5" customHeight="1" thickBot="1">
      <c r="A2" s="219" t="s">
        <v>26</v>
      </c>
      <c r="B2" s="220" t="s">
        <v>55</v>
      </c>
      <c r="C2" s="221" t="s">
        <v>27</v>
      </c>
      <c r="D2" s="221" t="s">
        <v>28</v>
      </c>
      <c r="E2" s="222" t="s">
        <v>37</v>
      </c>
      <c r="F2" s="223" t="s">
        <v>38</v>
      </c>
      <c r="G2" s="224" t="s">
        <v>69</v>
      </c>
      <c r="H2" s="225" t="s">
        <v>29</v>
      </c>
      <c r="I2" s="226" t="s">
        <v>188</v>
      </c>
      <c r="J2" s="226" t="s">
        <v>189</v>
      </c>
      <c r="K2" s="119" t="s">
        <v>24</v>
      </c>
    </row>
    <row r="3" spans="1:11" s="7" customFormat="1" ht="15">
      <c r="A3" s="200" t="s">
        <v>478</v>
      </c>
      <c r="B3" s="229">
        <f>'Open Int.'!K10</f>
        <v>5256900</v>
      </c>
      <c r="C3" s="231">
        <f>'Open Int.'!R10</f>
        <v>74.7268335</v>
      </c>
      <c r="D3" s="160">
        <f>B3/H3</f>
        <v>0.3356290233392703</v>
      </c>
      <c r="E3" s="233">
        <f>'Open Int.'!B10/'Open Int.'!K10</f>
        <v>0.9745762711864406</v>
      </c>
      <c r="F3" s="227">
        <f>'Open Int.'!E10/'Open Int.'!K10</f>
        <v>0.025423728813559324</v>
      </c>
      <c r="G3" s="234">
        <f>'Open Int.'!H10/'Open Int.'!K10</f>
        <v>0</v>
      </c>
      <c r="H3" s="228">
        <v>15662829</v>
      </c>
      <c r="I3" s="228">
        <v>3132000</v>
      </c>
      <c r="J3" s="228">
        <v>3132000</v>
      </c>
      <c r="K3" s="116" t="str">
        <f>IF(D3&gt;=80%,"Gross exposure has crossed 80%,Margin double",IF(D3&gt;=60%,"Gross exposure is Substantial as Open interest has crossed 60%",IF(D3&gt;=40%,"Gross exposure is building up andcrpsses 40% mark",IF(D3&gt;=30%,"Some sign of build up Gross exposure crosses 30%","Gross Exposure is less then 30%"))))</f>
        <v>Some sign of build up Gross exposure crosses 30%</v>
      </c>
    </row>
    <row r="4" spans="1:14" s="7" customFormat="1" ht="15">
      <c r="A4" s="200" t="s">
        <v>270</v>
      </c>
      <c r="B4" s="229">
        <f>'Open Int.'!K11</f>
        <v>1129750</v>
      </c>
      <c r="C4" s="231">
        <f>'Open Int.'!R11</f>
        <v>542.96349875</v>
      </c>
      <c r="D4" s="160">
        <f aca="true" t="shared" si="0" ref="D4:D67">B4/H4</f>
        <v>0.4061242713309157</v>
      </c>
      <c r="E4" s="233">
        <f>'Open Int.'!B11/'Open Int.'!K11</f>
        <v>0.9996016817880062</v>
      </c>
      <c r="F4" s="227">
        <f>'Open Int.'!E11/'Open Int.'!K11</f>
        <v>0.00039831821199380396</v>
      </c>
      <c r="G4" s="234">
        <f>'Open Int.'!H11/'Open Int.'!K11</f>
        <v>0</v>
      </c>
      <c r="H4" s="228">
        <v>2781784</v>
      </c>
      <c r="I4" s="228">
        <v>556200</v>
      </c>
      <c r="J4" s="228">
        <v>278000</v>
      </c>
      <c r="K4" s="34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building up andcrpsses 40% mark</v>
      </c>
      <c r="M4"/>
      <c r="N4"/>
    </row>
    <row r="5" spans="1:11" s="7" customFormat="1" ht="15">
      <c r="A5" s="200" t="s">
        <v>132</v>
      </c>
      <c r="B5" s="229">
        <f>'Open Int.'!K12</f>
        <v>1523000</v>
      </c>
      <c r="C5" s="231">
        <f>'Open Int.'!R12</f>
        <v>226.53102</v>
      </c>
      <c r="D5" s="160">
        <f t="shared" si="0"/>
        <v>0.0750334349577374</v>
      </c>
      <c r="E5" s="233">
        <f>'Open Int.'!B12/'Open Int.'!K12</f>
        <v>0.9996717005909389</v>
      </c>
      <c r="F5" s="227">
        <f>'Open Int.'!E12/'Open Int.'!K12</f>
        <v>0.00032829940906106366</v>
      </c>
      <c r="G5" s="234">
        <f>'Open Int.'!H12/'Open Int.'!K12</f>
        <v>0</v>
      </c>
      <c r="H5" s="228">
        <v>20297618</v>
      </c>
      <c r="I5" s="228">
        <v>1904000</v>
      </c>
      <c r="J5" s="228">
        <v>952000</v>
      </c>
      <c r="K5" s="116" t="str">
        <f t="shared" si="1"/>
        <v>Gross Exposure is less then 30%</v>
      </c>
    </row>
    <row r="6" spans="1:14" s="7" customFormat="1" ht="15">
      <c r="A6" s="200" t="s">
        <v>386</v>
      </c>
      <c r="B6" s="229">
        <f>'Open Int.'!K13</f>
        <v>377400</v>
      </c>
      <c r="C6" s="231">
        <f>'Open Int.'!R13</f>
        <v>74.232693</v>
      </c>
      <c r="D6" s="160">
        <f t="shared" si="0"/>
        <v>0.03524360061100114</v>
      </c>
      <c r="E6" s="233">
        <f>'Open Int.'!B13/'Open Int.'!K13</f>
        <v>0.9989401165871754</v>
      </c>
      <c r="F6" s="227">
        <f>'Open Int.'!E13/'Open Int.'!K13</f>
        <v>0.0010598834128245894</v>
      </c>
      <c r="G6" s="234">
        <f>'Open Int.'!H13/'Open Int.'!K13</f>
        <v>0</v>
      </c>
      <c r="H6" s="228">
        <v>10708327</v>
      </c>
      <c r="I6" s="228">
        <v>1861000</v>
      </c>
      <c r="J6" s="228">
        <v>930400</v>
      </c>
      <c r="K6" s="116" t="str">
        <f t="shared" si="1"/>
        <v>Gross Exposure is less then 30%</v>
      </c>
      <c r="M6"/>
      <c r="N6"/>
    </row>
    <row r="7" spans="1:14" s="7" customFormat="1" ht="15">
      <c r="A7" s="200" t="s">
        <v>0</v>
      </c>
      <c r="B7" s="229">
        <f>'Open Int.'!K14</f>
        <v>2223375</v>
      </c>
      <c r="C7" s="231">
        <f>'Open Int.'!R14</f>
        <v>224.683160625</v>
      </c>
      <c r="D7" s="160">
        <f t="shared" si="0"/>
        <v>0.10485754230097216</v>
      </c>
      <c r="E7" s="233">
        <f>'Open Int.'!B14/'Open Int.'!K14</f>
        <v>0.9986506999494013</v>
      </c>
      <c r="F7" s="227">
        <f>'Open Int.'!E14/'Open Int.'!K14</f>
        <v>0.0013493000505987519</v>
      </c>
      <c r="G7" s="234">
        <f>'Open Int.'!H14/'Open Int.'!K14</f>
        <v>0</v>
      </c>
      <c r="H7" s="228">
        <v>21203768</v>
      </c>
      <c r="I7" s="228">
        <v>2784375</v>
      </c>
      <c r="J7" s="228">
        <v>1392000</v>
      </c>
      <c r="K7" s="116" t="str">
        <f t="shared" si="1"/>
        <v>Gross Exposure is less then 30%</v>
      </c>
      <c r="M7"/>
      <c r="N7"/>
    </row>
    <row r="8" spans="1:14" s="7" customFormat="1" ht="15">
      <c r="A8" s="200" t="s">
        <v>387</v>
      </c>
      <c r="B8" s="229">
        <f>'Open Int.'!K15</f>
        <v>2231550</v>
      </c>
      <c r="C8" s="231">
        <f>'Open Int.'!R15</f>
        <v>315.808956</v>
      </c>
      <c r="D8" s="160">
        <f t="shared" si="0"/>
        <v>0.8487724169408364</v>
      </c>
      <c r="E8" s="233">
        <f>'Open Int.'!B15/'Open Int.'!K15</f>
        <v>1</v>
      </c>
      <c r="F8" s="227">
        <f>'Open Int.'!E15/'Open Int.'!K15</f>
        <v>0</v>
      </c>
      <c r="G8" s="234">
        <f>'Open Int.'!H15/'Open Int.'!K15</f>
        <v>0</v>
      </c>
      <c r="H8" s="228">
        <v>2629150</v>
      </c>
      <c r="I8" s="228">
        <v>525600</v>
      </c>
      <c r="J8" s="228">
        <v>525600</v>
      </c>
      <c r="K8" s="116" t="str">
        <f t="shared" si="1"/>
        <v>Gross exposure has crossed 80%,Margin double</v>
      </c>
      <c r="M8"/>
      <c r="N8"/>
    </row>
    <row r="9" spans="1:14" s="7" customFormat="1" ht="15">
      <c r="A9" s="200" t="s">
        <v>388</v>
      </c>
      <c r="B9" s="229">
        <f>'Open Int.'!K16</f>
        <v>95400</v>
      </c>
      <c r="C9" s="231">
        <f>'Open Int.'!R16</f>
        <v>15.730029</v>
      </c>
      <c r="D9" s="160">
        <f t="shared" si="0"/>
        <v>0.08340232529879277</v>
      </c>
      <c r="E9" s="233">
        <f>'Open Int.'!B16/'Open Int.'!K16</f>
        <v>1</v>
      </c>
      <c r="F9" s="227">
        <f>'Open Int.'!E16/'Open Int.'!K16</f>
        <v>0</v>
      </c>
      <c r="G9" s="234">
        <f>'Open Int.'!H16/'Open Int.'!K16</f>
        <v>0</v>
      </c>
      <c r="H9" s="228">
        <v>1143853</v>
      </c>
      <c r="I9" s="228">
        <v>228600</v>
      </c>
      <c r="J9" s="228">
        <v>228600</v>
      </c>
      <c r="K9" s="116" t="str">
        <f t="shared" si="1"/>
        <v>Gross Exposure is less then 30%</v>
      </c>
      <c r="M9"/>
      <c r="N9"/>
    </row>
    <row r="10" spans="1:14" s="7" customFormat="1" ht="15">
      <c r="A10" s="200" t="s">
        <v>389</v>
      </c>
      <c r="B10" s="229">
        <f>'Open Int.'!K17</f>
        <v>7232650</v>
      </c>
      <c r="C10" s="231">
        <f>'Open Int.'!R17</f>
        <v>203.63526075</v>
      </c>
      <c r="D10" s="160">
        <f t="shared" si="0"/>
        <v>0.31870516160341</v>
      </c>
      <c r="E10" s="233">
        <f>'Open Int.'!B17/'Open Int.'!K17</f>
        <v>0.9965918439299565</v>
      </c>
      <c r="F10" s="227">
        <f>'Open Int.'!E17/'Open Int.'!K17</f>
        <v>0.003173110823833588</v>
      </c>
      <c r="G10" s="234">
        <f>'Open Int.'!H17/'Open Int.'!K17</f>
        <v>0.0002350452462098954</v>
      </c>
      <c r="H10" s="228">
        <v>22693859</v>
      </c>
      <c r="I10" s="228">
        <v>4537300</v>
      </c>
      <c r="J10" s="228">
        <v>3282700</v>
      </c>
      <c r="K10" s="116" t="str">
        <f t="shared" si="1"/>
        <v>Some sign of build up Gross exposure crosses 30%</v>
      </c>
      <c r="M10"/>
      <c r="N10"/>
    </row>
    <row r="11" spans="1:14" s="7" customFormat="1" ht="15">
      <c r="A11" s="200" t="s">
        <v>133</v>
      </c>
      <c r="B11" s="229">
        <f>'Open Int.'!K18</f>
        <v>7852250</v>
      </c>
      <c r="C11" s="231">
        <f>'Open Int.'!R18</f>
        <v>92.1068925</v>
      </c>
      <c r="D11" s="160">
        <f t="shared" si="0"/>
        <v>0.19630625</v>
      </c>
      <c r="E11" s="233">
        <f>'Open Int.'!B18/'Open Int.'!K18</f>
        <v>0.9906396255850234</v>
      </c>
      <c r="F11" s="227">
        <f>'Open Int.'!E18/'Open Int.'!K18</f>
        <v>0.0093603744149766</v>
      </c>
      <c r="G11" s="234">
        <f>'Open Int.'!H18/'Open Int.'!K18</f>
        <v>0</v>
      </c>
      <c r="H11" s="228">
        <v>40000000</v>
      </c>
      <c r="I11" s="228">
        <v>7999250</v>
      </c>
      <c r="J11" s="228">
        <v>4882850</v>
      </c>
      <c r="K11" s="347" t="str">
        <f t="shared" si="1"/>
        <v>Gross Exposure is less then 30%</v>
      </c>
      <c r="M11"/>
      <c r="N11"/>
    </row>
    <row r="12" spans="1:14" s="7" customFormat="1" ht="15">
      <c r="A12" s="200" t="s">
        <v>171</v>
      </c>
      <c r="B12" s="229">
        <f>'Open Int.'!K19</f>
        <v>18652800</v>
      </c>
      <c r="C12" s="231">
        <f>'Open Int.'!R19</f>
        <v>192.217104</v>
      </c>
      <c r="D12" s="160">
        <f t="shared" si="0"/>
        <v>0.8265896988616311</v>
      </c>
      <c r="E12" s="233">
        <f>'Open Int.'!B19/'Open Int.'!K19</f>
        <v>0.9556393678160919</v>
      </c>
      <c r="F12" s="227">
        <f>'Open Int.'!E19/'Open Int.'!K19</f>
        <v>0.03987068965517242</v>
      </c>
      <c r="G12" s="234">
        <f>'Open Int.'!H19/'Open Int.'!K19</f>
        <v>0.004489942528735632</v>
      </c>
      <c r="H12" s="228">
        <v>22565972</v>
      </c>
      <c r="I12" s="228">
        <v>4512450</v>
      </c>
      <c r="J12" s="228">
        <v>4512450</v>
      </c>
      <c r="K12" s="116" t="str">
        <f t="shared" si="1"/>
        <v>Gross exposure has crossed 80%,Margin double</v>
      </c>
      <c r="M12"/>
      <c r="N12"/>
    </row>
    <row r="13" spans="1:14" s="7" customFormat="1" ht="15">
      <c r="A13" s="200" t="s">
        <v>455</v>
      </c>
      <c r="B13" s="229">
        <f>'Open Int.'!K20</f>
        <v>5808654</v>
      </c>
      <c r="C13" s="231">
        <f>'Open Int.'!R20</f>
        <v>86.57798787</v>
      </c>
      <c r="D13" s="160">
        <f t="shared" si="0"/>
        <v>0.03259005643341713</v>
      </c>
      <c r="E13" s="233">
        <f>'Open Int.'!B20/'Open Int.'!K20</f>
        <v>0.9449769258075967</v>
      </c>
      <c r="F13" s="227">
        <f>'Open Int.'!E20/'Open Int.'!K20</f>
        <v>0.050763223287184946</v>
      </c>
      <c r="G13" s="234">
        <f>'Open Int.'!H20/'Open Int.'!K20</f>
        <v>0.004259850905218318</v>
      </c>
      <c r="H13" s="228">
        <v>178233935</v>
      </c>
      <c r="I13" s="228">
        <v>20725162</v>
      </c>
      <c r="J13" s="228">
        <v>10361550</v>
      </c>
      <c r="K13" s="116" t="str">
        <f t="shared" si="1"/>
        <v>Gross Exposure is less then 30%</v>
      </c>
      <c r="M13"/>
      <c r="N13"/>
    </row>
    <row r="14" spans="1:14" s="7" customFormat="1" ht="15">
      <c r="A14" s="200" t="s">
        <v>271</v>
      </c>
      <c r="B14" s="229">
        <f>'Open Int.'!K21</f>
        <v>461400</v>
      </c>
      <c r="C14" s="231">
        <f>'Open Int.'!R21</f>
        <v>19.611807</v>
      </c>
      <c r="D14" s="160">
        <f t="shared" si="0"/>
        <v>0.025442062732605464</v>
      </c>
      <c r="E14" s="233">
        <f>'Open Int.'!B21/'Open Int.'!K21</f>
        <v>1</v>
      </c>
      <c r="F14" s="227">
        <f>'Open Int.'!E21/'Open Int.'!K21</f>
        <v>0</v>
      </c>
      <c r="G14" s="234">
        <f>'Open Int.'!H21/'Open Int.'!K21</f>
        <v>0</v>
      </c>
      <c r="H14" s="228">
        <v>18135322</v>
      </c>
      <c r="I14" s="228">
        <v>3627000</v>
      </c>
      <c r="J14" s="228">
        <v>1813200</v>
      </c>
      <c r="K14" s="116" t="str">
        <f t="shared" si="1"/>
        <v>Gross Exposure is less then 30%</v>
      </c>
      <c r="M14"/>
      <c r="N14"/>
    </row>
    <row r="15" spans="1:14" s="7" customFormat="1" ht="15">
      <c r="A15" s="200" t="s">
        <v>73</v>
      </c>
      <c r="B15" s="229">
        <f>'Open Int.'!K22</f>
        <v>9259800</v>
      </c>
      <c r="C15" s="231">
        <f>'Open Int.'!R22</f>
        <v>97.737189</v>
      </c>
      <c r="D15" s="160">
        <f t="shared" si="0"/>
        <v>0.19701702127659573</v>
      </c>
      <c r="E15" s="233">
        <f>'Open Int.'!B22/'Open Int.'!K22</f>
        <v>0.9781420765027322</v>
      </c>
      <c r="F15" s="227">
        <f>'Open Int.'!E22/'Open Int.'!K22</f>
        <v>0.021609538002980627</v>
      </c>
      <c r="G15" s="234">
        <f>'Open Int.'!H22/'Open Int.'!K22</f>
        <v>0.00024838549428713363</v>
      </c>
      <c r="H15" s="228">
        <v>47000000</v>
      </c>
      <c r="I15" s="228">
        <v>9397800</v>
      </c>
      <c r="J15" s="228">
        <v>5632700</v>
      </c>
      <c r="K15" s="116" t="str">
        <f t="shared" si="1"/>
        <v>Gross Exposure is less then 30%</v>
      </c>
      <c r="M15"/>
      <c r="N15"/>
    </row>
    <row r="16" spans="1:14" s="7" customFormat="1" ht="15">
      <c r="A16" s="200" t="s">
        <v>390</v>
      </c>
      <c r="B16" s="229">
        <f>'Open Int.'!K23</f>
        <v>3298100</v>
      </c>
      <c r="C16" s="231">
        <f>'Open Int.'!R23</f>
        <v>140.202231</v>
      </c>
      <c r="D16" s="160">
        <f t="shared" si="0"/>
        <v>0.4261972315852971</v>
      </c>
      <c r="E16" s="233">
        <f>'Open Int.'!B23/'Open Int.'!K23</f>
        <v>0.9984233346472211</v>
      </c>
      <c r="F16" s="227">
        <f>'Open Int.'!E23/'Open Int.'!K23</f>
        <v>0.0015766653527788726</v>
      </c>
      <c r="G16" s="234">
        <f>'Open Int.'!H23/'Open Int.'!K23</f>
        <v>0</v>
      </c>
      <c r="H16" s="228">
        <v>7738436</v>
      </c>
      <c r="I16" s="228">
        <v>1547650</v>
      </c>
      <c r="J16" s="228">
        <v>1547650</v>
      </c>
      <c r="K16" s="116" t="str">
        <f t="shared" si="1"/>
        <v>Gross exposure is building up andcrpsses 40% mark</v>
      </c>
      <c r="M16"/>
      <c r="N16"/>
    </row>
    <row r="17" spans="1:14" s="7" customFormat="1" ht="15">
      <c r="A17" s="200" t="s">
        <v>391</v>
      </c>
      <c r="B17" s="229">
        <f>'Open Int.'!K24</f>
        <v>465200</v>
      </c>
      <c r="C17" s="231">
        <f>'Open Int.'!R24</f>
        <v>46.482784</v>
      </c>
      <c r="D17" s="160">
        <f t="shared" si="0"/>
        <v>0.10353791642184357</v>
      </c>
      <c r="E17" s="233">
        <f>'Open Int.'!B24/'Open Int.'!K24</f>
        <v>0.9995700773860705</v>
      </c>
      <c r="F17" s="227">
        <f>'Open Int.'!E24/'Open Int.'!K24</f>
        <v>0.0004299226139294927</v>
      </c>
      <c r="G17" s="234">
        <f>'Open Int.'!H24/'Open Int.'!K24</f>
        <v>0</v>
      </c>
      <c r="H17" s="228">
        <v>4493040</v>
      </c>
      <c r="I17" s="228">
        <v>898400</v>
      </c>
      <c r="J17" s="228">
        <v>520000</v>
      </c>
      <c r="K17" s="116" t="str">
        <f t="shared" si="1"/>
        <v>Gross Exposure is less then 30%</v>
      </c>
      <c r="M17"/>
      <c r="N17"/>
    </row>
    <row r="18" spans="1:14" s="7" customFormat="1" ht="15">
      <c r="A18" s="200" t="s">
        <v>463</v>
      </c>
      <c r="B18" s="229">
        <f>'Open Int.'!K25</f>
        <v>5330650</v>
      </c>
      <c r="C18" s="231">
        <f>'Open Int.'!R25</f>
        <v>217.3306005</v>
      </c>
      <c r="D18" s="160">
        <f t="shared" si="0"/>
        <v>0.856190676272822</v>
      </c>
      <c r="E18" s="233">
        <f>'Open Int.'!B25/'Open Int.'!K25</f>
        <v>1</v>
      </c>
      <c r="F18" s="227">
        <f>'Open Int.'!E25/'Open Int.'!K25</f>
        <v>0</v>
      </c>
      <c r="G18" s="234">
        <f>'Open Int.'!H25/'Open Int.'!K25</f>
        <v>0</v>
      </c>
      <c r="H18" s="228">
        <v>6226008</v>
      </c>
      <c r="I18" s="228">
        <v>1244750</v>
      </c>
      <c r="J18" s="228">
        <v>1244750</v>
      </c>
      <c r="K18" s="116" t="str">
        <f t="shared" si="1"/>
        <v>Gross exposure has crossed 80%,Margin double</v>
      </c>
      <c r="M18"/>
      <c r="N18"/>
    </row>
    <row r="19" spans="1:14" s="7" customFormat="1" ht="15">
      <c r="A19" s="200" t="s">
        <v>86</v>
      </c>
      <c r="B19" s="229">
        <f>'Open Int.'!K26</f>
        <v>25288300</v>
      </c>
      <c r="C19" s="231">
        <f>'Open Int.'!R26</f>
        <v>226.7096095</v>
      </c>
      <c r="D19" s="160">
        <f t="shared" si="0"/>
        <v>0.9184834539100969</v>
      </c>
      <c r="E19" s="233">
        <f>'Open Int.'!B26/'Open Int.'!K26</f>
        <v>0.9409964291787111</v>
      </c>
      <c r="F19" s="227">
        <f>'Open Int.'!E26/'Open Int.'!K26</f>
        <v>0.053052202006461484</v>
      </c>
      <c r="G19" s="234">
        <f>'Open Int.'!H26/'Open Int.'!K26</f>
        <v>0.005951368814827411</v>
      </c>
      <c r="H19" s="228">
        <v>27532668</v>
      </c>
      <c r="I19" s="228">
        <v>5504000</v>
      </c>
      <c r="J19" s="228">
        <v>5504000</v>
      </c>
      <c r="K19" s="347" t="str">
        <f t="shared" si="1"/>
        <v>Gross exposure has crossed 80%,Margin double</v>
      </c>
      <c r="M19"/>
      <c r="N19"/>
    </row>
    <row r="20" spans="1:14" s="7" customFormat="1" ht="15">
      <c r="A20" s="200" t="s">
        <v>134</v>
      </c>
      <c r="B20" s="229">
        <f>'Open Int.'!K27</f>
        <v>76734250</v>
      </c>
      <c r="C20" s="231">
        <f>'Open Int.'!R27</f>
        <v>384.82226375</v>
      </c>
      <c r="D20" s="160">
        <f t="shared" si="0"/>
        <v>0.6013599071989969</v>
      </c>
      <c r="E20" s="233">
        <f>'Open Int.'!B27/'Open Int.'!K27</f>
        <v>0.890292470441817</v>
      </c>
      <c r="F20" s="227">
        <f>'Open Int.'!E27/'Open Int.'!K27</f>
        <v>0.09676415681393902</v>
      </c>
      <c r="G20" s="234">
        <f>'Open Int.'!H27/'Open Int.'!K27</f>
        <v>0.012943372744243932</v>
      </c>
      <c r="H20" s="228">
        <v>127601207</v>
      </c>
      <c r="I20" s="228">
        <v>25517600</v>
      </c>
      <c r="J20" s="228">
        <v>12758800</v>
      </c>
      <c r="K20" s="116" t="str">
        <f t="shared" si="1"/>
        <v>Gross exposure is Substantial as Open interest has crossed 60%</v>
      </c>
      <c r="M20"/>
      <c r="N20"/>
    </row>
    <row r="21" spans="1:14" s="7" customFormat="1" ht="15">
      <c r="A21" s="200" t="s">
        <v>154</v>
      </c>
      <c r="B21" s="229">
        <f>'Open Int.'!K28</f>
        <v>1764350</v>
      </c>
      <c r="C21" s="231">
        <f>'Open Int.'!R28</f>
        <v>94.56916</v>
      </c>
      <c r="D21" s="160">
        <f t="shared" si="0"/>
        <v>0.3672005905678555</v>
      </c>
      <c r="E21" s="233">
        <f>'Open Int.'!B28/'Open Int.'!K28</f>
        <v>0.9984130132910137</v>
      </c>
      <c r="F21" s="227">
        <f>'Open Int.'!E28/'Open Int.'!K28</f>
        <v>0.0015869867089863122</v>
      </c>
      <c r="G21" s="234">
        <f>'Open Int.'!H28/'Open Int.'!K28</f>
        <v>0</v>
      </c>
      <c r="H21" s="228">
        <v>4804867</v>
      </c>
      <c r="I21" s="228">
        <v>960750</v>
      </c>
      <c r="J21" s="228">
        <v>856450</v>
      </c>
      <c r="K21" s="116" t="str">
        <f t="shared" si="1"/>
        <v>Some sign of build up Gross exposure crosses 30%</v>
      </c>
      <c r="M21"/>
      <c r="N21"/>
    </row>
    <row r="22" spans="1:16" s="7" customFormat="1" ht="15">
      <c r="A22" s="200" t="s">
        <v>458</v>
      </c>
      <c r="B22" s="229">
        <f>'Open Int.'!K29</f>
        <v>744075</v>
      </c>
      <c r="C22" s="231">
        <f>'Open Int.'!R29</f>
        <v>72.588236625</v>
      </c>
      <c r="D22" s="160">
        <f t="shared" si="0"/>
        <v>0.02059572841700109</v>
      </c>
      <c r="E22" s="233">
        <f>'Open Int.'!B29/'Open Int.'!K29</f>
        <v>1</v>
      </c>
      <c r="F22" s="227">
        <f>'Open Int.'!E29/'Open Int.'!K29</f>
        <v>0</v>
      </c>
      <c r="G22" s="234">
        <f>'Open Int.'!H29/'Open Int.'!K29</f>
        <v>0</v>
      </c>
      <c r="H22" s="228">
        <v>36127637</v>
      </c>
      <c r="I22" s="228">
        <v>3270150</v>
      </c>
      <c r="J22" s="228">
        <v>1634850</v>
      </c>
      <c r="K22" s="116" t="str">
        <f t="shared" si="1"/>
        <v>Gross Exposure is less then 30%</v>
      </c>
      <c r="M22"/>
      <c r="N22"/>
      <c r="P22" s="95"/>
    </row>
    <row r="23" spans="1:14" s="7" customFormat="1" ht="15">
      <c r="A23" s="200" t="s">
        <v>190</v>
      </c>
      <c r="B23" s="229">
        <f>'Open Int.'!K30</f>
        <v>410100</v>
      </c>
      <c r="C23" s="231">
        <f>'Open Int.'!R30</f>
        <v>107.07711</v>
      </c>
      <c r="D23" s="160">
        <f t="shared" si="0"/>
        <v>0.029707030439311274</v>
      </c>
      <c r="E23" s="233">
        <f>'Open Int.'!B30/'Open Int.'!K30</f>
        <v>0.997317727383565</v>
      </c>
      <c r="F23" s="227">
        <f>'Open Int.'!E30/'Open Int.'!K30</f>
        <v>0.0026822726164350157</v>
      </c>
      <c r="G23" s="234">
        <f>'Open Int.'!H30/'Open Int.'!K30</f>
        <v>0</v>
      </c>
      <c r="H23" s="228">
        <v>13804813</v>
      </c>
      <c r="I23" s="228">
        <v>1212100</v>
      </c>
      <c r="J23" s="228">
        <v>606000</v>
      </c>
      <c r="K23" s="116" t="str">
        <f t="shared" si="1"/>
        <v>Gross Exposure is less then 30%</v>
      </c>
      <c r="M23"/>
      <c r="N23"/>
    </row>
    <row r="24" spans="1:14" s="7" customFormat="1" ht="15">
      <c r="A24" s="200" t="s">
        <v>272</v>
      </c>
      <c r="B24" s="229">
        <f>'Open Int.'!K31</f>
        <v>9313800</v>
      </c>
      <c r="C24" s="231">
        <f>'Open Int.'!R31</f>
        <v>273.592875</v>
      </c>
      <c r="D24" s="160">
        <f t="shared" si="0"/>
        <v>0.5741474245476781</v>
      </c>
      <c r="E24" s="233">
        <f>'Open Int.'!B31/'Open Int.'!K31</f>
        <v>0.9971440228478172</v>
      </c>
      <c r="F24" s="227">
        <f>'Open Int.'!E31/'Open Int.'!K31</f>
        <v>0.001937984496124031</v>
      </c>
      <c r="G24" s="234">
        <f>'Open Int.'!H31/'Open Int.'!K31</f>
        <v>0.0009179926560587516</v>
      </c>
      <c r="H24" s="228">
        <v>16221966</v>
      </c>
      <c r="I24" s="228">
        <v>3243300</v>
      </c>
      <c r="J24" s="228">
        <v>2717000</v>
      </c>
      <c r="K24" s="116" t="str">
        <f t="shared" si="1"/>
        <v>Gross exposure is building up andcrpsses 40% mark</v>
      </c>
      <c r="M24"/>
      <c r="N24"/>
    </row>
    <row r="25" spans="1:14" s="8" customFormat="1" ht="15">
      <c r="A25" s="200" t="s">
        <v>273</v>
      </c>
      <c r="B25" s="229">
        <f>'Open Int.'!K32</f>
        <v>23673600</v>
      </c>
      <c r="C25" s="231">
        <f>'Open Int.'!R32</f>
        <v>274.968864</v>
      </c>
      <c r="D25" s="160">
        <f t="shared" si="0"/>
        <v>0.6996324813458232</v>
      </c>
      <c r="E25" s="233">
        <f>'Open Int.'!B32/'Open Int.'!K32</f>
        <v>0.9801297648012977</v>
      </c>
      <c r="F25" s="227">
        <f>'Open Int.'!E32/'Open Int.'!K32</f>
        <v>0.015713706407137065</v>
      </c>
      <c r="G25" s="234">
        <f>'Open Int.'!H32/'Open Int.'!K32</f>
        <v>0.004156528791565288</v>
      </c>
      <c r="H25" s="228">
        <v>33837194</v>
      </c>
      <c r="I25" s="228">
        <v>6763200</v>
      </c>
      <c r="J25" s="228">
        <v>6230400</v>
      </c>
      <c r="K25" s="116" t="str">
        <f t="shared" si="1"/>
        <v>Gross exposure is Substantial as Open interest has crossed 60%</v>
      </c>
      <c r="M25"/>
      <c r="N25"/>
    </row>
    <row r="26" spans="1:14" s="8" customFormat="1" ht="15">
      <c r="A26" s="200" t="s">
        <v>74</v>
      </c>
      <c r="B26" s="229">
        <f>'Open Int.'!K33</f>
        <v>4113900</v>
      </c>
      <c r="C26" s="231">
        <f>'Open Int.'!R33</f>
        <v>187.5321315</v>
      </c>
      <c r="D26" s="160">
        <f t="shared" si="0"/>
        <v>0.12224365648756971</v>
      </c>
      <c r="E26" s="233">
        <f>'Open Int.'!B33/'Open Int.'!K33</f>
        <v>1</v>
      </c>
      <c r="F26" s="227">
        <f>'Open Int.'!E33/'Open Int.'!K33</f>
        <v>0</v>
      </c>
      <c r="G26" s="234">
        <f>'Open Int.'!H33/'Open Int.'!K33</f>
        <v>0</v>
      </c>
      <c r="H26" s="228">
        <v>33653280</v>
      </c>
      <c r="I26" s="228">
        <v>6729800</v>
      </c>
      <c r="J26" s="228">
        <v>3364200</v>
      </c>
      <c r="K26" s="116" t="str">
        <f t="shared" si="1"/>
        <v>Gross Exposure is less then 30%</v>
      </c>
      <c r="M26"/>
      <c r="N26"/>
    </row>
    <row r="27" spans="1:14" s="7" customFormat="1" ht="15">
      <c r="A27" s="200" t="s">
        <v>75</v>
      </c>
      <c r="B27" s="229">
        <f>'Open Int.'!K34</f>
        <v>4551450</v>
      </c>
      <c r="C27" s="231">
        <f>'Open Int.'!R34</f>
        <v>166.33274025</v>
      </c>
      <c r="D27" s="160">
        <f t="shared" si="0"/>
        <v>0.15291600228192223</v>
      </c>
      <c r="E27" s="233">
        <f>'Open Int.'!B34/'Open Int.'!K34</f>
        <v>0.9937382592360676</v>
      </c>
      <c r="F27" s="227">
        <f>'Open Int.'!E34/'Open Int.'!K34</f>
        <v>0.006261740763932373</v>
      </c>
      <c r="G27" s="234">
        <f>'Open Int.'!H34/'Open Int.'!K34</f>
        <v>0</v>
      </c>
      <c r="H27" s="228">
        <v>29764380</v>
      </c>
      <c r="I27" s="228">
        <v>5952700</v>
      </c>
      <c r="J27" s="228">
        <v>2975400</v>
      </c>
      <c r="K27" s="116" t="str">
        <f t="shared" si="1"/>
        <v>Gross Exposure is less then 30%</v>
      </c>
      <c r="M27"/>
      <c r="N27"/>
    </row>
    <row r="28" spans="1:14" s="7" customFormat="1" ht="15">
      <c r="A28" s="200" t="s">
        <v>274</v>
      </c>
      <c r="B28" s="229">
        <f>'Open Int.'!K35</f>
        <v>1873200</v>
      </c>
      <c r="C28" s="231">
        <f>'Open Int.'!R35</f>
        <v>47.878992</v>
      </c>
      <c r="D28" s="160">
        <f t="shared" si="0"/>
        <v>0.29753386171060686</v>
      </c>
      <c r="E28" s="233">
        <f>'Open Int.'!B35/'Open Int.'!K35</f>
        <v>0.999439461883408</v>
      </c>
      <c r="F28" s="227">
        <f>'Open Int.'!E35/'Open Int.'!K35</f>
        <v>0.0005605381165919282</v>
      </c>
      <c r="G28" s="234">
        <f>'Open Int.'!H35/'Open Int.'!K35</f>
        <v>0</v>
      </c>
      <c r="H28" s="228">
        <v>6295754</v>
      </c>
      <c r="I28" s="228">
        <v>1258950</v>
      </c>
      <c r="J28" s="228">
        <v>1258950</v>
      </c>
      <c r="K28" s="347" t="str">
        <f t="shared" si="1"/>
        <v>Gross Exposure is less then 30%</v>
      </c>
      <c r="M28"/>
      <c r="N28"/>
    </row>
    <row r="29" spans="1:14" s="7" customFormat="1" ht="15">
      <c r="A29" s="200" t="s">
        <v>33</v>
      </c>
      <c r="B29" s="229">
        <f>'Open Int.'!K36</f>
        <v>208450</v>
      </c>
      <c r="C29" s="231">
        <f>'Open Int.'!R36</f>
        <v>43.731767749999996</v>
      </c>
      <c r="D29" s="160">
        <f t="shared" si="0"/>
        <v>0.05397350650426713</v>
      </c>
      <c r="E29" s="233">
        <f>'Open Int.'!B36/'Open Int.'!K36</f>
        <v>1</v>
      </c>
      <c r="F29" s="227">
        <f>'Open Int.'!E36/'Open Int.'!K36</f>
        <v>0</v>
      </c>
      <c r="G29" s="234">
        <f>'Open Int.'!H36/'Open Int.'!K36</f>
        <v>0</v>
      </c>
      <c r="H29" s="228">
        <v>3862080</v>
      </c>
      <c r="I29" s="228">
        <v>772200</v>
      </c>
      <c r="J29" s="228">
        <v>386100</v>
      </c>
      <c r="K29" s="347" t="str">
        <f t="shared" si="1"/>
        <v>Gross Exposure is less then 30%</v>
      </c>
      <c r="M29"/>
      <c r="N29"/>
    </row>
    <row r="30" spans="1:14" s="7" customFormat="1" ht="15">
      <c r="A30" s="200" t="s">
        <v>275</v>
      </c>
      <c r="B30" s="229">
        <f>'Open Int.'!K37</f>
        <v>70375</v>
      </c>
      <c r="C30" s="231">
        <f>'Open Int.'!R37</f>
        <v>12.0749425</v>
      </c>
      <c r="D30" s="160">
        <f t="shared" si="0"/>
        <v>0.018379952466765912</v>
      </c>
      <c r="E30" s="233">
        <f>'Open Int.'!B37/'Open Int.'!K37</f>
        <v>1</v>
      </c>
      <c r="F30" s="227">
        <f>'Open Int.'!E37/'Open Int.'!K37</f>
        <v>0</v>
      </c>
      <c r="G30" s="234">
        <f>'Open Int.'!H37/'Open Int.'!K37</f>
        <v>0</v>
      </c>
      <c r="H30" s="228">
        <v>3828900</v>
      </c>
      <c r="I30" s="228">
        <v>765750</v>
      </c>
      <c r="J30" s="228">
        <v>382750</v>
      </c>
      <c r="K30" s="116" t="str">
        <f t="shared" si="1"/>
        <v>Gross Exposure is less then 30%</v>
      </c>
      <c r="M30"/>
      <c r="N30"/>
    </row>
    <row r="31" spans="1:14" s="7" customFormat="1" ht="15">
      <c r="A31" s="200" t="s">
        <v>135</v>
      </c>
      <c r="B31" s="229">
        <f>'Open Int.'!K38</f>
        <v>8005000</v>
      </c>
      <c r="C31" s="231">
        <f>'Open Int.'!R38</f>
        <v>283.45705</v>
      </c>
      <c r="D31" s="160">
        <f t="shared" si="0"/>
        <v>0.3007083155259291</v>
      </c>
      <c r="E31" s="233">
        <f>'Open Int.'!B38/'Open Int.'!K38</f>
        <v>0.9982510930668332</v>
      </c>
      <c r="F31" s="227">
        <f>'Open Int.'!E38/'Open Int.'!K38</f>
        <v>0.0017489069331667708</v>
      </c>
      <c r="G31" s="234">
        <f>'Open Int.'!H38/'Open Int.'!K38</f>
        <v>0</v>
      </c>
      <c r="H31" s="228">
        <v>26620481</v>
      </c>
      <c r="I31" s="228">
        <v>5324000</v>
      </c>
      <c r="J31" s="228">
        <v>2662000</v>
      </c>
      <c r="K31" s="116" t="str">
        <f t="shared" si="1"/>
        <v>Some sign of build up Gross exposure crosses 30%</v>
      </c>
      <c r="M31"/>
      <c r="N31"/>
    </row>
    <row r="32" spans="1:11" s="7" customFormat="1" ht="15">
      <c r="A32" s="200" t="s">
        <v>226</v>
      </c>
      <c r="B32" s="229">
        <f>'Open Int.'!K39</f>
        <v>5475250</v>
      </c>
      <c r="C32" s="231">
        <f>'Open Int.'!R39</f>
        <v>515.440035</v>
      </c>
      <c r="D32" s="160">
        <f t="shared" si="0"/>
        <v>0.04228912842108255</v>
      </c>
      <c r="E32" s="233">
        <f>'Open Int.'!B39/'Open Int.'!K39</f>
        <v>0.9899547965846308</v>
      </c>
      <c r="F32" s="227">
        <f>'Open Int.'!E39/'Open Int.'!K39</f>
        <v>0.009679923291173918</v>
      </c>
      <c r="G32" s="234">
        <f>'Open Int.'!H39/'Open Int.'!K39</f>
        <v>0.00036528012419524225</v>
      </c>
      <c r="H32" s="228">
        <v>129471810</v>
      </c>
      <c r="I32" s="228">
        <v>2980000</v>
      </c>
      <c r="J32" s="228">
        <v>1490000</v>
      </c>
      <c r="K32" s="116" t="str">
        <f t="shared" si="1"/>
        <v>Gross Exposure is less then 30%</v>
      </c>
    </row>
    <row r="33" spans="1:11" s="7" customFormat="1" ht="15">
      <c r="A33" s="200" t="s">
        <v>1</v>
      </c>
      <c r="B33" s="229">
        <f>'Open Int.'!K40</f>
        <v>2614500</v>
      </c>
      <c r="C33" s="231">
        <f>'Open Int.'!R40</f>
        <v>675.4691475</v>
      </c>
      <c r="D33" s="160">
        <f t="shared" si="0"/>
        <v>0.0827338857997071</v>
      </c>
      <c r="E33" s="233">
        <f>'Open Int.'!B40/'Open Int.'!K40</f>
        <v>0.998995983935743</v>
      </c>
      <c r="F33" s="227">
        <f>'Open Int.'!E40/'Open Int.'!K40</f>
        <v>0.001004016064257028</v>
      </c>
      <c r="G33" s="234">
        <f>'Open Int.'!H40/'Open Int.'!K40</f>
        <v>0</v>
      </c>
      <c r="H33" s="228">
        <v>31601320</v>
      </c>
      <c r="I33" s="228">
        <v>1150500</v>
      </c>
      <c r="J33" s="228">
        <v>575100</v>
      </c>
      <c r="K33" s="347" t="str">
        <f t="shared" si="1"/>
        <v>Gross Exposure is less then 30%</v>
      </c>
    </row>
    <row r="34" spans="1:11" s="7" customFormat="1" ht="15">
      <c r="A34" s="200" t="s">
        <v>464</v>
      </c>
      <c r="B34" s="229">
        <f>'Open Int.'!K41</f>
        <v>188000</v>
      </c>
      <c r="C34" s="231">
        <f>'Open Int.'!R41</f>
        <v>29.40038</v>
      </c>
      <c r="D34" s="160">
        <f t="shared" si="0"/>
        <v>0.061793524170142555</v>
      </c>
      <c r="E34" s="233">
        <f>'Open Int.'!B41/'Open Int.'!K41</f>
        <v>1</v>
      </c>
      <c r="F34" s="227">
        <f>'Open Int.'!E41/'Open Int.'!K41</f>
        <v>0</v>
      </c>
      <c r="G34" s="234">
        <f>'Open Int.'!H41/'Open Int.'!K41</f>
        <v>0</v>
      </c>
      <c r="H34" s="228">
        <v>3042390</v>
      </c>
      <c r="I34" s="228">
        <v>608250</v>
      </c>
      <c r="J34" s="228">
        <v>469000</v>
      </c>
      <c r="K34" s="347" t="str">
        <f t="shared" si="1"/>
        <v>Gross Exposure is less then 30%</v>
      </c>
    </row>
    <row r="35" spans="1:11" s="7" customFormat="1" ht="15">
      <c r="A35" s="200" t="s">
        <v>155</v>
      </c>
      <c r="B35" s="229">
        <f>'Open Int.'!K42</f>
        <v>3239500</v>
      </c>
      <c r="C35" s="231">
        <f>'Open Int.'!R42</f>
        <v>56.723645</v>
      </c>
      <c r="D35" s="160">
        <f t="shared" si="0"/>
        <v>0.14269899814687323</v>
      </c>
      <c r="E35" s="233">
        <f>'Open Int.'!B42/'Open Int.'!K42</f>
        <v>0.9947214076246335</v>
      </c>
      <c r="F35" s="227">
        <f>'Open Int.'!E42/'Open Int.'!K42</f>
        <v>0.005278592375366569</v>
      </c>
      <c r="G35" s="234">
        <f>'Open Int.'!H42/'Open Int.'!K42</f>
        <v>0</v>
      </c>
      <c r="H35" s="228">
        <v>22701631</v>
      </c>
      <c r="I35" s="228">
        <v>4539100</v>
      </c>
      <c r="J35" s="228">
        <v>3553000</v>
      </c>
      <c r="K35" s="347" t="str">
        <f t="shared" si="1"/>
        <v>Gross Exposure is less then 30%</v>
      </c>
    </row>
    <row r="36" spans="1:14" s="7" customFormat="1" ht="15">
      <c r="A36" s="200" t="s">
        <v>392</v>
      </c>
      <c r="B36" s="229">
        <f>'Open Int.'!K43</f>
        <v>20592000</v>
      </c>
      <c r="C36" s="231">
        <f>'Open Int.'!R43</f>
        <v>145.58544</v>
      </c>
      <c r="D36" s="160">
        <f t="shared" si="0"/>
        <v>0.8421464526707314</v>
      </c>
      <c r="E36" s="233">
        <f>'Open Int.'!B43/'Open Int.'!K43</f>
        <v>0.9800480769230769</v>
      </c>
      <c r="F36" s="227">
        <f>'Open Int.'!E43/'Open Int.'!K43</f>
        <v>0.019230769230769232</v>
      </c>
      <c r="G36" s="234">
        <f>'Open Int.'!H43/'Open Int.'!K43</f>
        <v>0.0007211538461538462</v>
      </c>
      <c r="H36" s="228">
        <v>24451804</v>
      </c>
      <c r="I36" s="228">
        <v>4885650</v>
      </c>
      <c r="J36" s="228">
        <v>4885650</v>
      </c>
      <c r="K36" s="347" t="str">
        <f t="shared" si="1"/>
        <v>Gross exposure has crossed 80%,Margin double</v>
      </c>
      <c r="M36"/>
      <c r="N36"/>
    </row>
    <row r="37" spans="1:14" s="7" customFormat="1" ht="15">
      <c r="A37" s="200" t="s">
        <v>465</v>
      </c>
      <c r="B37" s="229">
        <f>'Open Int.'!K44</f>
        <v>1535400</v>
      </c>
      <c r="C37" s="231">
        <f>'Open Int.'!R44</f>
        <v>88.492779</v>
      </c>
      <c r="D37" s="160">
        <f t="shared" si="0"/>
        <v>0.19635062026155786</v>
      </c>
      <c r="E37" s="233">
        <f>'Open Int.'!B44/'Open Int.'!K44</f>
        <v>0.9988276670574443</v>
      </c>
      <c r="F37" s="227">
        <f>'Open Int.'!E44/'Open Int.'!K44</f>
        <v>0.0011723329425556857</v>
      </c>
      <c r="G37" s="234">
        <f>'Open Int.'!H44/'Open Int.'!K44</f>
        <v>0</v>
      </c>
      <c r="H37" s="228">
        <v>7819685</v>
      </c>
      <c r="I37" s="228">
        <v>1563750</v>
      </c>
      <c r="J37" s="228">
        <v>959400</v>
      </c>
      <c r="K37" s="347" t="str">
        <f t="shared" si="1"/>
        <v>Gross Exposure is less then 30%</v>
      </c>
      <c r="M37"/>
      <c r="N37"/>
    </row>
    <row r="38" spans="1:14" s="7" customFormat="1" ht="15">
      <c r="A38" s="200" t="s">
        <v>393</v>
      </c>
      <c r="B38" s="229">
        <f>'Open Int.'!K45</f>
        <v>2224450</v>
      </c>
      <c r="C38" s="231">
        <f>'Open Int.'!R45</f>
        <v>73.317872</v>
      </c>
      <c r="D38" s="160">
        <f t="shared" si="0"/>
        <v>0.38928247737972094</v>
      </c>
      <c r="E38" s="233">
        <f>'Open Int.'!B45/'Open Int.'!K45</f>
        <v>1</v>
      </c>
      <c r="F38" s="227">
        <f>'Open Int.'!E45/'Open Int.'!K45</f>
        <v>0</v>
      </c>
      <c r="G38" s="234">
        <f>'Open Int.'!H45/'Open Int.'!K45</f>
        <v>0</v>
      </c>
      <c r="H38" s="228">
        <v>5714231</v>
      </c>
      <c r="I38" s="228">
        <v>1142400</v>
      </c>
      <c r="J38" s="228">
        <v>1142400</v>
      </c>
      <c r="K38" s="347" t="str">
        <f t="shared" si="1"/>
        <v>Some sign of build up Gross exposure crosses 30%</v>
      </c>
      <c r="M38"/>
      <c r="N38"/>
    </row>
    <row r="39" spans="1:14" s="7" customFormat="1" ht="15">
      <c r="A39" s="200" t="s">
        <v>276</v>
      </c>
      <c r="B39" s="229">
        <f>'Open Int.'!K46</f>
        <v>1414800</v>
      </c>
      <c r="C39" s="231">
        <f>'Open Int.'!R46</f>
        <v>105.76337399999998</v>
      </c>
      <c r="D39" s="160">
        <f t="shared" si="0"/>
        <v>0.3329648628873382</v>
      </c>
      <c r="E39" s="233">
        <f>'Open Int.'!B46/'Open Int.'!K46</f>
        <v>0.9997879558948262</v>
      </c>
      <c r="F39" s="227">
        <f>'Open Int.'!E46/'Open Int.'!K46</f>
        <v>0.00021204410517387616</v>
      </c>
      <c r="G39" s="234">
        <f>'Open Int.'!H46/'Open Int.'!K46</f>
        <v>0</v>
      </c>
      <c r="H39" s="228">
        <v>4249097</v>
      </c>
      <c r="I39" s="228">
        <v>849600</v>
      </c>
      <c r="J39" s="228">
        <v>684600</v>
      </c>
      <c r="K39" s="116" t="str">
        <f t="shared" si="1"/>
        <v>Some sign of build up Gross exposure crosses 30%</v>
      </c>
      <c r="M39"/>
      <c r="N39"/>
    </row>
    <row r="40" spans="1:14" s="7" customFormat="1" ht="15">
      <c r="A40" s="200" t="s">
        <v>156</v>
      </c>
      <c r="B40" s="229">
        <f>'Open Int.'!K47</f>
        <v>8192250</v>
      </c>
      <c r="C40" s="231">
        <f>'Open Int.'!R47</f>
        <v>85.64997375</v>
      </c>
      <c r="D40" s="160">
        <f t="shared" si="0"/>
        <v>0.8027828826669452</v>
      </c>
      <c r="E40" s="233">
        <f>'Open Int.'!B47/'Open Int.'!K47</f>
        <v>0.9843449601757759</v>
      </c>
      <c r="F40" s="227">
        <f>'Open Int.'!E47/'Open Int.'!K47</f>
        <v>0.015655039824224115</v>
      </c>
      <c r="G40" s="234">
        <f>'Open Int.'!H47/'Open Int.'!K47</f>
        <v>0</v>
      </c>
      <c r="H40" s="228">
        <v>10204814</v>
      </c>
      <c r="I40" s="228">
        <v>2038500</v>
      </c>
      <c r="J40" s="228">
        <v>2038500</v>
      </c>
      <c r="K40" s="116" t="str">
        <f t="shared" si="1"/>
        <v>Gross exposure has crossed 80%,Margin double</v>
      </c>
      <c r="M40"/>
      <c r="N40"/>
    </row>
    <row r="41" spans="1:14" s="7" customFormat="1" ht="15">
      <c r="A41" s="200" t="s">
        <v>2</v>
      </c>
      <c r="B41" s="229">
        <f>'Open Int.'!K48</f>
        <v>2477750</v>
      </c>
      <c r="C41" s="231">
        <f>'Open Int.'!R48</f>
        <v>117.50729375</v>
      </c>
      <c r="D41" s="160">
        <f t="shared" si="0"/>
        <v>0.0958782695205777</v>
      </c>
      <c r="E41" s="233">
        <f>'Open Int.'!B48/'Open Int.'!K48</f>
        <v>0.9986681465038846</v>
      </c>
      <c r="F41" s="227">
        <f>'Open Int.'!E48/'Open Int.'!K48</f>
        <v>0.0013318534961154272</v>
      </c>
      <c r="G41" s="234">
        <f>'Open Int.'!H48/'Open Int.'!K48</f>
        <v>0</v>
      </c>
      <c r="H41" s="228">
        <v>25842665</v>
      </c>
      <c r="I41" s="228">
        <v>5167800</v>
      </c>
      <c r="J41" s="228">
        <v>2583900</v>
      </c>
      <c r="K41" s="347" t="str">
        <f t="shared" si="1"/>
        <v>Gross Exposure is less then 30%</v>
      </c>
      <c r="M41"/>
      <c r="N41"/>
    </row>
    <row r="42" spans="1:14" s="7" customFormat="1" ht="15">
      <c r="A42" s="200" t="s">
        <v>394</v>
      </c>
      <c r="B42" s="229">
        <f>'Open Int.'!K49</f>
        <v>2909500</v>
      </c>
      <c r="C42" s="231">
        <f>'Open Int.'!R49</f>
        <v>100.93055499999998</v>
      </c>
      <c r="D42" s="160">
        <f t="shared" si="0"/>
        <v>0.40816939219165427</v>
      </c>
      <c r="E42" s="233">
        <f>'Open Int.'!B49/'Open Int.'!K49</f>
        <v>1</v>
      </c>
      <c r="F42" s="227">
        <f>'Open Int.'!E49/'Open Int.'!K49</f>
        <v>0</v>
      </c>
      <c r="G42" s="234">
        <f>'Open Int.'!H49/'Open Int.'!K49</f>
        <v>0</v>
      </c>
      <c r="H42" s="228">
        <v>7128168</v>
      </c>
      <c r="I42" s="228">
        <v>1424850</v>
      </c>
      <c r="J42" s="228">
        <v>1424850</v>
      </c>
      <c r="K42" s="347" t="str">
        <f t="shared" si="1"/>
        <v>Gross exposure is building up andcrpsses 40% mark</v>
      </c>
      <c r="M42"/>
      <c r="N42"/>
    </row>
    <row r="43" spans="1:14" s="7" customFormat="1" ht="15">
      <c r="A43" s="200" t="s">
        <v>379</v>
      </c>
      <c r="B43" s="229">
        <f>'Open Int.'!K50</f>
        <v>21977500</v>
      </c>
      <c r="C43" s="231">
        <f>'Open Int.'!R50</f>
        <v>543.6134625</v>
      </c>
      <c r="D43" s="160">
        <f t="shared" si="0"/>
        <v>0.19923194510073214</v>
      </c>
      <c r="E43" s="233">
        <f>'Open Int.'!B50/'Open Int.'!K50</f>
        <v>0.9711636901376408</v>
      </c>
      <c r="F43" s="227">
        <f>'Open Int.'!E50/'Open Int.'!K50</f>
        <v>0.027073142987145946</v>
      </c>
      <c r="G43" s="234">
        <f>'Open Int.'!H50/'Open Int.'!K50</f>
        <v>0.0017631668752132862</v>
      </c>
      <c r="H43" s="228">
        <v>110311125</v>
      </c>
      <c r="I43" s="228">
        <v>14462500</v>
      </c>
      <c r="J43" s="228">
        <v>7230000</v>
      </c>
      <c r="K43" s="347" t="str">
        <f t="shared" si="1"/>
        <v>Gross Exposure is less then 30%</v>
      </c>
      <c r="M43"/>
      <c r="N43"/>
    </row>
    <row r="44" spans="1:14" s="7" customFormat="1" ht="15">
      <c r="A44" s="200" t="s">
        <v>76</v>
      </c>
      <c r="B44" s="229">
        <f>'Open Int.'!K51</f>
        <v>2284000</v>
      </c>
      <c r="C44" s="231">
        <f>'Open Int.'!R51</f>
        <v>71.04382</v>
      </c>
      <c r="D44" s="160">
        <f t="shared" si="0"/>
        <v>0.10381818181818182</v>
      </c>
      <c r="E44" s="233">
        <f>'Open Int.'!B51/'Open Int.'!K51</f>
        <v>1</v>
      </c>
      <c r="F44" s="227">
        <f>'Open Int.'!E51/'Open Int.'!K51</f>
        <v>0</v>
      </c>
      <c r="G44" s="234">
        <f>'Open Int.'!H51/'Open Int.'!K51</f>
        <v>0</v>
      </c>
      <c r="H44" s="228">
        <v>22000000</v>
      </c>
      <c r="I44" s="228">
        <v>4400000</v>
      </c>
      <c r="J44" s="228">
        <v>2200000</v>
      </c>
      <c r="K44" s="116" t="str">
        <f t="shared" si="1"/>
        <v>Gross Exposure is less then 30%</v>
      </c>
      <c r="M44"/>
      <c r="N44"/>
    </row>
    <row r="45" spans="1:14" s="7" customFormat="1" ht="15">
      <c r="A45" s="192" t="s">
        <v>459</v>
      </c>
      <c r="B45" s="229">
        <f>'Open Int.'!K52</f>
        <v>9808000</v>
      </c>
      <c r="C45" s="231">
        <f>'Open Int.'!R52</f>
        <v>132.1628</v>
      </c>
      <c r="D45" s="160">
        <f t="shared" si="0"/>
        <v>0.12134639466598465</v>
      </c>
      <c r="E45" s="233">
        <f>'Open Int.'!B52/'Open Int.'!K52</f>
        <v>0.9747145187601958</v>
      </c>
      <c r="F45" s="227">
        <f>'Open Int.'!E52/'Open Int.'!K52</f>
        <v>0.02263458401305057</v>
      </c>
      <c r="G45" s="234">
        <f>'Open Int.'!H52/'Open Int.'!K52</f>
        <v>0.0026508972267536707</v>
      </c>
      <c r="H45" s="228">
        <v>80826464</v>
      </c>
      <c r="I45" s="228">
        <v>16164000</v>
      </c>
      <c r="J45" s="228">
        <v>8082000</v>
      </c>
      <c r="K45" s="116" t="str">
        <f t="shared" si="1"/>
        <v>Gross Exposure is less then 30%</v>
      </c>
      <c r="M45"/>
      <c r="N45"/>
    </row>
    <row r="46" spans="1:14" s="7" customFormat="1" ht="15">
      <c r="A46" s="200" t="s">
        <v>136</v>
      </c>
      <c r="B46" s="229">
        <f>'Open Int.'!K53</f>
        <v>5835250</v>
      </c>
      <c r="C46" s="231">
        <f>'Open Int.'!R53</f>
        <v>684.56235375</v>
      </c>
      <c r="D46" s="160">
        <f t="shared" si="0"/>
        <v>0.5459791086559478</v>
      </c>
      <c r="E46" s="233">
        <f>'Open Int.'!B53/'Open Int.'!K53</f>
        <v>0.9997086671522214</v>
      </c>
      <c r="F46" s="227">
        <f>'Open Int.'!E53/'Open Int.'!K53</f>
        <v>0.000291332847778587</v>
      </c>
      <c r="G46" s="234">
        <f>'Open Int.'!H53/'Open Int.'!K53</f>
        <v>0</v>
      </c>
      <c r="H46" s="228">
        <v>10687680</v>
      </c>
      <c r="I46" s="228">
        <v>2137325</v>
      </c>
      <c r="J46" s="228">
        <v>1068450</v>
      </c>
      <c r="K46" s="116" t="str">
        <f t="shared" si="1"/>
        <v>Gross exposure is building up andcrpsses 40% mark</v>
      </c>
      <c r="M46"/>
      <c r="N46"/>
    </row>
    <row r="47" spans="1:14" s="7" customFormat="1" ht="15">
      <c r="A47" s="200" t="s">
        <v>157</v>
      </c>
      <c r="B47" s="229">
        <f>'Open Int.'!K54</f>
        <v>1585650</v>
      </c>
      <c r="C47" s="231">
        <f>'Open Int.'!R54</f>
        <v>96.69293699999999</v>
      </c>
      <c r="D47" s="160">
        <f t="shared" si="0"/>
        <v>0.159568654925752</v>
      </c>
      <c r="E47" s="233">
        <f>'Open Int.'!B54/'Open Int.'!K54</f>
        <v>1</v>
      </c>
      <c r="F47" s="227">
        <f>'Open Int.'!E54/'Open Int.'!K54</f>
        <v>0</v>
      </c>
      <c r="G47" s="234">
        <f>'Open Int.'!H54/'Open Int.'!K54</f>
        <v>0</v>
      </c>
      <c r="H47" s="228">
        <v>9937102</v>
      </c>
      <c r="I47" s="228">
        <v>1987150</v>
      </c>
      <c r="J47" s="228">
        <v>993300</v>
      </c>
      <c r="K47" s="347" t="str">
        <f t="shared" si="1"/>
        <v>Gross Exposure is less then 30%</v>
      </c>
      <c r="M47"/>
      <c r="N47"/>
    </row>
    <row r="48" spans="1:14" s="7" customFormat="1" ht="15">
      <c r="A48" s="200" t="s">
        <v>158</v>
      </c>
      <c r="B48" s="229">
        <f>'Open Int.'!K55</f>
        <v>19451100</v>
      </c>
      <c r="C48" s="231">
        <f>'Open Int.'!R55</f>
        <v>168.446526</v>
      </c>
      <c r="D48" s="160">
        <f t="shared" si="0"/>
        <v>0.45801504069298254</v>
      </c>
      <c r="E48" s="233">
        <f>'Open Int.'!B55/'Open Int.'!K55</f>
        <v>0.9654132671159986</v>
      </c>
      <c r="F48" s="227">
        <f>'Open Int.'!E55/'Open Int.'!K55</f>
        <v>0.03192621496984746</v>
      </c>
      <c r="G48" s="234">
        <f>'Open Int.'!H55/'Open Int.'!K55</f>
        <v>0.0026605179141539555</v>
      </c>
      <c r="H48" s="228">
        <v>42468256</v>
      </c>
      <c r="I48" s="228">
        <v>8487000</v>
      </c>
      <c r="J48" s="228">
        <v>8487000</v>
      </c>
      <c r="K48" s="116" t="str">
        <f t="shared" si="1"/>
        <v>Gross exposure is building up andcrpsses 40% mark</v>
      </c>
      <c r="M48"/>
      <c r="N48"/>
    </row>
    <row r="49" spans="1:14" s="7" customFormat="1" ht="15">
      <c r="A49" s="200" t="s">
        <v>380</v>
      </c>
      <c r="B49" s="229">
        <f>'Open Int.'!K56</f>
        <v>4716900</v>
      </c>
      <c r="C49" s="231">
        <f>'Open Int.'!R56</f>
        <v>199.9729755</v>
      </c>
      <c r="D49" s="160">
        <f t="shared" si="0"/>
        <v>0.4841490927529032</v>
      </c>
      <c r="E49" s="233">
        <f>'Open Int.'!B56/'Open Int.'!K56</f>
        <v>0.9994275901545506</v>
      </c>
      <c r="F49" s="227">
        <f>'Open Int.'!E56/'Open Int.'!K56</f>
        <v>0.0005724098454493417</v>
      </c>
      <c r="G49" s="234">
        <f>'Open Int.'!H56/'Open Int.'!K56</f>
        <v>0</v>
      </c>
      <c r="H49" s="228">
        <v>9742660</v>
      </c>
      <c r="I49" s="228">
        <v>1947600</v>
      </c>
      <c r="J49" s="228">
        <v>1503000</v>
      </c>
      <c r="K49" s="116" t="str">
        <f t="shared" si="1"/>
        <v>Gross exposure is building up andcrpsses 40% mark</v>
      </c>
      <c r="M49"/>
      <c r="N49"/>
    </row>
    <row r="50" spans="1:14" s="7" customFormat="1" ht="15">
      <c r="A50" s="200" t="s">
        <v>3</v>
      </c>
      <c r="B50" s="229">
        <f>'Open Int.'!K57</f>
        <v>6661250</v>
      </c>
      <c r="C50" s="231">
        <f>'Open Int.'!R57</f>
        <v>142.950425</v>
      </c>
      <c r="D50" s="160">
        <f t="shared" si="0"/>
        <v>0.07151742765772638</v>
      </c>
      <c r="E50" s="233">
        <f>'Open Int.'!B57/'Open Int.'!K57</f>
        <v>0.9855507599924939</v>
      </c>
      <c r="F50" s="227">
        <f>'Open Int.'!E57/'Open Int.'!K57</f>
        <v>0.0140739350722462</v>
      </c>
      <c r="G50" s="234">
        <f>'Open Int.'!H57/'Open Int.'!K57</f>
        <v>0.0003753049352598987</v>
      </c>
      <c r="H50" s="228">
        <v>93141633</v>
      </c>
      <c r="I50" s="228">
        <v>16777500</v>
      </c>
      <c r="J50" s="228">
        <v>8388750</v>
      </c>
      <c r="K50" s="347" t="str">
        <f t="shared" si="1"/>
        <v>Gross Exposure is less then 30%</v>
      </c>
      <c r="M50"/>
      <c r="N50"/>
    </row>
    <row r="51" spans="1:14" s="7" customFormat="1" ht="15">
      <c r="A51" s="200" t="s">
        <v>466</v>
      </c>
      <c r="B51" s="229">
        <f>'Open Int.'!K58</f>
        <v>269000</v>
      </c>
      <c r="C51" s="231">
        <f>'Open Int.'!R58</f>
        <v>37.27264</v>
      </c>
      <c r="D51" s="160">
        <f t="shared" si="0"/>
        <v>0.18163317256434305</v>
      </c>
      <c r="E51" s="233">
        <f>'Open Int.'!B58/'Open Int.'!K58</f>
        <v>1</v>
      </c>
      <c r="F51" s="227">
        <f>'Open Int.'!E58/'Open Int.'!K58</f>
        <v>0</v>
      </c>
      <c r="G51" s="234">
        <f>'Open Int.'!H58/'Open Int.'!K58</f>
        <v>0</v>
      </c>
      <c r="H51" s="228">
        <v>1481007</v>
      </c>
      <c r="I51" s="228">
        <v>296200</v>
      </c>
      <c r="J51" s="228">
        <v>296200</v>
      </c>
      <c r="K51" s="347" t="str">
        <f t="shared" si="1"/>
        <v>Gross Exposure is less then 30%</v>
      </c>
      <c r="M51"/>
      <c r="N51"/>
    </row>
    <row r="52" spans="1:14" s="7" customFormat="1" ht="15">
      <c r="A52" s="200" t="s">
        <v>528</v>
      </c>
      <c r="B52" s="229">
        <f>'Open Int.'!K59</f>
        <v>127050</v>
      </c>
      <c r="C52" s="231">
        <f>'Open Int.'!R59</f>
        <v>5.10042225</v>
      </c>
      <c r="D52" s="160" t="e">
        <f t="shared" si="0"/>
        <v>#DIV/0!</v>
      </c>
      <c r="E52" s="233">
        <f>'Open Int.'!B59/'Open Int.'!K59</f>
        <v>0.9956709956709957</v>
      </c>
      <c r="F52" s="227">
        <f>'Open Int.'!E59/'Open Int.'!K59</f>
        <v>0.004329004329004329</v>
      </c>
      <c r="G52" s="234">
        <f>'Open Int.'!H59/'Open Int.'!K59</f>
        <v>0</v>
      </c>
      <c r="H52" s="228"/>
      <c r="I52" s="228"/>
      <c r="J52" s="228"/>
      <c r="K52" s="347" t="e">
        <f t="shared" si="1"/>
        <v>#DIV/0!</v>
      </c>
      <c r="M52"/>
      <c r="N52"/>
    </row>
    <row r="53" spans="1:14" s="7" customFormat="1" ht="15">
      <c r="A53" s="200" t="s">
        <v>159</v>
      </c>
      <c r="B53" s="229">
        <f>'Open Int.'!K60</f>
        <v>441000</v>
      </c>
      <c r="C53" s="231">
        <f>'Open Int.'!R60</f>
        <v>18.90567</v>
      </c>
      <c r="D53" s="160">
        <f t="shared" si="0"/>
        <v>0.035888671875</v>
      </c>
      <c r="E53" s="233">
        <f>'Open Int.'!B60/'Open Int.'!K60</f>
        <v>1</v>
      </c>
      <c r="F53" s="227">
        <f>'Open Int.'!E60/'Open Int.'!K60</f>
        <v>0</v>
      </c>
      <c r="G53" s="234">
        <f>'Open Int.'!H60/'Open Int.'!K60</f>
        <v>0</v>
      </c>
      <c r="H53" s="228">
        <v>12288000</v>
      </c>
      <c r="I53" s="228">
        <v>2457600</v>
      </c>
      <c r="J53" s="228">
        <v>1228800</v>
      </c>
      <c r="K53" s="347" t="str">
        <f t="shared" si="1"/>
        <v>Gross Exposure is less then 30%</v>
      </c>
      <c r="M53"/>
      <c r="N53"/>
    </row>
    <row r="54" spans="1:14" s="7" customFormat="1" ht="15">
      <c r="A54" s="200" t="s">
        <v>277</v>
      </c>
      <c r="B54" s="229">
        <f>'Open Int.'!K61</f>
        <v>2582500</v>
      </c>
      <c r="C54" s="231">
        <f>'Open Int.'!R61</f>
        <v>101.5051625</v>
      </c>
      <c r="D54" s="160">
        <f t="shared" si="0"/>
        <v>0.058486575332339634</v>
      </c>
      <c r="E54" s="233">
        <f>'Open Int.'!B61/'Open Int.'!K61</f>
        <v>1</v>
      </c>
      <c r="F54" s="227">
        <f>'Open Int.'!E61/'Open Int.'!K61</f>
        <v>0</v>
      </c>
      <c r="G54" s="234">
        <f>'Open Int.'!H61/'Open Int.'!K61</f>
        <v>0</v>
      </c>
      <c r="H54" s="228">
        <v>44155432</v>
      </c>
      <c r="I54" s="228">
        <v>7376000</v>
      </c>
      <c r="J54" s="228">
        <v>3688000</v>
      </c>
      <c r="K54" s="116" t="str">
        <f t="shared" si="1"/>
        <v>Gross Exposure is less then 30%</v>
      </c>
      <c r="M54"/>
      <c r="N54"/>
    </row>
    <row r="55" spans="1:14" s="7" customFormat="1" ht="15">
      <c r="A55" s="200" t="s">
        <v>180</v>
      </c>
      <c r="B55" s="229">
        <f>'Open Int.'!K62</f>
        <v>1274425</v>
      </c>
      <c r="C55" s="231">
        <f>'Open Int.'!R62</f>
        <v>52.36612325</v>
      </c>
      <c r="D55" s="160">
        <f t="shared" si="0"/>
        <v>0.06567880006815124</v>
      </c>
      <c r="E55" s="233">
        <f>'Open Int.'!B62/'Open Int.'!K62</f>
        <v>1</v>
      </c>
      <c r="F55" s="227">
        <f>'Open Int.'!E62/'Open Int.'!K62</f>
        <v>0</v>
      </c>
      <c r="G55" s="234">
        <f>'Open Int.'!H62/'Open Int.'!K62</f>
        <v>0</v>
      </c>
      <c r="H55" s="228">
        <v>19403902</v>
      </c>
      <c r="I55" s="228">
        <v>3880750</v>
      </c>
      <c r="J55" s="228">
        <v>1939900</v>
      </c>
      <c r="K55" s="116" t="str">
        <f t="shared" si="1"/>
        <v>Gross Exposure is less then 30%</v>
      </c>
      <c r="M55"/>
      <c r="N55"/>
    </row>
    <row r="56" spans="1:14" s="7" customFormat="1" ht="15">
      <c r="A56" s="200" t="s">
        <v>213</v>
      </c>
      <c r="B56" s="229">
        <f>'Open Int.'!K63</f>
        <v>5740200</v>
      </c>
      <c r="C56" s="231">
        <f>'Open Int.'!R63</f>
        <v>65.093868</v>
      </c>
      <c r="D56" s="160">
        <f t="shared" si="0"/>
        <v>0.12634021887746313</v>
      </c>
      <c r="E56" s="233">
        <f>'Open Int.'!B63/'Open Int.'!K63</f>
        <v>0.9741298212605832</v>
      </c>
      <c r="F56" s="227">
        <f>'Open Int.'!E63/'Open Int.'!K63</f>
        <v>0.025870178739416744</v>
      </c>
      <c r="G56" s="234">
        <f>'Open Int.'!H63/'Open Int.'!K63</f>
        <v>0</v>
      </c>
      <c r="H56" s="228">
        <v>45434463</v>
      </c>
      <c r="I56" s="228">
        <v>9085500</v>
      </c>
      <c r="J56" s="228">
        <v>4687200</v>
      </c>
      <c r="K56" s="116" t="str">
        <f t="shared" si="1"/>
        <v>Gross Exposure is less then 30%</v>
      </c>
      <c r="M56"/>
      <c r="N56"/>
    </row>
    <row r="57" spans="1:14" s="7" customFormat="1" ht="15">
      <c r="A57" s="200" t="s">
        <v>500</v>
      </c>
      <c r="B57" s="229">
        <f>'Open Int.'!K64</f>
        <v>5840800</v>
      </c>
      <c r="C57" s="231">
        <f>'Open Int.'!R64</f>
        <v>83.757072</v>
      </c>
      <c r="D57" s="160">
        <f t="shared" si="0"/>
        <v>0.227980598073578</v>
      </c>
      <c r="E57" s="233">
        <f>'Open Int.'!B64/'Open Int.'!K64</f>
        <v>0.9916107382550335</v>
      </c>
      <c r="F57" s="227">
        <f>'Open Int.'!E64/'Open Int.'!K64</f>
        <v>0.008389261744966443</v>
      </c>
      <c r="G57" s="234">
        <f>'Open Int.'!H64/'Open Int.'!K64</f>
        <v>0</v>
      </c>
      <c r="H57" s="228">
        <v>25619724</v>
      </c>
      <c r="I57" s="228">
        <v>5122600</v>
      </c>
      <c r="J57" s="228">
        <v>3455200</v>
      </c>
      <c r="K57" s="116" t="str">
        <f t="shared" si="1"/>
        <v>Gross Exposure is less then 30%</v>
      </c>
      <c r="M57"/>
      <c r="N57"/>
    </row>
    <row r="58" spans="1:14" s="7" customFormat="1" ht="15">
      <c r="A58" s="200" t="s">
        <v>395</v>
      </c>
      <c r="B58" s="229">
        <f>'Open Int.'!K65</f>
        <v>14910000</v>
      </c>
      <c r="C58" s="231">
        <f>'Open Int.'!R65</f>
        <v>124.3494</v>
      </c>
      <c r="D58" s="160">
        <f t="shared" si="0"/>
        <v>0.5324878288496263</v>
      </c>
      <c r="E58" s="233">
        <f>'Open Int.'!B65/'Open Int.'!K65</f>
        <v>0.9776408450704225</v>
      </c>
      <c r="F58" s="227">
        <f>'Open Int.'!E65/'Open Int.'!K65</f>
        <v>0.021830985915492956</v>
      </c>
      <c r="G58" s="234">
        <f>'Open Int.'!H65/'Open Int.'!K65</f>
        <v>0.000528169014084507</v>
      </c>
      <c r="H58" s="228">
        <v>28000640</v>
      </c>
      <c r="I58" s="228">
        <v>5596500</v>
      </c>
      <c r="J58" s="228">
        <v>5596500</v>
      </c>
      <c r="K58" s="116" t="str">
        <f t="shared" si="1"/>
        <v>Gross exposure is building up andcrpsses 40% mark</v>
      </c>
      <c r="M58"/>
      <c r="N58"/>
    </row>
    <row r="59" spans="1:11" s="7" customFormat="1" ht="15">
      <c r="A59" s="200" t="s">
        <v>160</v>
      </c>
      <c r="B59" s="229">
        <f>'Open Int.'!K66</f>
        <v>2021045</v>
      </c>
      <c r="C59" s="231">
        <f>'Open Int.'!R66</f>
        <v>378.03646725</v>
      </c>
      <c r="D59" s="160">
        <f t="shared" si="0"/>
        <v>0.3369239412388389</v>
      </c>
      <c r="E59" s="233">
        <f>'Open Int.'!B66/'Open Int.'!K66</f>
        <v>0.9995398420124243</v>
      </c>
      <c r="F59" s="227">
        <f>'Open Int.'!E66/'Open Int.'!K66</f>
        <v>0.00046015798757573434</v>
      </c>
      <c r="G59" s="234">
        <f>'Open Int.'!H66/'Open Int.'!K66</f>
        <v>0</v>
      </c>
      <c r="H59" s="228">
        <v>5998520</v>
      </c>
      <c r="I59" s="228">
        <v>1199700</v>
      </c>
      <c r="J59" s="228">
        <v>599850</v>
      </c>
      <c r="K59" s="116" t="str">
        <f t="shared" si="1"/>
        <v>Some sign of build up Gross exposure crosses 30%</v>
      </c>
    </row>
    <row r="60" spans="1:14" s="7" customFormat="1" ht="15">
      <c r="A60" s="200" t="s">
        <v>451</v>
      </c>
      <c r="B60" s="229">
        <f>'Open Int.'!K67</f>
        <v>6313600</v>
      </c>
      <c r="C60" s="231">
        <f>'Open Int.'!R67</f>
        <v>672.903488</v>
      </c>
      <c r="D60" s="160">
        <f t="shared" si="0"/>
        <v>0.15705632037260478</v>
      </c>
      <c r="E60" s="233">
        <f>'Open Int.'!B67/'Open Int.'!K67</f>
        <v>0.9541307653319817</v>
      </c>
      <c r="F60" s="227">
        <f>'Open Int.'!E67/'Open Int.'!K67</f>
        <v>0.044602128737962494</v>
      </c>
      <c r="G60" s="234">
        <f>'Open Int.'!H67/'Open Int.'!K67</f>
        <v>0.0012671059300557526</v>
      </c>
      <c r="H60" s="228">
        <v>40199592</v>
      </c>
      <c r="I60" s="228">
        <v>3159600</v>
      </c>
      <c r="J60" s="228">
        <v>1579600</v>
      </c>
      <c r="K60" s="116" t="str">
        <f t="shared" si="1"/>
        <v>Gross Exposure is less then 30%</v>
      </c>
      <c r="M60"/>
      <c r="N60"/>
    </row>
    <row r="61" spans="1:14" s="7" customFormat="1" ht="15">
      <c r="A61" s="200" t="s">
        <v>191</v>
      </c>
      <c r="B61" s="229">
        <f>'Open Int.'!K68</f>
        <v>1396800</v>
      </c>
      <c r="C61" s="231">
        <f>'Open Int.'!R68</f>
        <v>99.857232</v>
      </c>
      <c r="D61" s="160">
        <f t="shared" si="0"/>
        <v>0.06975058672287994</v>
      </c>
      <c r="E61" s="233">
        <f>'Open Int.'!B68/'Open Int.'!K68</f>
        <v>0.9994272623138603</v>
      </c>
      <c r="F61" s="227">
        <f>'Open Int.'!E68/'Open Int.'!K68</f>
        <v>0.000572737686139748</v>
      </c>
      <c r="G61" s="234">
        <f>'Open Int.'!H68/'Open Int.'!K68</f>
        <v>0</v>
      </c>
      <c r="H61" s="228">
        <v>20025638</v>
      </c>
      <c r="I61" s="228">
        <v>4004800</v>
      </c>
      <c r="J61" s="228">
        <v>2002400</v>
      </c>
      <c r="K61" s="116" t="str">
        <f t="shared" si="1"/>
        <v>Gross Exposure is less then 30%</v>
      </c>
      <c r="M61"/>
      <c r="N61"/>
    </row>
    <row r="62" spans="1:14" s="7" customFormat="1" ht="15">
      <c r="A62" s="200" t="s">
        <v>526</v>
      </c>
      <c r="B62" s="229">
        <f>'Open Int.'!K69</f>
        <v>1863750</v>
      </c>
      <c r="C62" s="231">
        <f>'Open Int.'!R69</f>
        <v>283.95163125</v>
      </c>
      <c r="D62" s="160">
        <f t="shared" si="0"/>
        <v>0.2008226860943422</v>
      </c>
      <c r="E62" s="233">
        <f>'Open Int.'!B69/'Open Int.'!K69</f>
        <v>0.9970489604292421</v>
      </c>
      <c r="F62" s="227">
        <f>'Open Int.'!E69/'Open Int.'!K69</f>
        <v>0.0025486250838363516</v>
      </c>
      <c r="G62" s="234">
        <f>'Open Int.'!H69/'Open Int.'!K69</f>
        <v>0.00040241448692152917</v>
      </c>
      <c r="H62" s="228">
        <v>9280575</v>
      </c>
      <c r="I62" s="228">
        <v>1856000</v>
      </c>
      <c r="J62" s="228">
        <v>928000</v>
      </c>
      <c r="K62" s="116" t="str">
        <f t="shared" si="1"/>
        <v>Gross Exposure is less then 30%</v>
      </c>
      <c r="M62"/>
      <c r="N62"/>
    </row>
    <row r="63" spans="1:14" s="7" customFormat="1" ht="15">
      <c r="A63" s="200" t="s">
        <v>396</v>
      </c>
      <c r="B63" s="229">
        <f>'Open Int.'!K70</f>
        <v>189825</v>
      </c>
      <c r="C63" s="231">
        <f>'Open Int.'!R70</f>
        <v>89.442692625</v>
      </c>
      <c r="D63" s="160">
        <f t="shared" si="0"/>
        <v>0.12591830981244093</v>
      </c>
      <c r="E63" s="233">
        <f>'Open Int.'!B70/'Open Int.'!K70</f>
        <v>1</v>
      </c>
      <c r="F63" s="227">
        <f>'Open Int.'!E70/'Open Int.'!K70</f>
        <v>0</v>
      </c>
      <c r="G63" s="234">
        <f>'Open Int.'!H70/'Open Int.'!K70</f>
        <v>0</v>
      </c>
      <c r="H63" s="228">
        <v>1507525</v>
      </c>
      <c r="I63" s="228">
        <v>301500</v>
      </c>
      <c r="J63" s="228">
        <v>153750</v>
      </c>
      <c r="K63" s="116" t="str">
        <f t="shared" si="1"/>
        <v>Gross Exposure is less then 30%</v>
      </c>
      <c r="M63"/>
      <c r="N63"/>
    </row>
    <row r="64" spans="1:14" s="7" customFormat="1" ht="15">
      <c r="A64" s="200" t="s">
        <v>397</v>
      </c>
      <c r="B64" s="229">
        <f>'Open Int.'!K71</f>
        <v>1216000</v>
      </c>
      <c r="C64" s="231">
        <f>'Open Int.'!R71</f>
        <v>41.93376</v>
      </c>
      <c r="D64" s="160">
        <f t="shared" si="0"/>
        <v>0.16311351506808044</v>
      </c>
      <c r="E64" s="233">
        <f>'Open Int.'!B71/'Open Int.'!K71</f>
        <v>1</v>
      </c>
      <c r="F64" s="227">
        <f>'Open Int.'!E71/'Open Int.'!K71</f>
        <v>0</v>
      </c>
      <c r="G64" s="234">
        <f>'Open Int.'!H71/'Open Int.'!K71</f>
        <v>0</v>
      </c>
      <c r="H64" s="228">
        <v>7454931</v>
      </c>
      <c r="I64" s="228">
        <v>1490000</v>
      </c>
      <c r="J64" s="228">
        <v>1490000</v>
      </c>
      <c r="K64" s="116" t="str">
        <f t="shared" si="1"/>
        <v>Gross Exposure is less then 30%</v>
      </c>
      <c r="M64"/>
      <c r="N64"/>
    </row>
    <row r="65" spans="1:14" s="7" customFormat="1" ht="15">
      <c r="A65" s="200" t="s">
        <v>214</v>
      </c>
      <c r="B65" s="229">
        <f>'Open Int.'!K72</f>
        <v>8625600</v>
      </c>
      <c r="C65" s="231">
        <f>'Open Int.'!R72</f>
        <v>131.97168</v>
      </c>
      <c r="D65" s="160">
        <f t="shared" si="0"/>
        <v>0.7427332162149641</v>
      </c>
      <c r="E65" s="233">
        <f>'Open Int.'!B72/'Open Int.'!K72</f>
        <v>0.993322203672788</v>
      </c>
      <c r="F65" s="227">
        <f>'Open Int.'!E72/'Open Int.'!K72</f>
        <v>0.006399554813578186</v>
      </c>
      <c r="G65" s="234">
        <f>'Open Int.'!H72/'Open Int.'!K72</f>
        <v>0.0002782415136338342</v>
      </c>
      <c r="H65" s="228">
        <v>11613322</v>
      </c>
      <c r="I65" s="228">
        <v>2320800</v>
      </c>
      <c r="J65" s="228">
        <v>2320800</v>
      </c>
      <c r="K65" s="116" t="str">
        <f t="shared" si="1"/>
        <v>Gross exposure is Substantial as Open interest has crossed 60%</v>
      </c>
      <c r="M65"/>
      <c r="N65"/>
    </row>
    <row r="66" spans="1:14" s="7" customFormat="1" ht="15">
      <c r="A66" s="200" t="s">
        <v>161</v>
      </c>
      <c r="B66" s="229">
        <f>'Open Int.'!K73</f>
        <v>24888250</v>
      </c>
      <c r="C66" s="231">
        <f>'Open Int.'!R73</f>
        <v>798.5395012500001</v>
      </c>
      <c r="D66" s="160">
        <f t="shared" si="0"/>
        <v>0.9072545661917358</v>
      </c>
      <c r="E66" s="233">
        <f>'Open Int.'!B73/'Open Int.'!K73</f>
        <v>0.9990919409761635</v>
      </c>
      <c r="F66" s="227">
        <f>'Open Int.'!E73/'Open Int.'!K73</f>
        <v>0.0009080590238365494</v>
      </c>
      <c r="G66" s="234">
        <f>'Open Int.'!H73/'Open Int.'!K73</f>
        <v>0</v>
      </c>
      <c r="H66" s="228">
        <v>27432488</v>
      </c>
      <c r="I66" s="228">
        <v>5486150</v>
      </c>
      <c r="J66" s="228">
        <v>5486150</v>
      </c>
      <c r="K66" s="116" t="str">
        <f t="shared" si="1"/>
        <v>Gross exposure has crossed 80%,Margin double</v>
      </c>
      <c r="M66"/>
      <c r="N66"/>
    </row>
    <row r="67" spans="1:14" s="7" customFormat="1" ht="15">
      <c r="A67" s="200" t="s">
        <v>162</v>
      </c>
      <c r="B67" s="229">
        <f>'Open Int.'!K74</f>
        <v>1189698</v>
      </c>
      <c r="C67" s="231">
        <f>'Open Int.'!R74</f>
        <v>39.854883</v>
      </c>
      <c r="D67" s="160">
        <f t="shared" si="0"/>
        <v>0.08035619664708021</v>
      </c>
      <c r="E67" s="233">
        <f>'Open Int.'!B74/'Open Int.'!K74</f>
        <v>1</v>
      </c>
      <c r="F67" s="227">
        <f>'Open Int.'!E74/'Open Int.'!K74</f>
        <v>0</v>
      </c>
      <c r="G67" s="234">
        <f>'Open Int.'!H74/'Open Int.'!K74</f>
        <v>0</v>
      </c>
      <c r="H67" s="228">
        <v>14805305</v>
      </c>
      <c r="I67" s="228">
        <v>2960100</v>
      </c>
      <c r="J67" s="228">
        <v>1479400</v>
      </c>
      <c r="K67" s="116" t="str">
        <f t="shared" si="1"/>
        <v>Gross Exposure is less then 30%</v>
      </c>
      <c r="M67"/>
      <c r="N67"/>
    </row>
    <row r="68" spans="1:14" s="7" customFormat="1" ht="15">
      <c r="A68" s="200" t="s">
        <v>398</v>
      </c>
      <c r="B68" s="229">
        <f>'Open Int.'!K75</f>
        <v>1539750</v>
      </c>
      <c r="C68" s="231">
        <f>'Open Int.'!R75</f>
        <v>397.0245375</v>
      </c>
      <c r="D68" s="160">
        <f aca="true" t="shared" si="2" ref="D68:D131">B68/H68</f>
        <v>0.3322360570900113</v>
      </c>
      <c r="E68" s="233">
        <f>'Open Int.'!B75/'Open Int.'!K75</f>
        <v>0.999123234291281</v>
      </c>
      <c r="F68" s="227">
        <f>'Open Int.'!E75/'Open Int.'!K75</f>
        <v>0.0008767657087189478</v>
      </c>
      <c r="G68" s="234">
        <f>'Open Int.'!H75/'Open Int.'!K75</f>
        <v>0</v>
      </c>
      <c r="H68" s="228">
        <v>4634506</v>
      </c>
      <c r="I68" s="228">
        <v>926850</v>
      </c>
      <c r="J68" s="228">
        <v>463350</v>
      </c>
      <c r="K68" s="116"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Some sign of build up Gross exposure crosses 30%</v>
      </c>
      <c r="M68"/>
      <c r="N68"/>
    </row>
    <row r="69" spans="1:14" s="7" customFormat="1" ht="15">
      <c r="A69" s="200" t="s">
        <v>87</v>
      </c>
      <c r="B69" s="229">
        <f>'Open Int.'!K76</f>
        <v>6234750</v>
      </c>
      <c r="C69" s="231">
        <f>'Open Int.'!R76</f>
        <v>330.6287925</v>
      </c>
      <c r="D69" s="160">
        <f t="shared" si="2"/>
        <v>0.0976419517590578</v>
      </c>
      <c r="E69" s="233">
        <f>'Open Int.'!B76/'Open Int.'!K76</f>
        <v>0.9936244436424877</v>
      </c>
      <c r="F69" s="227">
        <f>'Open Int.'!E76/'Open Int.'!K76</f>
        <v>0.00577408877661494</v>
      </c>
      <c r="G69" s="234">
        <f>'Open Int.'!H76/'Open Int.'!K76</f>
        <v>0.0006014675808973896</v>
      </c>
      <c r="H69" s="228">
        <v>63853189</v>
      </c>
      <c r="I69" s="228">
        <v>7283250</v>
      </c>
      <c r="J69" s="228">
        <v>3641250</v>
      </c>
      <c r="K69" s="116" t="str">
        <f t="shared" si="3"/>
        <v>Gross Exposure is less then 30%</v>
      </c>
      <c r="M69"/>
      <c r="N69"/>
    </row>
    <row r="70" spans="1:14" s="7" customFormat="1" ht="15">
      <c r="A70" s="200" t="s">
        <v>501</v>
      </c>
      <c r="B70" s="229">
        <f>'Open Int.'!K77</f>
        <v>154250</v>
      </c>
      <c r="C70" s="231">
        <f>'Open Int.'!R77</f>
        <v>16.00729375</v>
      </c>
      <c r="D70" s="160">
        <f t="shared" si="2"/>
        <v>0.07076713872286075</v>
      </c>
      <c r="E70" s="233">
        <f>'Open Int.'!B77/'Open Int.'!K77</f>
        <v>1</v>
      </c>
      <c r="F70" s="227">
        <f>'Open Int.'!E77/'Open Int.'!K77</f>
        <v>0</v>
      </c>
      <c r="G70" s="234">
        <f>'Open Int.'!H77/'Open Int.'!K77</f>
        <v>0</v>
      </c>
      <c r="H70" s="228">
        <v>2179684</v>
      </c>
      <c r="I70" s="228">
        <v>435750</v>
      </c>
      <c r="J70" s="228">
        <v>435750</v>
      </c>
      <c r="K70" s="116" t="str">
        <f t="shared" si="3"/>
        <v>Gross Exposure is less then 30%</v>
      </c>
      <c r="M70"/>
      <c r="N70"/>
    </row>
    <row r="71" spans="1:14" s="7" customFormat="1" ht="15">
      <c r="A71" s="200" t="s">
        <v>278</v>
      </c>
      <c r="B71" s="229">
        <f>'Open Int.'!K78</f>
        <v>10112500</v>
      </c>
      <c r="C71" s="231">
        <f>'Open Int.'!R78</f>
        <v>164.4798125</v>
      </c>
      <c r="D71" s="160">
        <f t="shared" si="2"/>
        <v>0.7477495050619222</v>
      </c>
      <c r="E71" s="233">
        <f>'Open Int.'!B78/'Open Int.'!K78</f>
        <v>0.9824474660074166</v>
      </c>
      <c r="F71" s="227">
        <f>'Open Int.'!E78/'Open Int.'!K78</f>
        <v>0.01508034610630408</v>
      </c>
      <c r="G71" s="234">
        <f>'Open Int.'!H78/'Open Int.'!K78</f>
        <v>0.002472187886279357</v>
      </c>
      <c r="H71" s="228">
        <v>13523914</v>
      </c>
      <c r="I71" s="228">
        <v>2702500</v>
      </c>
      <c r="J71" s="228">
        <v>2702500</v>
      </c>
      <c r="K71" s="116" t="str">
        <f t="shared" si="3"/>
        <v>Gross exposure is Substantial as Open interest has crossed 60%</v>
      </c>
      <c r="M71"/>
      <c r="N71"/>
    </row>
    <row r="72" spans="1:14" s="7" customFormat="1" ht="15">
      <c r="A72" s="200" t="s">
        <v>263</v>
      </c>
      <c r="B72" s="229">
        <f>'Open Int.'!K79</f>
        <v>4437000</v>
      </c>
      <c r="C72" s="231">
        <f>'Open Int.'!R79</f>
        <v>249.337215</v>
      </c>
      <c r="D72" s="160">
        <f t="shared" si="2"/>
        <v>0.20698031671767003</v>
      </c>
      <c r="E72" s="233">
        <f>'Open Int.'!B79/'Open Int.'!K79</f>
        <v>0.9997295469912103</v>
      </c>
      <c r="F72" s="227">
        <f>'Open Int.'!E79/'Open Int.'!K79</f>
        <v>0.0002704530087897228</v>
      </c>
      <c r="G72" s="234">
        <f>'Open Int.'!H79/'Open Int.'!K79</f>
        <v>0</v>
      </c>
      <c r="H72" s="228">
        <v>21436821</v>
      </c>
      <c r="I72" s="228">
        <v>4286400</v>
      </c>
      <c r="J72" s="228">
        <v>2143200</v>
      </c>
      <c r="K72" s="116" t="str">
        <f t="shared" si="3"/>
        <v>Gross Exposure is less then 30%</v>
      </c>
      <c r="M72"/>
      <c r="N72"/>
    </row>
    <row r="73" spans="1:14" s="7" customFormat="1" ht="15">
      <c r="A73" s="200" t="s">
        <v>503</v>
      </c>
      <c r="B73" s="229">
        <f>'Open Int.'!K80</f>
        <v>2166500</v>
      </c>
      <c r="C73" s="231">
        <f>'Open Int.'!R80</f>
        <v>96.5500725</v>
      </c>
      <c r="D73" s="160">
        <f t="shared" si="2"/>
        <v>0.4624701176849299</v>
      </c>
      <c r="E73" s="233">
        <f>'Open Int.'!B80/'Open Int.'!K80</f>
        <v>0.9997692130163859</v>
      </c>
      <c r="F73" s="227">
        <f>'Open Int.'!E80/'Open Int.'!K80</f>
        <v>0.00023078698361412417</v>
      </c>
      <c r="G73" s="234">
        <f>'Open Int.'!H80/'Open Int.'!K80</f>
        <v>0</v>
      </c>
      <c r="H73" s="228">
        <v>4684627</v>
      </c>
      <c r="I73" s="228">
        <v>936500</v>
      </c>
      <c r="J73" s="228">
        <v>936500</v>
      </c>
      <c r="K73" s="116" t="str">
        <f t="shared" si="3"/>
        <v>Gross exposure is building up andcrpsses 40% mark</v>
      </c>
      <c r="M73"/>
      <c r="N73"/>
    </row>
    <row r="74" spans="1:14" s="7" customFormat="1" ht="15">
      <c r="A74" s="200" t="s">
        <v>215</v>
      </c>
      <c r="B74" s="229">
        <f>'Open Int.'!K81</f>
        <v>668700</v>
      </c>
      <c r="C74" s="231">
        <f>'Open Int.'!R81</f>
        <v>68.5317195</v>
      </c>
      <c r="D74" s="160">
        <f t="shared" si="2"/>
        <v>0.08001574707987993</v>
      </c>
      <c r="E74" s="233">
        <f>'Open Int.'!B81/'Open Int.'!K81</f>
        <v>1</v>
      </c>
      <c r="F74" s="227">
        <f>'Open Int.'!E81/'Open Int.'!K81</f>
        <v>0</v>
      </c>
      <c r="G74" s="234">
        <f>'Open Int.'!H81/'Open Int.'!K81</f>
        <v>0</v>
      </c>
      <c r="H74" s="228">
        <v>8357105</v>
      </c>
      <c r="I74" s="228">
        <v>1671300</v>
      </c>
      <c r="J74" s="228">
        <v>835500</v>
      </c>
      <c r="K74" s="116" t="str">
        <f t="shared" si="3"/>
        <v>Gross Exposure is less then 30%</v>
      </c>
      <c r="M74"/>
      <c r="N74"/>
    </row>
    <row r="75" spans="1:14" s="7" customFormat="1" ht="15">
      <c r="A75" s="200" t="s">
        <v>227</v>
      </c>
      <c r="B75" s="229">
        <f>'Open Int.'!K82</f>
        <v>53853750</v>
      </c>
      <c r="C75" s="231">
        <f>'Open Int.'!R82</f>
        <v>1342.30471875</v>
      </c>
      <c r="D75" s="160">
        <f t="shared" si="2"/>
        <v>0.838382726153249</v>
      </c>
      <c r="E75" s="233">
        <f>'Open Int.'!B82/'Open Int.'!K82</f>
        <v>0.96989531833902</v>
      </c>
      <c r="F75" s="227">
        <f>'Open Int.'!E82/'Open Int.'!K82</f>
        <v>0.025439268388923707</v>
      </c>
      <c r="G75" s="234">
        <f>'Open Int.'!H82/'Open Int.'!K82</f>
        <v>0.004665413272056263</v>
      </c>
      <c r="H75" s="228">
        <v>64235281</v>
      </c>
      <c r="I75" s="228">
        <v>12845000</v>
      </c>
      <c r="J75" s="228">
        <v>6420000</v>
      </c>
      <c r="K75" s="116" t="str">
        <f t="shared" si="3"/>
        <v>Gross exposure has crossed 80%,Margin double</v>
      </c>
      <c r="M75"/>
      <c r="N75"/>
    </row>
    <row r="76" spans="1:14" s="7" customFormat="1" ht="15">
      <c r="A76" s="200" t="s">
        <v>163</v>
      </c>
      <c r="B76" s="229">
        <f>'Open Int.'!K83</f>
        <v>1911600</v>
      </c>
      <c r="C76" s="231">
        <f>'Open Int.'!R83</f>
        <v>41.022936</v>
      </c>
      <c r="D76" s="160">
        <f t="shared" si="2"/>
        <v>0.10527378950286606</v>
      </c>
      <c r="E76" s="233">
        <f>'Open Int.'!B83/'Open Int.'!K83</f>
        <v>0.9891975308641975</v>
      </c>
      <c r="F76" s="227">
        <f>'Open Int.'!E83/'Open Int.'!K83</f>
        <v>0.010802469135802469</v>
      </c>
      <c r="G76" s="234">
        <f>'Open Int.'!H83/'Open Int.'!K83</f>
        <v>0</v>
      </c>
      <c r="H76" s="228">
        <v>18158366</v>
      </c>
      <c r="I76" s="228">
        <v>3631450</v>
      </c>
      <c r="J76" s="228">
        <v>3020800</v>
      </c>
      <c r="K76" s="116" t="str">
        <f t="shared" si="3"/>
        <v>Gross Exposure is less then 30%</v>
      </c>
      <c r="M76"/>
      <c r="N76"/>
    </row>
    <row r="77" spans="1:14" s="7" customFormat="1" ht="15">
      <c r="A77" s="200" t="s">
        <v>216</v>
      </c>
      <c r="B77" s="229">
        <f>'Open Int.'!K84</f>
        <v>703736</v>
      </c>
      <c r="C77" s="231">
        <f>'Open Int.'!R84</f>
        <v>255.58284048000002</v>
      </c>
      <c r="D77" s="160">
        <f t="shared" si="2"/>
        <v>0.060209336735296264</v>
      </c>
      <c r="E77" s="233">
        <f>'Open Int.'!B84/'Open Int.'!K84</f>
        <v>1</v>
      </c>
      <c r="F77" s="227">
        <f>'Open Int.'!E84/'Open Int.'!K84</f>
        <v>0</v>
      </c>
      <c r="G77" s="234">
        <f>'Open Int.'!H84/'Open Int.'!K84</f>
        <v>0</v>
      </c>
      <c r="H77" s="228">
        <v>11688154</v>
      </c>
      <c r="I77" s="228">
        <v>808896</v>
      </c>
      <c r="J77" s="228">
        <v>404448</v>
      </c>
      <c r="K77" s="116" t="str">
        <f t="shared" si="3"/>
        <v>Gross Exposure is less then 30%</v>
      </c>
      <c r="M77"/>
      <c r="N77"/>
    </row>
    <row r="78" spans="1:14" s="7" customFormat="1" ht="15">
      <c r="A78" s="200" t="s">
        <v>279</v>
      </c>
      <c r="B78" s="229">
        <f>'Open Int.'!K85</f>
        <v>9717750</v>
      </c>
      <c r="C78" s="231">
        <f>'Open Int.'!R85</f>
        <v>250.28065125</v>
      </c>
      <c r="D78" s="160">
        <f t="shared" si="2"/>
        <v>0.7030602937099445</v>
      </c>
      <c r="E78" s="233">
        <f>'Open Int.'!B85/'Open Int.'!K85</f>
        <v>0.9974531141467933</v>
      </c>
      <c r="F78" s="227">
        <f>'Open Int.'!E85/'Open Int.'!K85</f>
        <v>0.002546885853206761</v>
      </c>
      <c r="G78" s="234">
        <f>'Open Int.'!H85/'Open Int.'!K85</f>
        <v>0</v>
      </c>
      <c r="H78" s="228">
        <v>13822072</v>
      </c>
      <c r="I78" s="228">
        <v>2763000</v>
      </c>
      <c r="J78" s="228">
        <v>1926000</v>
      </c>
      <c r="K78" s="116" t="str">
        <f t="shared" si="3"/>
        <v>Gross exposure is Substantial as Open interest has crossed 60%</v>
      </c>
      <c r="M78"/>
      <c r="N78"/>
    </row>
    <row r="79" spans="1:14" s="7" customFormat="1" ht="15">
      <c r="A79" s="200" t="s">
        <v>502</v>
      </c>
      <c r="B79" s="229">
        <f>'Open Int.'!K86</f>
        <v>814750</v>
      </c>
      <c r="C79" s="231">
        <f>'Open Int.'!R86</f>
        <v>75.94692125</v>
      </c>
      <c r="D79" s="160">
        <f t="shared" si="2"/>
        <v>0.13470346472687064</v>
      </c>
      <c r="E79" s="233">
        <f>'Open Int.'!B86/'Open Int.'!K86</f>
        <v>1</v>
      </c>
      <c r="F79" s="227">
        <f>'Open Int.'!E86/'Open Int.'!K86</f>
        <v>0</v>
      </c>
      <c r="G79" s="234">
        <f>'Open Int.'!H86/'Open Int.'!K86</f>
        <v>0</v>
      </c>
      <c r="H79" s="228">
        <v>6048471</v>
      </c>
      <c r="I79" s="228">
        <v>1209500</v>
      </c>
      <c r="J79" s="228">
        <v>604750</v>
      </c>
      <c r="K79" s="116" t="str">
        <f t="shared" si="3"/>
        <v>Gross Exposure is less then 30%</v>
      </c>
      <c r="M79"/>
      <c r="N79"/>
    </row>
    <row r="80" spans="1:14" s="7" customFormat="1" ht="15">
      <c r="A80" s="200" t="s">
        <v>280</v>
      </c>
      <c r="B80" s="229">
        <f>'Open Int.'!K87</f>
        <v>3165400</v>
      </c>
      <c r="C80" s="231">
        <f>'Open Int.'!R87</f>
        <v>79.277443</v>
      </c>
      <c r="D80" s="160">
        <f t="shared" si="2"/>
        <v>0.3405790209176245</v>
      </c>
      <c r="E80" s="233">
        <f>'Open Int.'!B87/'Open Int.'!K87</f>
        <v>1</v>
      </c>
      <c r="F80" s="227">
        <f>'Open Int.'!E87/'Open Int.'!K87</f>
        <v>0</v>
      </c>
      <c r="G80" s="234">
        <f>'Open Int.'!H87/'Open Int.'!K87</f>
        <v>0</v>
      </c>
      <c r="H80" s="228">
        <v>9294172</v>
      </c>
      <c r="I80" s="228">
        <v>1857800</v>
      </c>
      <c r="J80" s="228">
        <v>1857800</v>
      </c>
      <c r="K80" s="116" t="str">
        <f t="shared" si="3"/>
        <v>Some sign of build up Gross exposure crosses 30%</v>
      </c>
      <c r="M80"/>
      <c r="N80"/>
    </row>
    <row r="81" spans="1:14" s="7" customFormat="1" ht="15">
      <c r="A81" s="200" t="s">
        <v>467</v>
      </c>
      <c r="B81" s="229">
        <f>'Open Int.'!K88</f>
        <v>923200</v>
      </c>
      <c r="C81" s="231">
        <f>'Open Int.'!R88</f>
        <v>63.765424</v>
      </c>
      <c r="D81" s="160">
        <f t="shared" si="2"/>
        <v>0.26270589346752427</v>
      </c>
      <c r="E81" s="233">
        <f>'Open Int.'!B88/'Open Int.'!K88</f>
        <v>0.9995667244367418</v>
      </c>
      <c r="F81" s="227">
        <f>'Open Int.'!E88/'Open Int.'!K88</f>
        <v>0.0004332755632582322</v>
      </c>
      <c r="G81" s="234">
        <f>'Open Int.'!H88/'Open Int.'!K88</f>
        <v>0</v>
      </c>
      <c r="H81" s="228">
        <v>3514196</v>
      </c>
      <c r="I81" s="228">
        <v>702800</v>
      </c>
      <c r="J81" s="228">
        <v>702800</v>
      </c>
      <c r="K81" s="116" t="str">
        <f t="shared" si="3"/>
        <v>Gross Exposure is less then 30%</v>
      </c>
      <c r="M81"/>
      <c r="N81"/>
    </row>
    <row r="82" spans="1:14" s="7" customFormat="1" ht="15">
      <c r="A82" s="200" t="s">
        <v>281</v>
      </c>
      <c r="B82" s="229">
        <f>'Open Int.'!K89</f>
        <v>10550400</v>
      </c>
      <c r="C82" s="231">
        <f>'Open Int.'!R89</f>
        <v>232.689072</v>
      </c>
      <c r="D82" s="160">
        <f t="shared" si="2"/>
        <v>0.3957958545126107</v>
      </c>
      <c r="E82" s="233">
        <f>'Open Int.'!B89/'Open Int.'!K89</f>
        <v>0.9981422505307855</v>
      </c>
      <c r="F82" s="227">
        <f>'Open Int.'!E89/'Open Int.'!K89</f>
        <v>0.0018577494692144374</v>
      </c>
      <c r="G82" s="234">
        <f>'Open Int.'!H89/'Open Int.'!K89</f>
        <v>0</v>
      </c>
      <c r="H82" s="228">
        <v>26656166</v>
      </c>
      <c r="I82" s="228">
        <v>5331200</v>
      </c>
      <c r="J82" s="228">
        <v>2665600</v>
      </c>
      <c r="K82" s="116" t="str">
        <f t="shared" si="3"/>
        <v>Some sign of build up Gross exposure crosses 30%</v>
      </c>
      <c r="M82"/>
      <c r="N82"/>
    </row>
    <row r="83" spans="1:14" s="7" customFormat="1" ht="15">
      <c r="A83" s="200" t="s">
        <v>193</v>
      </c>
      <c r="B83" s="229">
        <f>'Open Int.'!K90</f>
        <v>3185000</v>
      </c>
      <c r="C83" s="231">
        <f>'Open Int.'!R90</f>
        <v>104.69095</v>
      </c>
      <c r="D83" s="160">
        <f t="shared" si="2"/>
        <v>0.07390172866004634</v>
      </c>
      <c r="E83" s="233">
        <f>'Open Int.'!B90/'Open Int.'!K90</f>
        <v>0.9914285714285714</v>
      </c>
      <c r="F83" s="227">
        <f>'Open Int.'!E90/'Open Int.'!K90</f>
        <v>0.008571428571428572</v>
      </c>
      <c r="G83" s="234">
        <f>'Open Int.'!H90/'Open Int.'!K90</f>
        <v>0</v>
      </c>
      <c r="H83" s="228">
        <v>43097774</v>
      </c>
      <c r="I83" s="228">
        <v>8619000</v>
      </c>
      <c r="J83" s="228">
        <v>4309500</v>
      </c>
      <c r="K83" s="116" t="str">
        <f t="shared" si="3"/>
        <v>Gross Exposure is less then 30%</v>
      </c>
      <c r="M83"/>
      <c r="N83"/>
    </row>
    <row r="84" spans="1:14" s="7" customFormat="1" ht="15">
      <c r="A84" s="200" t="s">
        <v>4</v>
      </c>
      <c r="B84" s="229">
        <f>'Open Int.'!K91</f>
        <v>890625</v>
      </c>
      <c r="C84" s="231">
        <f>'Open Int.'!R91</f>
        <v>260.628046875</v>
      </c>
      <c r="D84" s="160">
        <f t="shared" si="2"/>
        <v>0.016398827588549755</v>
      </c>
      <c r="E84" s="233">
        <f>'Open Int.'!B91/'Open Int.'!K91</f>
        <v>0.9994105263157895</v>
      </c>
      <c r="F84" s="227">
        <f>'Open Int.'!E91/'Open Int.'!K91</f>
        <v>0.0005894736842105263</v>
      </c>
      <c r="G84" s="234">
        <f>'Open Int.'!H91/'Open Int.'!K91</f>
        <v>0</v>
      </c>
      <c r="H84" s="228">
        <v>54310285</v>
      </c>
      <c r="I84" s="228">
        <v>1082400</v>
      </c>
      <c r="J84" s="228">
        <v>541200</v>
      </c>
      <c r="K84" s="116" t="str">
        <f t="shared" si="3"/>
        <v>Gross Exposure is less then 30%</v>
      </c>
      <c r="M84"/>
      <c r="N84"/>
    </row>
    <row r="85" spans="1:14" s="7" customFormat="1" ht="15">
      <c r="A85" s="200" t="s">
        <v>77</v>
      </c>
      <c r="B85" s="229">
        <f>'Open Int.'!K92</f>
        <v>1949400</v>
      </c>
      <c r="C85" s="231">
        <f>'Open Int.'!R92</f>
        <v>337.304682</v>
      </c>
      <c r="D85" s="160">
        <f t="shared" si="2"/>
        <v>0.05076235981695969</v>
      </c>
      <c r="E85" s="233">
        <f>'Open Int.'!B92/'Open Int.'!K92</f>
        <v>1</v>
      </c>
      <c r="F85" s="227">
        <f>'Open Int.'!E92/'Open Int.'!K92</f>
        <v>0</v>
      </c>
      <c r="G85" s="234">
        <f>'Open Int.'!H92/'Open Int.'!K92</f>
        <v>0</v>
      </c>
      <c r="H85" s="228">
        <v>38402470</v>
      </c>
      <c r="I85" s="228">
        <v>1814400</v>
      </c>
      <c r="J85" s="228">
        <v>907200</v>
      </c>
      <c r="K85" s="116" t="str">
        <f t="shared" si="3"/>
        <v>Gross Exposure is less then 30%</v>
      </c>
      <c r="M85"/>
      <c r="N85"/>
    </row>
    <row r="86" spans="1:14" s="7" customFormat="1" ht="15">
      <c r="A86" s="200" t="s">
        <v>453</v>
      </c>
      <c r="B86" s="229">
        <f>'Open Int.'!K93</f>
        <v>3556800</v>
      </c>
      <c r="C86" s="231">
        <f>'Open Int.'!R93</f>
        <v>373.268376</v>
      </c>
      <c r="D86" s="160">
        <f t="shared" si="2"/>
        <v>0.2155634273324341</v>
      </c>
      <c r="E86" s="233">
        <f>'Open Int.'!B93/'Open Int.'!K93</f>
        <v>0.99842555105713</v>
      </c>
      <c r="F86" s="227">
        <f>'Open Int.'!E93/'Open Int.'!K93</f>
        <v>0.0015744489428699954</v>
      </c>
      <c r="G86" s="234">
        <f>'Open Int.'!H93/'Open Int.'!K93</f>
        <v>0</v>
      </c>
      <c r="H86" s="228">
        <v>16500016</v>
      </c>
      <c r="I86" s="228">
        <v>3300000</v>
      </c>
      <c r="J86" s="228">
        <v>1650000</v>
      </c>
      <c r="K86" s="116" t="str">
        <f t="shared" si="3"/>
        <v>Gross Exposure is less then 30%</v>
      </c>
      <c r="M86"/>
      <c r="N86"/>
    </row>
    <row r="87" spans="1:14" s="7" customFormat="1" ht="15">
      <c r="A87" s="200" t="s">
        <v>192</v>
      </c>
      <c r="B87" s="229">
        <f>'Open Int.'!K94</f>
        <v>744800</v>
      </c>
      <c r="C87" s="231">
        <f>'Open Int.'!R94</f>
        <v>52.091312</v>
      </c>
      <c r="D87" s="160">
        <f t="shared" si="2"/>
        <v>0.041408742315086726</v>
      </c>
      <c r="E87" s="233">
        <f>'Open Int.'!B94/'Open Int.'!K94</f>
        <v>0.9994629430719656</v>
      </c>
      <c r="F87" s="227">
        <f>'Open Int.'!E94/'Open Int.'!K94</f>
        <v>0.0005370569280343716</v>
      </c>
      <c r="G87" s="234">
        <f>'Open Int.'!H94/'Open Int.'!K94</f>
        <v>0</v>
      </c>
      <c r="H87" s="228">
        <v>17986540</v>
      </c>
      <c r="I87" s="228">
        <v>3597200</v>
      </c>
      <c r="J87" s="228">
        <v>1798400</v>
      </c>
      <c r="K87" s="116" t="str">
        <f t="shared" si="3"/>
        <v>Gross Exposure is less then 30%</v>
      </c>
      <c r="M87"/>
      <c r="N87"/>
    </row>
    <row r="88" spans="1:14" s="7" customFormat="1" ht="15">
      <c r="A88" s="200" t="s">
        <v>461</v>
      </c>
      <c r="B88" s="229">
        <f>'Open Int.'!K95</f>
        <v>34123430</v>
      </c>
      <c r="C88" s="231">
        <f>'Open Int.'!R95</f>
        <v>725.4641218</v>
      </c>
      <c r="D88" s="160">
        <f t="shared" si="2"/>
        <v>0.25000815448728175</v>
      </c>
      <c r="E88" s="233">
        <f>'Open Int.'!B95/'Open Int.'!K95</f>
        <v>0.9741516312984949</v>
      </c>
      <c r="F88" s="227">
        <f>'Open Int.'!E95/'Open Int.'!K95</f>
        <v>0.024025427690006543</v>
      </c>
      <c r="G88" s="234">
        <f>'Open Int.'!H95/'Open Int.'!K95</f>
        <v>0.001822941011498551</v>
      </c>
      <c r="H88" s="228">
        <v>136489268</v>
      </c>
      <c r="I88" s="228">
        <v>15265745</v>
      </c>
      <c r="J88" s="228">
        <v>7632075</v>
      </c>
      <c r="K88" s="116" t="str">
        <f t="shared" si="3"/>
        <v>Gross Exposure is less then 30%</v>
      </c>
      <c r="M88"/>
      <c r="N88"/>
    </row>
    <row r="89" spans="1:14" s="7" customFormat="1" ht="15">
      <c r="A89" s="200" t="s">
        <v>504</v>
      </c>
      <c r="B89" s="229">
        <f>'Open Int.'!K96</f>
        <v>8696000</v>
      </c>
      <c r="C89" s="231">
        <f>'Open Int.'!R96</f>
        <v>140.83172</v>
      </c>
      <c r="D89" s="160">
        <f t="shared" si="2"/>
        <v>0.7622659424555833</v>
      </c>
      <c r="E89" s="233">
        <f>'Open Int.'!B96/'Open Int.'!K96</f>
        <v>0.9810487580496781</v>
      </c>
      <c r="F89" s="227">
        <f>'Open Int.'!E96/'Open Int.'!K96</f>
        <v>0.018031278748850046</v>
      </c>
      <c r="G89" s="234">
        <f>'Open Int.'!H96/'Open Int.'!K96</f>
        <v>0.0009199632014719411</v>
      </c>
      <c r="H89" s="228">
        <v>11408092</v>
      </c>
      <c r="I89" s="228">
        <v>2281600</v>
      </c>
      <c r="J89" s="228">
        <v>2281600</v>
      </c>
      <c r="K89" s="116" t="str">
        <f t="shared" si="3"/>
        <v>Gross exposure is Substantial as Open interest has crossed 60%</v>
      </c>
      <c r="M89"/>
      <c r="N89"/>
    </row>
    <row r="90" spans="1:14" s="7" customFormat="1" ht="15">
      <c r="A90" s="200" t="s">
        <v>194</v>
      </c>
      <c r="B90" s="229">
        <f>'Open Int.'!K97</f>
        <v>9712300</v>
      </c>
      <c r="C90" s="231">
        <f>'Open Int.'!R97</f>
        <v>333.617505</v>
      </c>
      <c r="D90" s="160">
        <f t="shared" si="2"/>
        <v>0.29209353802106125</v>
      </c>
      <c r="E90" s="233">
        <f>'Open Int.'!B97/'Open Int.'!K97</f>
        <v>0.9795208138134118</v>
      </c>
      <c r="F90" s="227">
        <f>'Open Int.'!E97/'Open Int.'!K97</f>
        <v>0.018605273725070273</v>
      </c>
      <c r="G90" s="234">
        <f>'Open Int.'!H97/'Open Int.'!K97</f>
        <v>0.001873912461517869</v>
      </c>
      <c r="H90" s="228">
        <v>33250650</v>
      </c>
      <c r="I90" s="228">
        <v>6649500</v>
      </c>
      <c r="J90" s="228">
        <v>3324100</v>
      </c>
      <c r="K90" s="116" t="str">
        <f t="shared" si="3"/>
        <v>Gross Exposure is less then 30%</v>
      </c>
      <c r="M90"/>
      <c r="N90"/>
    </row>
    <row r="91" spans="1:14" s="7" customFormat="1" ht="15">
      <c r="A91" s="192" t="s">
        <v>523</v>
      </c>
      <c r="B91" s="229">
        <f>'Open Int.'!K98</f>
        <v>732500</v>
      </c>
      <c r="C91" s="231">
        <f>'Open Int.'!R98</f>
        <v>51.44347499999999</v>
      </c>
      <c r="D91" s="160">
        <f t="shared" si="2"/>
        <v>0.522495481216555</v>
      </c>
      <c r="E91" s="233">
        <f>'Open Int.'!B98/'Open Int.'!K98</f>
        <v>1</v>
      </c>
      <c r="F91" s="227">
        <f>'Open Int.'!E98/'Open Int.'!K98</f>
        <v>0</v>
      </c>
      <c r="G91" s="234">
        <f>'Open Int.'!H98/'Open Int.'!K98</f>
        <v>0</v>
      </c>
      <c r="H91" s="228">
        <v>1401926</v>
      </c>
      <c r="I91" s="228">
        <v>280250</v>
      </c>
      <c r="J91" s="228">
        <v>280250</v>
      </c>
      <c r="K91" s="116" t="str">
        <f t="shared" si="3"/>
        <v>Gross exposure is building up andcrpsses 40% mark</v>
      </c>
      <c r="M91"/>
      <c r="N91"/>
    </row>
    <row r="92" spans="1:14" s="7" customFormat="1" ht="15">
      <c r="A92" s="200" t="s">
        <v>452</v>
      </c>
      <c r="B92" s="229">
        <f>'Open Int.'!K99</f>
        <v>9950000</v>
      </c>
      <c r="C92" s="231">
        <f>'Open Int.'!R99</f>
        <v>215.26825</v>
      </c>
      <c r="D92" s="160">
        <f t="shared" si="2"/>
        <v>0.04637182787394541</v>
      </c>
      <c r="E92" s="233">
        <f>'Open Int.'!B99/'Open Int.'!K99</f>
        <v>0.9768844221105528</v>
      </c>
      <c r="F92" s="227">
        <f>'Open Int.'!E99/'Open Int.'!K99</f>
        <v>0.019396984924623117</v>
      </c>
      <c r="G92" s="234">
        <f>'Open Int.'!H99/'Open Int.'!K99</f>
        <v>0.0037185929648241205</v>
      </c>
      <c r="H92" s="228">
        <v>214569933</v>
      </c>
      <c r="I92" s="228">
        <v>14489000</v>
      </c>
      <c r="J92" s="228">
        <v>7244000</v>
      </c>
      <c r="K92" s="116" t="str">
        <f t="shared" si="3"/>
        <v>Gross Exposure is less then 30%</v>
      </c>
      <c r="M92"/>
      <c r="N92"/>
    </row>
    <row r="93" spans="1:14" s="7" customFormat="1" ht="15">
      <c r="A93" s="200" t="s">
        <v>505</v>
      </c>
      <c r="B93" s="229">
        <f>'Open Int.'!K100</f>
        <v>807250</v>
      </c>
      <c r="C93" s="231">
        <f>'Open Int.'!R100</f>
        <v>65.88370875</v>
      </c>
      <c r="D93" s="160">
        <f t="shared" si="2"/>
        <v>0.02723212970974581</v>
      </c>
      <c r="E93" s="233">
        <f>'Open Int.'!B100/'Open Int.'!K100</f>
        <v>0.9990709197894085</v>
      </c>
      <c r="F93" s="227">
        <f>'Open Int.'!E100/'Open Int.'!K100</f>
        <v>0.0009290802105915144</v>
      </c>
      <c r="G93" s="234">
        <f>'Open Int.'!H100/'Open Int.'!K100</f>
        <v>0</v>
      </c>
      <c r="H93" s="228">
        <v>29643293</v>
      </c>
      <c r="I93" s="228">
        <v>3808500</v>
      </c>
      <c r="J93" s="228">
        <v>1904000</v>
      </c>
      <c r="K93" s="116" t="str">
        <f t="shared" si="3"/>
        <v>Gross Exposure is less then 30%</v>
      </c>
      <c r="M93"/>
      <c r="N93"/>
    </row>
    <row r="94" spans="1:14" s="7" customFormat="1" ht="15">
      <c r="A94" s="200" t="s">
        <v>399</v>
      </c>
      <c r="B94" s="229">
        <f>'Open Int.'!K101</f>
        <v>32865000</v>
      </c>
      <c r="C94" s="231">
        <f>'Open Int.'!R101</f>
        <v>235.149075</v>
      </c>
      <c r="D94" s="160">
        <f t="shared" si="2"/>
        <v>0.8770922479803593</v>
      </c>
      <c r="E94" s="233">
        <f>'Open Int.'!B101/'Open Int.'!K101</f>
        <v>0.9437471474212689</v>
      </c>
      <c r="F94" s="227">
        <f>'Open Int.'!E101/'Open Int.'!K101</f>
        <v>0.04666818804198996</v>
      </c>
      <c r="G94" s="234">
        <f>'Open Int.'!H101/'Open Int.'!K101</f>
        <v>0.009584664536741214</v>
      </c>
      <c r="H94" s="228">
        <v>37470403</v>
      </c>
      <c r="I94" s="228">
        <v>7492500</v>
      </c>
      <c r="J94" s="228">
        <v>7492500</v>
      </c>
      <c r="K94" s="116" t="str">
        <f t="shared" si="3"/>
        <v>Gross exposure has crossed 80%,Margin double</v>
      </c>
      <c r="M94"/>
      <c r="N94"/>
    </row>
    <row r="95" spans="1:14" s="7" customFormat="1" ht="15">
      <c r="A95" s="200" t="s">
        <v>449</v>
      </c>
      <c r="B95" s="229">
        <f>'Open Int.'!K102</f>
        <v>462000</v>
      </c>
      <c r="C95" s="231">
        <f>'Open Int.'!R102</f>
        <v>25.6872</v>
      </c>
      <c r="D95" s="160">
        <f t="shared" si="2"/>
        <v>0.3295466379823186</v>
      </c>
      <c r="E95" s="233">
        <f>'Open Int.'!B102/'Open Int.'!K102</f>
        <v>0.9994588744588745</v>
      </c>
      <c r="F95" s="227">
        <f>'Open Int.'!E102/'Open Int.'!K102</f>
        <v>0.0005411255411255411</v>
      </c>
      <c r="G95" s="234">
        <f>'Open Int.'!H102/'Open Int.'!K102</f>
        <v>0</v>
      </c>
      <c r="H95" s="228">
        <v>1401926</v>
      </c>
      <c r="I95" s="228">
        <v>280250</v>
      </c>
      <c r="J95" s="228">
        <v>280250</v>
      </c>
      <c r="K95" s="116" t="str">
        <f t="shared" si="3"/>
        <v>Some sign of build up Gross exposure crosses 30%</v>
      </c>
      <c r="M95"/>
      <c r="N95"/>
    </row>
    <row r="96" spans="1:14" s="7" customFormat="1" ht="15">
      <c r="A96" s="200" t="s">
        <v>41</v>
      </c>
      <c r="B96" s="229">
        <f>'Open Int.'!K103</f>
        <v>744900</v>
      </c>
      <c r="C96" s="231">
        <f>'Open Int.'!R103</f>
        <v>113.3402595</v>
      </c>
      <c r="D96" s="160">
        <f t="shared" si="2"/>
        <v>0.22924034630094897</v>
      </c>
      <c r="E96" s="233">
        <f>'Open Int.'!B103/'Open Int.'!K103</f>
        <v>9.225500067123104</v>
      </c>
      <c r="F96" s="227">
        <f>'Open Int.'!E103/'Open Int.'!K103</f>
        <v>0.1294469056249161</v>
      </c>
      <c r="G96" s="234">
        <f>'Open Int.'!H103/'Open Int.'!K103</f>
        <v>0.008222580212109008</v>
      </c>
      <c r="H96" s="228">
        <v>3249428</v>
      </c>
      <c r="I96" s="228">
        <v>649800</v>
      </c>
      <c r="J96" s="228">
        <v>324900</v>
      </c>
      <c r="K96" s="116" t="str">
        <f t="shared" si="3"/>
        <v>Gross Exposure is less then 30%</v>
      </c>
      <c r="M96"/>
      <c r="N96"/>
    </row>
    <row r="97" spans="1:14" s="7" customFormat="1" ht="15">
      <c r="A97" s="200" t="s">
        <v>195</v>
      </c>
      <c r="B97" s="229">
        <f>'Open Int.'!K104</f>
        <v>6974625</v>
      </c>
      <c r="C97" s="231">
        <f>'Open Int.'!R104</f>
        <v>855.57724875</v>
      </c>
      <c r="D97" s="160">
        <f t="shared" si="2"/>
        <v>0.0442672756952697</v>
      </c>
      <c r="E97" s="233">
        <f>'Open Int.'!B104/'Open Int.'!K104</f>
        <v>7.162707672455508</v>
      </c>
      <c r="F97" s="227">
        <f>'Open Int.'!E104/'Open Int.'!K104</f>
        <v>0.21609763965804613</v>
      </c>
      <c r="G97" s="234">
        <f>'Open Int.'!H104/'Open Int.'!K104</f>
        <v>0.036647131566213235</v>
      </c>
      <c r="H97" s="228">
        <v>157557132</v>
      </c>
      <c r="I97" s="228">
        <v>2391900</v>
      </c>
      <c r="J97" s="228">
        <v>1195950</v>
      </c>
      <c r="K97" s="116" t="str">
        <f t="shared" si="3"/>
        <v>Gross Exposure is less then 30%</v>
      </c>
      <c r="M97"/>
      <c r="N97"/>
    </row>
    <row r="98" spans="1:14" s="7" customFormat="1" ht="15">
      <c r="A98" s="200" t="s">
        <v>139</v>
      </c>
      <c r="B98" s="229">
        <f>'Open Int.'!K105</f>
        <v>51720000</v>
      </c>
      <c r="C98" s="231">
        <f>'Open Int.'!R105</f>
        <v>846.3978</v>
      </c>
      <c r="D98" s="160">
        <f t="shared" si="2"/>
        <v>0.7543524693535558</v>
      </c>
      <c r="E98" s="233">
        <f>'Open Int.'!B105/'Open Int.'!K105</f>
        <v>0.5329524361948956</v>
      </c>
      <c r="F98" s="227">
        <f>'Open Int.'!E105/'Open Int.'!K105</f>
        <v>0.0263631090487239</v>
      </c>
      <c r="G98" s="234">
        <f>'Open Int.'!H105/'Open Int.'!K105</f>
        <v>0.0026102088167053363</v>
      </c>
      <c r="H98" s="228">
        <v>68562114</v>
      </c>
      <c r="I98" s="228">
        <v>13711200</v>
      </c>
      <c r="J98" s="228">
        <v>6854400</v>
      </c>
      <c r="K98" s="116" t="str">
        <f t="shared" si="3"/>
        <v>Gross exposure is Substantial as Open interest has crossed 60%</v>
      </c>
      <c r="M98"/>
      <c r="N98"/>
    </row>
    <row r="99" spans="1:14" s="7" customFormat="1" ht="15">
      <c r="A99" s="200" t="s">
        <v>385</v>
      </c>
      <c r="B99" s="229">
        <f>'Open Int.'!K106</f>
        <v>29062800</v>
      </c>
      <c r="C99" s="231">
        <f>'Open Int.'!R106</f>
        <v>382.90239</v>
      </c>
      <c r="D99" s="160">
        <f t="shared" si="2"/>
        <v>0.13033641381528854</v>
      </c>
      <c r="E99" s="233">
        <f>'Open Int.'!B106/'Open Int.'!K106</f>
        <v>1.4710514816191145</v>
      </c>
      <c r="F99" s="227">
        <f>'Open Int.'!E106/'Open Int.'!K106</f>
        <v>0.028370459831812488</v>
      </c>
      <c r="G99" s="234">
        <f>'Open Int.'!H106/'Open Int.'!K106</f>
        <v>0.00187783007831317</v>
      </c>
      <c r="H99" s="228">
        <v>222982965</v>
      </c>
      <c r="I99" s="228">
        <v>22196700</v>
      </c>
      <c r="J99" s="228">
        <v>11097000</v>
      </c>
      <c r="K99" s="116" t="str">
        <f t="shared" si="3"/>
        <v>Gross Exposure is less then 30%</v>
      </c>
      <c r="M99"/>
      <c r="N99"/>
    </row>
    <row r="100" spans="1:14" s="7" customFormat="1" ht="15">
      <c r="A100" s="200" t="s">
        <v>181</v>
      </c>
      <c r="B100" s="229">
        <f>'Open Int.'!K107</f>
        <v>43631975</v>
      </c>
      <c r="C100" s="231">
        <f>'Open Int.'!R107</f>
        <v>973.647522125</v>
      </c>
      <c r="D100" s="160">
        <f t="shared" si="2"/>
        <v>0.16856263554229273</v>
      </c>
      <c r="E100" s="233">
        <f>'Open Int.'!B107/'Open Int.'!K107</f>
        <v>1.948762690664358</v>
      </c>
      <c r="F100" s="227">
        <f>'Open Int.'!E107/'Open Int.'!K107</f>
        <v>0.184096640136047</v>
      </c>
      <c r="G100" s="234">
        <f>'Open Int.'!H107/'Open Int.'!K107</f>
        <v>0.04476075171935261</v>
      </c>
      <c r="H100" s="228">
        <v>258847252</v>
      </c>
      <c r="I100" s="228">
        <v>15543550</v>
      </c>
      <c r="J100" s="228">
        <v>7770300</v>
      </c>
      <c r="K100" s="116" t="str">
        <f t="shared" si="3"/>
        <v>Gross Exposure is less then 30%</v>
      </c>
      <c r="M100"/>
      <c r="N100"/>
    </row>
    <row r="101" spans="1:14" s="7" customFormat="1" ht="15">
      <c r="A101" s="200" t="s">
        <v>172</v>
      </c>
      <c r="B101" s="229">
        <f>'Open Int.'!K108</f>
        <v>95114250</v>
      </c>
      <c r="C101" s="231">
        <f>'Open Int.'!R108</f>
        <v>778.034565</v>
      </c>
      <c r="D101" s="160">
        <f t="shared" si="2"/>
        <v>0.7446207916204617</v>
      </c>
      <c r="E101" s="233">
        <f>'Open Int.'!B108/'Open Int.'!K108</f>
        <v>0.007831634061142258</v>
      </c>
      <c r="F101" s="227">
        <f>'Open Int.'!E108/'Open Int.'!K108</f>
        <v>0</v>
      </c>
      <c r="G101" s="234">
        <f>'Open Int.'!H108/'Open Int.'!K108</f>
        <v>0</v>
      </c>
      <c r="H101" s="228">
        <v>127735152</v>
      </c>
      <c r="I101" s="228">
        <v>25546500</v>
      </c>
      <c r="J101" s="228">
        <v>12773250</v>
      </c>
      <c r="K101" s="116" t="str">
        <f t="shared" si="3"/>
        <v>Gross exposure is Substantial as Open interest has crossed 60%</v>
      </c>
      <c r="M101"/>
      <c r="N101"/>
    </row>
    <row r="102" spans="1:14" s="7" customFormat="1" ht="15">
      <c r="A102" s="200" t="s">
        <v>140</v>
      </c>
      <c r="B102" s="229">
        <f>'Open Int.'!K109</f>
        <v>15625750</v>
      </c>
      <c r="C102" s="231">
        <f>'Open Int.'!R109</f>
        <v>247.12123625</v>
      </c>
      <c r="D102" s="160">
        <f t="shared" si="2"/>
        <v>0.18340896090705622</v>
      </c>
      <c r="E102" s="233">
        <f>'Open Int.'!B109/'Open Int.'!K109</f>
        <v>0.9695374622018144</v>
      </c>
      <c r="F102" s="227">
        <f>'Open Int.'!E109/'Open Int.'!K109</f>
        <v>0.027662672191734797</v>
      </c>
      <c r="G102" s="234">
        <f>'Open Int.'!H109/'Open Int.'!K109</f>
        <v>0.0027998656064508903</v>
      </c>
      <c r="H102" s="228">
        <v>85196219</v>
      </c>
      <c r="I102" s="228">
        <v>17038000</v>
      </c>
      <c r="J102" s="228">
        <v>8519000</v>
      </c>
      <c r="K102" s="116" t="str">
        <f t="shared" si="3"/>
        <v>Gross Exposure is less then 30%</v>
      </c>
      <c r="M102"/>
      <c r="N102"/>
    </row>
    <row r="103" spans="1:14" s="7" customFormat="1" ht="15">
      <c r="A103" s="200" t="s">
        <v>173</v>
      </c>
      <c r="B103" s="229">
        <f>'Open Int.'!K110</f>
        <v>7863350</v>
      </c>
      <c r="C103" s="231">
        <f>'Open Int.'!R110</f>
        <v>239.1244735</v>
      </c>
      <c r="D103" s="160">
        <f t="shared" si="2"/>
        <v>0.2246806878928987</v>
      </c>
      <c r="E103" s="233">
        <f>'Open Int.'!B110/'Open Int.'!K110</f>
        <v>0.9977872026553568</v>
      </c>
      <c r="F103" s="227">
        <f>'Open Int.'!E110/'Open Int.'!K110</f>
        <v>0.0019361976765627882</v>
      </c>
      <c r="G103" s="234">
        <f>'Open Int.'!H110/'Open Int.'!K110</f>
        <v>0.0002765996680803983</v>
      </c>
      <c r="H103" s="228">
        <v>34997890</v>
      </c>
      <c r="I103" s="228">
        <v>6999150</v>
      </c>
      <c r="J103" s="228">
        <v>3498850</v>
      </c>
      <c r="K103" s="116" t="str">
        <f t="shared" si="3"/>
        <v>Gross Exposure is less then 30%</v>
      </c>
      <c r="M103"/>
      <c r="N103"/>
    </row>
    <row r="104" spans="1:14" s="7" customFormat="1" ht="15">
      <c r="A104" s="200" t="s">
        <v>400</v>
      </c>
      <c r="B104" s="229">
        <f>'Open Int.'!K111</f>
        <v>952000</v>
      </c>
      <c r="C104" s="231">
        <f>'Open Int.'!R111</f>
        <v>168.5754</v>
      </c>
      <c r="D104" s="160">
        <f t="shared" si="2"/>
        <v>0.13890974237349765</v>
      </c>
      <c r="E104" s="233">
        <f>'Open Int.'!B111/'Open Int.'!K111</f>
        <v>1</v>
      </c>
      <c r="F104" s="227">
        <f>'Open Int.'!E111/'Open Int.'!K111</f>
        <v>0</v>
      </c>
      <c r="G104" s="234">
        <f>'Open Int.'!H111/'Open Int.'!K111</f>
        <v>0</v>
      </c>
      <c r="H104" s="228">
        <v>6853371</v>
      </c>
      <c r="I104" s="228">
        <v>1370500</v>
      </c>
      <c r="J104" s="228">
        <v>685000</v>
      </c>
      <c r="K104" s="116" t="str">
        <f t="shared" si="3"/>
        <v>Gross Exposure is less then 30%</v>
      </c>
      <c r="M104"/>
      <c r="N104"/>
    </row>
    <row r="105" spans="1:14" s="7" customFormat="1" ht="15">
      <c r="A105" s="200" t="s">
        <v>384</v>
      </c>
      <c r="B105" s="229">
        <f>'Open Int.'!K112</f>
        <v>2043800</v>
      </c>
      <c r="C105" s="231">
        <f>'Open Int.'!R112</f>
        <v>39.731472</v>
      </c>
      <c r="D105" s="160">
        <f t="shared" si="2"/>
        <v>0.11889470622454916</v>
      </c>
      <c r="E105" s="233">
        <f>'Open Int.'!B112/'Open Int.'!K112</f>
        <v>0.9989235737351991</v>
      </c>
      <c r="F105" s="227">
        <f>'Open Int.'!E112/'Open Int.'!K112</f>
        <v>0.001076426264800861</v>
      </c>
      <c r="G105" s="234">
        <f>'Open Int.'!H112/'Open Int.'!K112</f>
        <v>0</v>
      </c>
      <c r="H105" s="228">
        <v>17190000</v>
      </c>
      <c r="I105" s="228">
        <v>3436400</v>
      </c>
      <c r="J105" s="228">
        <v>3245000</v>
      </c>
      <c r="K105" s="116" t="str">
        <f t="shared" si="3"/>
        <v>Gross Exposure is less then 30%</v>
      </c>
      <c r="M105"/>
      <c r="N105"/>
    </row>
    <row r="106" spans="1:14" s="7" customFormat="1" ht="15">
      <c r="A106" s="200" t="s">
        <v>164</v>
      </c>
      <c r="B106" s="229">
        <f>'Open Int.'!K113</f>
        <v>8922375</v>
      </c>
      <c r="C106" s="231">
        <f>'Open Int.'!R113</f>
        <v>115.8124275</v>
      </c>
      <c r="D106" s="160">
        <f t="shared" si="2"/>
        <v>0.22382300313093195</v>
      </c>
      <c r="E106" s="233">
        <f>'Open Int.'!B113/'Open Int.'!K113</f>
        <v>0.993311758360302</v>
      </c>
      <c r="F106" s="227">
        <f>'Open Int.'!E113/'Open Int.'!K113</f>
        <v>0.00668824163969795</v>
      </c>
      <c r="G106" s="234">
        <f>'Open Int.'!H113/'Open Int.'!K113</f>
        <v>0</v>
      </c>
      <c r="H106" s="228">
        <v>39863530</v>
      </c>
      <c r="I106" s="228">
        <v>7969500</v>
      </c>
      <c r="J106" s="228">
        <v>5135900</v>
      </c>
      <c r="K106" s="116" t="str">
        <f t="shared" si="3"/>
        <v>Gross Exposure is less then 30%</v>
      </c>
      <c r="M106"/>
      <c r="N106"/>
    </row>
    <row r="107" spans="1:14" s="7" customFormat="1" ht="15">
      <c r="A107" s="200" t="s">
        <v>196</v>
      </c>
      <c r="B107" s="229">
        <f>'Open Int.'!K114</f>
        <v>4661600</v>
      </c>
      <c r="C107" s="231">
        <f>'Open Int.'!R114</f>
        <v>837.3399</v>
      </c>
      <c r="D107" s="160">
        <f t="shared" si="2"/>
        <v>0.06341104664342528</v>
      </c>
      <c r="E107" s="233">
        <f>'Open Int.'!B114/'Open Int.'!K114</f>
        <v>0.948215205079801</v>
      </c>
      <c r="F107" s="227">
        <f>'Open Int.'!E114/'Open Int.'!K114</f>
        <v>0.04655054058692294</v>
      </c>
      <c r="G107" s="234">
        <f>'Open Int.'!H114/'Open Int.'!K114</f>
        <v>0.005234254333276129</v>
      </c>
      <c r="H107" s="228">
        <v>73514005</v>
      </c>
      <c r="I107" s="228">
        <v>1632600</v>
      </c>
      <c r="J107" s="228">
        <v>816300</v>
      </c>
      <c r="K107" s="116" t="str">
        <f t="shared" si="3"/>
        <v>Gross Exposure is less then 30%</v>
      </c>
      <c r="M107"/>
      <c r="N107"/>
    </row>
    <row r="108" spans="1:14" s="7" customFormat="1" ht="15">
      <c r="A108" s="200" t="s">
        <v>141</v>
      </c>
      <c r="B108" s="229">
        <f>'Open Int.'!K115</f>
        <v>1744925</v>
      </c>
      <c r="C108" s="231">
        <f>'Open Int.'!R115</f>
        <v>31.07711425</v>
      </c>
      <c r="D108" s="160">
        <f t="shared" si="2"/>
        <v>0.041309777462121215</v>
      </c>
      <c r="E108" s="233">
        <f>'Open Int.'!B115/'Open Int.'!K115</f>
        <v>1</v>
      </c>
      <c r="F108" s="227">
        <f>'Open Int.'!E115/'Open Int.'!K115</f>
        <v>0</v>
      </c>
      <c r="G108" s="234">
        <f>'Open Int.'!H115/'Open Int.'!K115</f>
        <v>0</v>
      </c>
      <c r="H108" s="228">
        <v>42240000</v>
      </c>
      <c r="I108" s="228">
        <v>8445850</v>
      </c>
      <c r="J108" s="228">
        <v>4221450</v>
      </c>
      <c r="K108" s="116" t="str">
        <f t="shared" si="3"/>
        <v>Gross Exposure is less then 30%</v>
      </c>
      <c r="M108"/>
      <c r="N108"/>
    </row>
    <row r="109" spans="1:14" s="7" customFormat="1" ht="15">
      <c r="A109" s="200" t="s">
        <v>88</v>
      </c>
      <c r="B109" s="229">
        <f>'Open Int.'!K116</f>
        <v>5094600</v>
      </c>
      <c r="C109" s="231">
        <f>'Open Int.'!R116</f>
        <v>376.287156</v>
      </c>
      <c r="D109" s="160">
        <f t="shared" si="2"/>
        <v>0.10872123756036423</v>
      </c>
      <c r="E109" s="233">
        <f>'Open Int.'!B116/'Open Int.'!K116</f>
        <v>0.9992933694500059</v>
      </c>
      <c r="F109" s="227">
        <f>'Open Int.'!E116/'Open Int.'!K116</f>
        <v>0.0004710870333294076</v>
      </c>
      <c r="G109" s="234">
        <f>'Open Int.'!H116/'Open Int.'!K116</f>
        <v>0.0002355435166647038</v>
      </c>
      <c r="H109" s="228">
        <v>46859290</v>
      </c>
      <c r="I109" s="228">
        <v>6226800</v>
      </c>
      <c r="J109" s="228">
        <v>3113400</v>
      </c>
      <c r="K109" s="116" t="str">
        <f t="shared" si="3"/>
        <v>Gross Exposure is less then 30%</v>
      </c>
      <c r="M109"/>
      <c r="N109"/>
    </row>
    <row r="110" spans="1:14" s="7" customFormat="1" ht="15">
      <c r="A110" s="200" t="s">
        <v>506</v>
      </c>
      <c r="B110" s="229">
        <f>'Open Int.'!K117</f>
        <v>86415450</v>
      </c>
      <c r="C110" s="231">
        <f>'Open Int.'!R117</f>
        <v>697.80475875</v>
      </c>
      <c r="D110" s="160">
        <f t="shared" si="2"/>
        <v>0.7152174116357483</v>
      </c>
      <c r="E110" s="233">
        <f>'Open Int.'!B117/'Open Int.'!K117</f>
        <v>0.9334389857369255</v>
      </c>
      <c r="F110" s="227">
        <f>'Open Int.'!E117/'Open Int.'!K117</f>
        <v>0.058204869615329204</v>
      </c>
      <c r="G110" s="234">
        <f>'Open Int.'!H117/'Open Int.'!K117</f>
        <v>0.008356144647745282</v>
      </c>
      <c r="H110" s="228">
        <v>120824030</v>
      </c>
      <c r="I110" s="228">
        <v>24161300</v>
      </c>
      <c r="J110" s="228">
        <v>1280650</v>
      </c>
      <c r="K110" s="116" t="str">
        <f t="shared" si="3"/>
        <v>Gross exposure is Substantial as Open interest has crossed 60%</v>
      </c>
      <c r="M110"/>
      <c r="N110"/>
    </row>
    <row r="111" spans="1:14" s="7" customFormat="1" ht="15">
      <c r="A111" s="200" t="s">
        <v>5</v>
      </c>
      <c r="B111" s="229">
        <f>'Open Int.'!K118</f>
        <v>25129125</v>
      </c>
      <c r="C111" s="231">
        <f>'Open Int.'!R118</f>
        <v>519.042076875</v>
      </c>
      <c r="D111" s="160">
        <f t="shared" si="2"/>
        <v>0.03364325306224376</v>
      </c>
      <c r="E111" s="233">
        <f>'Open Int.'!B118/'Open Int.'!K118</f>
        <v>0.956305681156825</v>
      </c>
      <c r="F111" s="227">
        <f>'Open Int.'!E118/'Open Int.'!K118</f>
        <v>0.04082911760755697</v>
      </c>
      <c r="G111" s="234">
        <f>'Open Int.'!H118/'Open Int.'!K118</f>
        <v>0.002865201235618033</v>
      </c>
      <c r="H111" s="228">
        <v>746929108</v>
      </c>
      <c r="I111" s="228">
        <v>16767000</v>
      </c>
      <c r="J111" s="228">
        <v>8383500</v>
      </c>
      <c r="K111" s="116" t="str">
        <f t="shared" si="3"/>
        <v>Gross Exposure is less then 30%</v>
      </c>
      <c r="M111"/>
      <c r="N111"/>
    </row>
    <row r="112" spans="1:14" s="7" customFormat="1" ht="15">
      <c r="A112" s="200" t="s">
        <v>174</v>
      </c>
      <c r="B112" s="229">
        <f>'Open Int.'!K119</f>
        <v>1922000</v>
      </c>
      <c r="C112" s="231">
        <f>'Open Int.'!R119</f>
        <v>100.92422</v>
      </c>
      <c r="D112" s="160">
        <f t="shared" si="2"/>
        <v>0.08228506217017476</v>
      </c>
      <c r="E112" s="233">
        <f>'Open Int.'!B119/'Open Int.'!K119</f>
        <v>0.9973985431841832</v>
      </c>
      <c r="F112" s="227">
        <f>'Open Int.'!E119/'Open Int.'!K119</f>
        <v>0.0026014568158168575</v>
      </c>
      <c r="G112" s="234">
        <f>'Open Int.'!H119/'Open Int.'!K119</f>
        <v>0</v>
      </c>
      <c r="H112" s="228">
        <v>23357824</v>
      </c>
      <c r="I112" s="228">
        <v>4671500</v>
      </c>
      <c r="J112" s="228">
        <v>2335500</v>
      </c>
      <c r="K112" s="116" t="str">
        <f t="shared" si="3"/>
        <v>Gross Exposure is less then 30%</v>
      </c>
      <c r="M112"/>
      <c r="N112"/>
    </row>
    <row r="113" spans="1:14" s="7" customFormat="1" ht="15">
      <c r="A113" s="200" t="s">
        <v>457</v>
      </c>
      <c r="B113" s="229">
        <f>'Open Int.'!K120</f>
        <v>1956000</v>
      </c>
      <c r="C113" s="231">
        <f>'Open Int.'!R120</f>
        <v>88.40142</v>
      </c>
      <c r="D113" s="160">
        <f t="shared" si="2"/>
        <v>0.6912432624985687</v>
      </c>
      <c r="E113" s="233">
        <f>'Open Int.'!B120/'Open Int.'!K120</f>
        <v>1</v>
      </c>
      <c r="F113" s="227">
        <f>'Open Int.'!E120/'Open Int.'!K120</f>
        <v>0</v>
      </c>
      <c r="G113" s="234">
        <f>'Open Int.'!H120/'Open Int.'!K120</f>
        <v>0</v>
      </c>
      <c r="H113" s="228">
        <v>2829684</v>
      </c>
      <c r="I113" s="228">
        <v>565600</v>
      </c>
      <c r="J113" s="228">
        <v>565600</v>
      </c>
      <c r="K113" s="116" t="str">
        <f t="shared" si="3"/>
        <v>Gross exposure is Substantial as Open interest has crossed 60%</v>
      </c>
      <c r="M113"/>
      <c r="N113"/>
    </row>
    <row r="114" spans="1:14" s="7" customFormat="1" ht="15">
      <c r="A114" s="200" t="s">
        <v>165</v>
      </c>
      <c r="B114" s="229">
        <f>'Open Int.'!K121</f>
        <v>51900</v>
      </c>
      <c r="C114" s="231">
        <f>'Open Int.'!R121</f>
        <v>4.330536</v>
      </c>
      <c r="D114" s="160">
        <f t="shared" si="2"/>
        <v>0.011430441578440469</v>
      </c>
      <c r="E114" s="233">
        <f>'Open Int.'!B121/'Open Int.'!K121</f>
        <v>1</v>
      </c>
      <c r="F114" s="227">
        <f>'Open Int.'!E121/'Open Int.'!K121</f>
        <v>0</v>
      </c>
      <c r="G114" s="234">
        <f>'Open Int.'!H121/'Open Int.'!K121</f>
        <v>0</v>
      </c>
      <c r="H114" s="228">
        <v>4540507</v>
      </c>
      <c r="I114" s="228">
        <v>908100</v>
      </c>
      <c r="J114" s="228">
        <v>646200</v>
      </c>
      <c r="K114" s="116" t="str">
        <f t="shared" si="3"/>
        <v>Gross Exposure is less then 30%</v>
      </c>
      <c r="M114"/>
      <c r="N114"/>
    </row>
    <row r="115" spans="1:14" s="7" customFormat="1" ht="15">
      <c r="A115" s="200" t="s">
        <v>130</v>
      </c>
      <c r="B115" s="229">
        <f>'Open Int.'!K122</f>
        <v>705600</v>
      </c>
      <c r="C115" s="231">
        <f>'Open Int.'!R122</f>
        <v>69.674472</v>
      </c>
      <c r="D115" s="160">
        <f t="shared" si="2"/>
        <v>0.20434108976122559</v>
      </c>
      <c r="E115" s="233">
        <f>'Open Int.'!B122/'Open Int.'!K122</f>
        <v>1</v>
      </c>
      <c r="F115" s="227">
        <f>'Open Int.'!E122/'Open Int.'!K122</f>
        <v>0</v>
      </c>
      <c r="G115" s="234">
        <f>'Open Int.'!H122/'Open Int.'!K122</f>
        <v>0</v>
      </c>
      <c r="H115" s="228">
        <v>3453050</v>
      </c>
      <c r="I115" s="228">
        <v>690400</v>
      </c>
      <c r="J115" s="228">
        <v>570800</v>
      </c>
      <c r="K115" s="116" t="str">
        <f t="shared" si="3"/>
        <v>Gross Exposure is less then 30%</v>
      </c>
      <c r="M115"/>
      <c r="N115"/>
    </row>
    <row r="116" spans="1:14" s="7" customFormat="1" ht="15">
      <c r="A116" s="200" t="s">
        <v>507</v>
      </c>
      <c r="B116" s="229">
        <f>'Open Int.'!K123</f>
        <v>1145000</v>
      </c>
      <c r="C116" s="231">
        <f>'Open Int.'!R123</f>
        <v>121.261225</v>
      </c>
      <c r="D116" s="160">
        <f t="shared" si="2"/>
        <v>0.2048527743685346</v>
      </c>
      <c r="E116" s="233">
        <f>'Open Int.'!B123/'Open Int.'!K123</f>
        <v>1</v>
      </c>
      <c r="F116" s="227">
        <f>'Open Int.'!E123/'Open Int.'!K123</f>
        <v>0</v>
      </c>
      <c r="G116" s="234">
        <f>'Open Int.'!H123/'Open Int.'!K123</f>
        <v>0</v>
      </c>
      <c r="H116" s="228">
        <v>5589380</v>
      </c>
      <c r="I116" s="228">
        <v>1117750</v>
      </c>
      <c r="J116" s="228">
        <v>587000</v>
      </c>
      <c r="K116" s="116" t="str">
        <f t="shared" si="3"/>
        <v>Gross Exposure is less then 30%</v>
      </c>
      <c r="M116"/>
      <c r="N116"/>
    </row>
    <row r="117" spans="1:14" s="7" customFormat="1" ht="15">
      <c r="A117" s="200" t="s">
        <v>142</v>
      </c>
      <c r="B117" s="229">
        <f>'Open Int.'!K124</f>
        <v>792125</v>
      </c>
      <c r="C117" s="231">
        <f>'Open Int.'!R124</f>
        <v>1205.024116875</v>
      </c>
      <c r="D117" s="160">
        <f t="shared" si="2"/>
        <v>0.3138012327431606</v>
      </c>
      <c r="E117" s="233">
        <f>'Open Int.'!B124/'Open Int.'!K124</f>
        <v>0.9990531797380464</v>
      </c>
      <c r="F117" s="227">
        <f>'Open Int.'!E124/'Open Int.'!K124</f>
        <v>0.0009468202619536059</v>
      </c>
      <c r="G117" s="234">
        <f>'Open Int.'!H124/'Open Int.'!K124</f>
        <v>0</v>
      </c>
      <c r="H117" s="228">
        <v>2524289</v>
      </c>
      <c r="I117" s="228">
        <v>252500</v>
      </c>
      <c r="J117" s="228">
        <v>126250</v>
      </c>
      <c r="K117" s="116" t="str">
        <f t="shared" si="3"/>
        <v>Some sign of build up Gross exposure crosses 30%</v>
      </c>
      <c r="M117"/>
      <c r="N117"/>
    </row>
    <row r="118" spans="1:11" s="7" customFormat="1" ht="15">
      <c r="A118" s="200" t="s">
        <v>282</v>
      </c>
      <c r="B118" s="229">
        <f>'Open Int.'!K125</f>
        <v>25440750</v>
      </c>
      <c r="C118" s="231">
        <f>'Open Int.'!R125</f>
        <v>1077.9245775</v>
      </c>
      <c r="D118" s="160">
        <f t="shared" si="2"/>
        <v>0.2208929769478405</v>
      </c>
      <c r="E118" s="233">
        <f>'Open Int.'!B125/'Open Int.'!K125</f>
        <v>0.9993809144777571</v>
      </c>
      <c r="F118" s="227">
        <f>'Open Int.'!E125/'Open Int.'!K125</f>
        <v>0.0006190855222428585</v>
      </c>
      <c r="G118" s="234">
        <f>'Open Int.'!H125/'Open Int.'!K125</f>
        <v>0</v>
      </c>
      <c r="H118" s="228">
        <v>115172290</v>
      </c>
      <c r="I118" s="228">
        <v>10282500</v>
      </c>
      <c r="J118" s="228">
        <v>5140500</v>
      </c>
      <c r="K118" s="116" t="str">
        <f t="shared" si="3"/>
        <v>Gross Exposure is less then 30%</v>
      </c>
    </row>
    <row r="119" spans="1:14" s="7" customFormat="1" ht="15">
      <c r="A119" s="200" t="s">
        <v>131</v>
      </c>
      <c r="B119" s="229">
        <f>'Open Int.'!K126</f>
        <v>32128125</v>
      </c>
      <c r="C119" s="231">
        <f>'Open Int.'!R126</f>
        <v>437.103140625</v>
      </c>
      <c r="D119" s="160">
        <f t="shared" si="2"/>
        <v>0.8924479166666667</v>
      </c>
      <c r="E119" s="233">
        <f>'Open Int.'!B126/'Open Int.'!K126</f>
        <v>0.9512693317770645</v>
      </c>
      <c r="F119" s="227">
        <f>'Open Int.'!E126/'Open Int.'!K126</f>
        <v>0.03910125474175664</v>
      </c>
      <c r="G119" s="234">
        <f>'Open Int.'!H126/'Open Int.'!K126</f>
        <v>0.009629413481178874</v>
      </c>
      <c r="H119" s="228">
        <v>36000000</v>
      </c>
      <c r="I119" s="228">
        <v>7200000</v>
      </c>
      <c r="J119" s="228">
        <v>5943750</v>
      </c>
      <c r="K119" s="116" t="str">
        <f t="shared" si="3"/>
        <v>Gross exposure has crossed 80%,Margin double</v>
      </c>
      <c r="M119"/>
      <c r="N119"/>
    </row>
    <row r="120" spans="1:14" s="7" customFormat="1" ht="15">
      <c r="A120" s="200" t="s">
        <v>166</v>
      </c>
      <c r="B120" s="229">
        <f>'Open Int.'!K127</f>
        <v>9038000</v>
      </c>
      <c r="C120" s="231">
        <f>'Open Int.'!R127</f>
        <v>207.24134</v>
      </c>
      <c r="D120" s="160">
        <f t="shared" si="2"/>
        <v>0.6884836821064096</v>
      </c>
      <c r="E120" s="233">
        <f>'Open Int.'!B127/'Open Int.'!K127</f>
        <v>1</v>
      </c>
      <c r="F120" s="227">
        <f>'Open Int.'!E127/'Open Int.'!K127</f>
        <v>0</v>
      </c>
      <c r="G120" s="234">
        <f>'Open Int.'!H127/'Open Int.'!K127</f>
        <v>0</v>
      </c>
      <c r="H120" s="228">
        <v>13127399</v>
      </c>
      <c r="I120" s="228">
        <v>2624000</v>
      </c>
      <c r="J120" s="228">
        <v>2624000</v>
      </c>
      <c r="K120" s="116" t="str">
        <f t="shared" si="3"/>
        <v>Gross exposure is Substantial as Open interest has crossed 60%</v>
      </c>
      <c r="M120"/>
      <c r="N120"/>
    </row>
    <row r="121" spans="1:14" s="7" customFormat="1" ht="15">
      <c r="A121" s="200" t="s">
        <v>283</v>
      </c>
      <c r="B121" s="229">
        <f>'Open Int.'!K128</f>
        <v>3969075</v>
      </c>
      <c r="C121" s="231">
        <f>'Open Int.'!R128</f>
        <v>523.8385185</v>
      </c>
      <c r="D121" s="160">
        <f t="shared" si="2"/>
        <v>0.22555419989441375</v>
      </c>
      <c r="E121" s="233">
        <f>'Open Int.'!B128/'Open Int.'!K128</f>
        <v>0.9988221436984688</v>
      </c>
      <c r="F121" s="227">
        <f>'Open Int.'!E128/'Open Int.'!K128</f>
        <v>0.001177856301531213</v>
      </c>
      <c r="G121" s="234">
        <f>'Open Int.'!H128/'Open Int.'!K128</f>
        <v>0</v>
      </c>
      <c r="H121" s="228">
        <v>17596990</v>
      </c>
      <c r="I121" s="228">
        <v>3130050</v>
      </c>
      <c r="J121" s="228">
        <v>1564750</v>
      </c>
      <c r="K121" s="116" t="str">
        <f t="shared" si="3"/>
        <v>Gross Exposure is less then 30%</v>
      </c>
      <c r="M121"/>
      <c r="N121"/>
    </row>
    <row r="122" spans="1:14" s="7" customFormat="1" ht="15">
      <c r="A122" s="200" t="s">
        <v>401</v>
      </c>
      <c r="B122" s="229">
        <f>'Open Int.'!K129</f>
        <v>844500</v>
      </c>
      <c r="C122" s="231">
        <f>'Open Int.'!R129</f>
        <v>49.027447499999994</v>
      </c>
      <c r="D122" s="160">
        <f t="shared" si="2"/>
        <v>0.14713240766809857</v>
      </c>
      <c r="E122" s="233">
        <f>'Open Int.'!B129/'Open Int.'!K129</f>
        <v>1</v>
      </c>
      <c r="F122" s="227">
        <f>'Open Int.'!E129/'Open Int.'!K129</f>
        <v>0</v>
      </c>
      <c r="G122" s="234">
        <f>'Open Int.'!H129/'Open Int.'!K129</f>
        <v>0</v>
      </c>
      <c r="H122" s="228">
        <v>5739728</v>
      </c>
      <c r="I122" s="228">
        <v>1147500</v>
      </c>
      <c r="J122" s="228">
        <v>873500</v>
      </c>
      <c r="K122" s="116" t="str">
        <f t="shared" si="3"/>
        <v>Gross Exposure is less then 30%</v>
      </c>
      <c r="M122"/>
      <c r="N122"/>
    </row>
    <row r="123" spans="1:14" s="7" customFormat="1" ht="15">
      <c r="A123" s="200" t="s">
        <v>284</v>
      </c>
      <c r="B123" s="229">
        <f>'Open Int.'!K130</f>
        <v>2501675</v>
      </c>
      <c r="C123" s="231">
        <f>'Open Int.'!R130</f>
        <v>323.04129275</v>
      </c>
      <c r="D123" s="160">
        <f t="shared" si="2"/>
        <v>0.08733807931879457</v>
      </c>
      <c r="E123" s="233">
        <f>'Open Int.'!B130/'Open Int.'!K130</f>
        <v>1</v>
      </c>
      <c r="F123" s="227">
        <f>'Open Int.'!E130/'Open Int.'!K130</f>
        <v>0</v>
      </c>
      <c r="G123" s="234">
        <f>'Open Int.'!H130/'Open Int.'!K130</f>
        <v>0</v>
      </c>
      <c r="H123" s="228">
        <v>28643577</v>
      </c>
      <c r="I123" s="228">
        <v>2996950</v>
      </c>
      <c r="J123" s="228">
        <v>1498200</v>
      </c>
      <c r="K123" s="116" t="str">
        <f t="shared" si="3"/>
        <v>Gross Exposure is less then 30%</v>
      </c>
      <c r="M123"/>
      <c r="N123"/>
    </row>
    <row r="124" spans="1:14" s="7" customFormat="1" ht="15">
      <c r="A124" s="200" t="s">
        <v>508</v>
      </c>
      <c r="B124" s="229">
        <f>'Open Int.'!K131</f>
        <v>2277000</v>
      </c>
      <c r="C124" s="231">
        <f>'Open Int.'!R131</f>
        <v>29.07729</v>
      </c>
      <c r="D124" s="160">
        <f t="shared" si="2"/>
        <v>0.1993893100359286</v>
      </c>
      <c r="E124" s="233">
        <f>'Open Int.'!B131/'Open Int.'!K131</f>
        <v>0.9985507246376811</v>
      </c>
      <c r="F124" s="227">
        <f>'Open Int.'!E131/'Open Int.'!K131</f>
        <v>0.0014492753623188406</v>
      </c>
      <c r="G124" s="234">
        <f>'Open Int.'!H131/'Open Int.'!K131</f>
        <v>0</v>
      </c>
      <c r="H124" s="228">
        <v>11419870</v>
      </c>
      <c r="I124" s="228">
        <v>2283600</v>
      </c>
      <c r="J124" s="228">
        <v>2283600</v>
      </c>
      <c r="K124" s="116" t="str">
        <f t="shared" si="3"/>
        <v>Gross Exposure is less then 30%</v>
      </c>
      <c r="M124"/>
      <c r="N124"/>
    </row>
    <row r="125" spans="1:14" s="7" customFormat="1" ht="15">
      <c r="A125" s="200" t="s">
        <v>175</v>
      </c>
      <c r="B125" s="229">
        <f>'Open Int.'!K132</f>
        <v>1068750</v>
      </c>
      <c r="C125" s="231">
        <f>'Open Int.'!R132</f>
        <v>23.448375</v>
      </c>
      <c r="D125" s="160">
        <f t="shared" si="2"/>
        <v>0.04403818925843975</v>
      </c>
      <c r="E125" s="233">
        <f>'Open Int.'!B132/'Open Int.'!K132</f>
        <v>0.9988304093567252</v>
      </c>
      <c r="F125" s="227">
        <f>'Open Int.'!E132/'Open Int.'!K132</f>
        <v>0.0011695906432748538</v>
      </c>
      <c r="G125" s="234">
        <f>'Open Int.'!H132/'Open Int.'!K132</f>
        <v>0</v>
      </c>
      <c r="H125" s="228">
        <v>24268709</v>
      </c>
      <c r="I125" s="228">
        <v>4852500</v>
      </c>
      <c r="J125" s="228">
        <v>2426250</v>
      </c>
      <c r="K125" s="116" t="str">
        <f t="shared" si="3"/>
        <v>Gross Exposure is less then 30%</v>
      </c>
      <c r="M125"/>
      <c r="N125"/>
    </row>
    <row r="126" spans="1:14" s="7" customFormat="1" ht="15">
      <c r="A126" s="200" t="s">
        <v>468</v>
      </c>
      <c r="B126" s="229">
        <f>'Open Int.'!K133</f>
        <v>371500</v>
      </c>
      <c r="C126" s="231">
        <f>'Open Int.'!R133</f>
        <v>123.7838</v>
      </c>
      <c r="D126" s="160">
        <f t="shared" si="2"/>
        <v>0.20095941214909188</v>
      </c>
      <c r="E126" s="233">
        <f>'Open Int.'!B133/'Open Int.'!K133</f>
        <v>0.9997308209959623</v>
      </c>
      <c r="F126" s="227">
        <f>'Open Int.'!E133/'Open Int.'!K133</f>
        <v>0.00026917900403768504</v>
      </c>
      <c r="G126" s="234">
        <f>'Open Int.'!H133/'Open Int.'!K133</f>
        <v>0</v>
      </c>
      <c r="H126" s="228">
        <v>1848632</v>
      </c>
      <c r="I126" s="228">
        <v>369700</v>
      </c>
      <c r="J126" s="228">
        <v>184800</v>
      </c>
      <c r="K126" s="116" t="str">
        <f t="shared" si="3"/>
        <v>Gross Exposure is less then 30%</v>
      </c>
      <c r="M126"/>
      <c r="N126"/>
    </row>
    <row r="127" spans="1:14" s="7" customFormat="1" ht="15">
      <c r="A127" s="200" t="s">
        <v>143</v>
      </c>
      <c r="B127" s="229">
        <f>'Open Int.'!K134</f>
        <v>7667850</v>
      </c>
      <c r="C127" s="231">
        <f>'Open Int.'!R134</f>
        <v>281.1800595</v>
      </c>
      <c r="D127" s="160">
        <f t="shared" si="2"/>
        <v>0.7622441590954366</v>
      </c>
      <c r="E127" s="233">
        <f>'Open Int.'!B134/'Open Int.'!K134</f>
        <v>0.992129475667886</v>
      </c>
      <c r="F127" s="227">
        <f>'Open Int.'!E134/'Open Int.'!K134</f>
        <v>0.007870524332113956</v>
      </c>
      <c r="G127" s="234">
        <f>'Open Int.'!H134/'Open Int.'!K134</f>
        <v>0</v>
      </c>
      <c r="H127" s="228">
        <v>10059572</v>
      </c>
      <c r="I127" s="228">
        <v>2011100</v>
      </c>
      <c r="J127" s="228">
        <v>1405900</v>
      </c>
      <c r="K127" s="116" t="str">
        <f t="shared" si="3"/>
        <v>Gross exposure is Substantial as Open interest has crossed 60%</v>
      </c>
      <c r="M127"/>
      <c r="N127"/>
    </row>
    <row r="128" spans="1:14" s="7" customFormat="1" ht="15">
      <c r="A128" s="200" t="s">
        <v>264</v>
      </c>
      <c r="B128" s="229">
        <f>'Open Int.'!K135</f>
        <v>2182800</v>
      </c>
      <c r="C128" s="231">
        <f>'Open Int.'!R135</f>
        <v>184.522998</v>
      </c>
      <c r="D128" s="160">
        <f t="shared" si="2"/>
        <v>0.19632859765994085</v>
      </c>
      <c r="E128" s="233">
        <f>'Open Int.'!B135/'Open Int.'!K135</f>
        <v>0.9996105919003115</v>
      </c>
      <c r="F128" s="227">
        <f>'Open Int.'!E135/'Open Int.'!K135</f>
        <v>0.0003894080996884735</v>
      </c>
      <c r="G128" s="234">
        <f>'Open Int.'!H135/'Open Int.'!K135</f>
        <v>0</v>
      </c>
      <c r="H128" s="228">
        <v>11118095</v>
      </c>
      <c r="I128" s="228">
        <v>2223600</v>
      </c>
      <c r="J128" s="228">
        <v>1111800</v>
      </c>
      <c r="K128" s="116" t="str">
        <f t="shared" si="3"/>
        <v>Gross Exposure is less then 30%</v>
      </c>
      <c r="M128"/>
      <c r="N128"/>
    </row>
    <row r="129" spans="1:14" s="7" customFormat="1" ht="15">
      <c r="A129" s="200" t="s">
        <v>205</v>
      </c>
      <c r="B129" s="229">
        <f>'Open Int.'!K136</f>
        <v>3469400</v>
      </c>
      <c r="C129" s="231">
        <f>'Open Int.'!R136</f>
        <v>1441.795905</v>
      </c>
      <c r="D129" s="160">
        <f t="shared" si="2"/>
        <v>0.06214041767767536</v>
      </c>
      <c r="E129" s="233">
        <f>'Open Int.'!B136/'Open Int.'!K136</f>
        <v>0.9918141465383064</v>
      </c>
      <c r="F129" s="227">
        <f>'Open Int.'!E136/'Open Int.'!K136</f>
        <v>0.0075373263388482156</v>
      </c>
      <c r="G129" s="234">
        <f>'Open Int.'!H136/'Open Int.'!K136</f>
        <v>0.0006485271228454487</v>
      </c>
      <c r="H129" s="228">
        <v>55831617</v>
      </c>
      <c r="I129" s="228">
        <v>707000</v>
      </c>
      <c r="J129" s="228">
        <v>353400</v>
      </c>
      <c r="K129" s="116" t="str">
        <f t="shared" si="3"/>
        <v>Gross Exposure is less then 30%</v>
      </c>
      <c r="M129"/>
      <c r="N129"/>
    </row>
    <row r="130" spans="1:14" s="7" customFormat="1" ht="15">
      <c r="A130" s="200" t="s">
        <v>285</v>
      </c>
      <c r="B130" s="229">
        <f>'Open Int.'!K137</f>
        <v>1902250</v>
      </c>
      <c r="C130" s="231">
        <f>'Open Int.'!R137</f>
        <v>119.69908125</v>
      </c>
      <c r="D130" s="160">
        <f t="shared" si="2"/>
        <v>0.23729429245010583</v>
      </c>
      <c r="E130" s="233">
        <f>'Open Int.'!B137/'Open Int.'!K137</f>
        <v>1</v>
      </c>
      <c r="F130" s="227">
        <f>'Open Int.'!E137/'Open Int.'!K137</f>
        <v>0</v>
      </c>
      <c r="G130" s="234">
        <f>'Open Int.'!H137/'Open Int.'!K137</f>
        <v>0</v>
      </c>
      <c r="H130" s="228">
        <v>8016417</v>
      </c>
      <c r="I130" s="228">
        <v>1603000</v>
      </c>
      <c r="J130" s="228">
        <v>850150</v>
      </c>
      <c r="K130" s="116" t="str">
        <f t="shared" si="3"/>
        <v>Gross Exposure is less then 30%</v>
      </c>
      <c r="M130"/>
      <c r="N130"/>
    </row>
    <row r="131" spans="1:14" s="7" customFormat="1" ht="15">
      <c r="A131" s="200" t="s">
        <v>6</v>
      </c>
      <c r="B131" s="229">
        <f>'Open Int.'!K138</f>
        <v>1608984</v>
      </c>
      <c r="C131" s="231">
        <f>'Open Int.'!R138</f>
        <v>134.4708378</v>
      </c>
      <c r="D131" s="160">
        <f t="shared" si="2"/>
        <v>0.04651485366452084</v>
      </c>
      <c r="E131" s="233">
        <f>'Open Int.'!B138/'Open Int.'!K138</f>
        <v>0.9930191972076788</v>
      </c>
      <c r="F131" s="227">
        <f>'Open Int.'!E138/'Open Int.'!K138</f>
        <v>0.006980802792321117</v>
      </c>
      <c r="G131" s="234">
        <f>'Open Int.'!H138/'Open Int.'!K138</f>
        <v>0</v>
      </c>
      <c r="H131" s="228">
        <v>34590757</v>
      </c>
      <c r="I131" s="228">
        <v>3976128</v>
      </c>
      <c r="J131" s="228">
        <v>1988064</v>
      </c>
      <c r="K131" s="116" t="str">
        <f t="shared" si="3"/>
        <v>Gross Exposure is less then 30%</v>
      </c>
      <c r="M131"/>
      <c r="N131"/>
    </row>
    <row r="132" spans="1:14" s="7" customFormat="1" ht="15">
      <c r="A132" s="200" t="s">
        <v>499</v>
      </c>
      <c r="B132" s="229">
        <f>'Open Int.'!K139</f>
        <v>1144500</v>
      </c>
      <c r="C132" s="231">
        <f>'Open Int.'!R139</f>
        <v>97.0364325</v>
      </c>
      <c r="D132" s="160">
        <f aca="true" t="shared" si="4" ref="D132:D195">B132/H132</f>
        <v>0.2884203937032876</v>
      </c>
      <c r="E132" s="233">
        <f>'Open Int.'!B139/'Open Int.'!K139</f>
        <v>1</v>
      </c>
      <c r="F132" s="227">
        <f>'Open Int.'!E139/'Open Int.'!K139</f>
        <v>0</v>
      </c>
      <c r="G132" s="234">
        <f>'Open Int.'!H139/'Open Int.'!K139</f>
        <v>0</v>
      </c>
      <c r="H132" s="228">
        <v>3968166</v>
      </c>
      <c r="I132" s="228">
        <v>793450</v>
      </c>
      <c r="J132" s="228">
        <v>793450</v>
      </c>
      <c r="K132" s="116" t="str">
        <f aca="true" t="shared" si="5" ref="K132:K195">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less then 30%</v>
      </c>
      <c r="M132"/>
      <c r="N132"/>
    </row>
    <row r="133" spans="1:14" s="7" customFormat="1" ht="15">
      <c r="A133" s="200" t="s">
        <v>167</v>
      </c>
      <c r="B133" s="229">
        <f>'Open Int.'!K140</f>
        <v>3180000</v>
      </c>
      <c r="C133" s="231">
        <f>'Open Int.'!R140</f>
        <v>191.13389999999998</v>
      </c>
      <c r="D133" s="160">
        <f t="shared" si="4"/>
        <v>0.3889419641104414</v>
      </c>
      <c r="E133" s="233">
        <f>'Open Int.'!B140/'Open Int.'!K140</f>
        <v>1</v>
      </c>
      <c r="F133" s="227">
        <f>'Open Int.'!E140/'Open Int.'!K140</f>
        <v>0</v>
      </c>
      <c r="G133" s="234">
        <f>'Open Int.'!H140/'Open Int.'!K140</f>
        <v>0</v>
      </c>
      <c r="H133" s="228">
        <v>8176027</v>
      </c>
      <c r="I133" s="228">
        <v>1635000</v>
      </c>
      <c r="J133" s="228">
        <v>982800</v>
      </c>
      <c r="K133" s="116" t="str">
        <f t="shared" si="5"/>
        <v>Some sign of build up Gross exposure crosses 30%</v>
      </c>
      <c r="M133"/>
      <c r="N133"/>
    </row>
    <row r="134" spans="1:14" s="7" customFormat="1" ht="15">
      <c r="A134" s="200" t="s">
        <v>217</v>
      </c>
      <c r="B134" s="229">
        <f>'Open Int.'!K141</f>
        <v>2368800</v>
      </c>
      <c r="C134" s="231">
        <f>'Open Int.'!R141</f>
        <v>233.705808</v>
      </c>
      <c r="D134" s="160">
        <f t="shared" si="4"/>
        <v>0.08952949393612293</v>
      </c>
      <c r="E134" s="233">
        <f>'Open Int.'!B141/'Open Int.'!K141</f>
        <v>0.998902397838568</v>
      </c>
      <c r="F134" s="227">
        <f>'Open Int.'!E141/'Open Int.'!K141</f>
        <v>0.0010976021614319486</v>
      </c>
      <c r="G134" s="234">
        <f>'Open Int.'!H141/'Open Int.'!K141</f>
        <v>0</v>
      </c>
      <c r="H134" s="228">
        <v>26458320</v>
      </c>
      <c r="I134" s="228">
        <v>2793600</v>
      </c>
      <c r="J134" s="228">
        <v>1396800</v>
      </c>
      <c r="K134" s="116" t="str">
        <f t="shared" si="5"/>
        <v>Gross Exposure is less then 30%</v>
      </c>
      <c r="M134"/>
      <c r="N134"/>
    </row>
    <row r="135" spans="1:14" s="7" customFormat="1" ht="15">
      <c r="A135" s="200" t="s">
        <v>202</v>
      </c>
      <c r="B135" s="229">
        <f>'Open Int.'!K142</f>
        <v>1202500</v>
      </c>
      <c r="C135" s="231">
        <f>'Open Int.'!R142</f>
        <v>27.8559125</v>
      </c>
      <c r="D135" s="160">
        <f t="shared" si="4"/>
        <v>0.163459062918078</v>
      </c>
      <c r="E135" s="233">
        <f>'Open Int.'!B142/'Open Int.'!K142</f>
        <v>0.9948024948024948</v>
      </c>
      <c r="F135" s="227">
        <f>'Open Int.'!E142/'Open Int.'!K142</f>
        <v>0.005197505197505198</v>
      </c>
      <c r="G135" s="234">
        <f>'Open Int.'!H142/'Open Int.'!K142</f>
        <v>0</v>
      </c>
      <c r="H135" s="228">
        <v>7356582</v>
      </c>
      <c r="I135" s="228">
        <v>1471250</v>
      </c>
      <c r="J135" s="228">
        <v>1471250</v>
      </c>
      <c r="K135" s="116" t="str">
        <f t="shared" si="5"/>
        <v>Gross Exposure is less then 30%</v>
      </c>
      <c r="M135"/>
      <c r="N135"/>
    </row>
    <row r="136" spans="1:14" s="7" customFormat="1" ht="15">
      <c r="A136" s="200" t="s">
        <v>286</v>
      </c>
      <c r="B136" s="229">
        <f>'Open Int.'!K143</f>
        <v>538625</v>
      </c>
      <c r="C136" s="231">
        <f>'Open Int.'!R143</f>
        <v>103.871138125</v>
      </c>
      <c r="D136" s="160">
        <f t="shared" si="4"/>
        <v>0.04372083569642979</v>
      </c>
      <c r="E136" s="233">
        <f>'Open Int.'!B143/'Open Int.'!K143</f>
        <v>1</v>
      </c>
      <c r="F136" s="227">
        <f>'Open Int.'!E143/'Open Int.'!K143</f>
        <v>0</v>
      </c>
      <c r="G136" s="234">
        <f>'Open Int.'!H143/'Open Int.'!K143</f>
        <v>0</v>
      </c>
      <c r="H136" s="228">
        <v>12319641</v>
      </c>
      <c r="I136" s="228">
        <v>1499000</v>
      </c>
      <c r="J136" s="228">
        <v>749500</v>
      </c>
      <c r="K136" s="116" t="str">
        <f t="shared" si="5"/>
        <v>Gross Exposure is less then 30%</v>
      </c>
      <c r="M136"/>
      <c r="N136"/>
    </row>
    <row r="137" spans="1:14" s="7" customFormat="1" ht="15">
      <c r="A137" s="200" t="s">
        <v>509</v>
      </c>
      <c r="B137" s="229">
        <f>'Open Int.'!K144</f>
        <v>133850</v>
      </c>
      <c r="C137" s="231">
        <f>'Open Int.'!R144</f>
        <v>68.35251025</v>
      </c>
      <c r="D137" s="160">
        <f t="shared" si="4"/>
        <v>0.06898033815568684</v>
      </c>
      <c r="E137" s="233">
        <f>'Open Int.'!B144/'Open Int.'!K144</f>
        <v>0.9996264475158759</v>
      </c>
      <c r="F137" s="227">
        <f>'Open Int.'!E144/'Open Int.'!K144</f>
        <v>0.00037355248412401944</v>
      </c>
      <c r="G137" s="234">
        <f>'Open Int.'!H144/'Open Int.'!K144</f>
        <v>0</v>
      </c>
      <c r="H137" s="228">
        <v>1940408</v>
      </c>
      <c r="I137" s="228">
        <v>388050</v>
      </c>
      <c r="J137" s="228">
        <v>194000</v>
      </c>
      <c r="K137" s="116" t="str">
        <f t="shared" si="5"/>
        <v>Gross Exposure is less then 30%</v>
      </c>
      <c r="M137"/>
      <c r="N137"/>
    </row>
    <row r="138" spans="1:14" s="7" customFormat="1" ht="15">
      <c r="A138" s="200" t="s">
        <v>402</v>
      </c>
      <c r="B138" s="229">
        <f>'Open Int.'!K145</f>
        <v>1561725</v>
      </c>
      <c r="C138" s="231">
        <f>'Open Int.'!R145</f>
        <v>45.14946975000001</v>
      </c>
      <c r="D138" s="160">
        <f t="shared" si="4"/>
        <v>0.0555547413364698</v>
      </c>
      <c r="E138" s="233">
        <f>'Open Int.'!B145/'Open Int.'!K145</f>
        <v>1</v>
      </c>
      <c r="F138" s="227">
        <f>'Open Int.'!E145/'Open Int.'!K145</f>
        <v>0</v>
      </c>
      <c r="G138" s="234">
        <f>'Open Int.'!H145/'Open Int.'!K145</f>
        <v>0</v>
      </c>
      <c r="H138" s="228">
        <v>28111462</v>
      </c>
      <c r="I138" s="228">
        <v>5621550</v>
      </c>
      <c r="J138" s="228">
        <v>2810775</v>
      </c>
      <c r="K138" s="116" t="str">
        <f t="shared" si="5"/>
        <v>Gross Exposure is less then 30%</v>
      </c>
      <c r="M138"/>
      <c r="N138"/>
    </row>
    <row r="139" spans="1:14" s="7" customFormat="1" ht="15">
      <c r="A139" s="200" t="s">
        <v>268</v>
      </c>
      <c r="B139" s="229">
        <f>'Open Int.'!K146</f>
        <v>1300000</v>
      </c>
      <c r="C139" s="231">
        <f>'Open Int.'!R146</f>
        <v>39.0975</v>
      </c>
      <c r="D139" s="160">
        <f t="shared" si="4"/>
        <v>0.07975868702476477</v>
      </c>
      <c r="E139" s="233">
        <f>'Open Int.'!B146/'Open Int.'!K146</f>
        <v>1</v>
      </c>
      <c r="F139" s="227">
        <f>'Open Int.'!E146/'Open Int.'!K146</f>
        <v>0</v>
      </c>
      <c r="G139" s="234">
        <f>'Open Int.'!H146/'Open Int.'!K146</f>
        <v>0</v>
      </c>
      <c r="H139" s="228">
        <v>16299165</v>
      </c>
      <c r="I139" s="228">
        <v>3259200</v>
      </c>
      <c r="J139" s="228">
        <v>1629600</v>
      </c>
      <c r="K139" s="116" t="str">
        <f t="shared" si="5"/>
        <v>Gross Exposure is less then 30%</v>
      </c>
      <c r="M139"/>
      <c r="N139"/>
    </row>
    <row r="140" spans="1:14" s="8" customFormat="1" ht="15">
      <c r="A140" s="200" t="s">
        <v>144</v>
      </c>
      <c r="B140" s="229">
        <f>'Open Int.'!K147</f>
        <v>28184075</v>
      </c>
      <c r="C140" s="231">
        <f>'Open Int.'!R147</f>
        <v>380.062251375</v>
      </c>
      <c r="D140" s="160">
        <f t="shared" si="4"/>
        <v>0.7032140469177056</v>
      </c>
      <c r="E140" s="233">
        <f>'Open Int.'!B147/'Open Int.'!K147</f>
        <v>0.9730007105076183</v>
      </c>
      <c r="F140" s="227">
        <f>'Open Int.'!E147/'Open Int.'!K147</f>
        <v>0.026288781874161206</v>
      </c>
      <c r="G140" s="234">
        <f>'Open Int.'!H147/'Open Int.'!K147</f>
        <v>0.0007105076182205731</v>
      </c>
      <c r="H140" s="228">
        <v>40078942</v>
      </c>
      <c r="I140" s="228">
        <v>8010000</v>
      </c>
      <c r="J140" s="228">
        <v>6087600</v>
      </c>
      <c r="K140" s="116" t="str">
        <f t="shared" si="5"/>
        <v>Gross exposure is Substantial as Open interest has crossed 60%</v>
      </c>
      <c r="M140"/>
      <c r="N140"/>
    </row>
    <row r="141" spans="1:14" s="7" customFormat="1" ht="15">
      <c r="A141" s="200" t="s">
        <v>7</v>
      </c>
      <c r="B141" s="229">
        <f>'Open Int.'!K148</f>
        <v>28902400</v>
      </c>
      <c r="C141" s="231">
        <f>'Open Int.'!R148</f>
        <v>524.289536</v>
      </c>
      <c r="D141" s="160">
        <f t="shared" si="4"/>
        <v>0.5908418048378934</v>
      </c>
      <c r="E141" s="233">
        <f>'Open Int.'!B148/'Open Int.'!K148</f>
        <v>0.9401018600531443</v>
      </c>
      <c r="F141" s="227">
        <f>'Open Int.'!E148/'Open Int.'!K148</f>
        <v>0.05248007085916741</v>
      </c>
      <c r="G141" s="234">
        <f>'Open Int.'!H148/'Open Int.'!K148</f>
        <v>0.00741806908768822</v>
      </c>
      <c r="H141" s="228">
        <v>48917324</v>
      </c>
      <c r="I141" s="228">
        <v>9782400</v>
      </c>
      <c r="J141" s="228">
        <v>4891200</v>
      </c>
      <c r="K141" s="116" t="str">
        <f t="shared" si="5"/>
        <v>Gross exposure is building up andcrpsses 40% mark</v>
      </c>
      <c r="M141"/>
      <c r="N141"/>
    </row>
    <row r="142" spans="1:14" s="7" customFormat="1" ht="15">
      <c r="A142" s="200" t="s">
        <v>287</v>
      </c>
      <c r="B142" s="229">
        <f>'Open Int.'!K149</f>
        <v>937000</v>
      </c>
      <c r="C142" s="231">
        <f>'Open Int.'!R149</f>
        <v>33.02925</v>
      </c>
      <c r="D142" s="160">
        <f t="shared" si="4"/>
        <v>0.03047076387115673</v>
      </c>
      <c r="E142" s="233">
        <f>'Open Int.'!B149/'Open Int.'!K149</f>
        <v>1</v>
      </c>
      <c r="F142" s="227">
        <f>'Open Int.'!E149/'Open Int.'!K149</f>
        <v>0</v>
      </c>
      <c r="G142" s="234">
        <f>'Open Int.'!H149/'Open Int.'!K149</f>
        <v>0</v>
      </c>
      <c r="H142" s="228">
        <v>30750788</v>
      </c>
      <c r="I142" s="228">
        <v>6150000</v>
      </c>
      <c r="J142" s="228">
        <v>3075000</v>
      </c>
      <c r="K142" s="116" t="str">
        <f t="shared" si="5"/>
        <v>Gross Exposure is less then 30%</v>
      </c>
      <c r="M142"/>
      <c r="N142"/>
    </row>
    <row r="143" spans="1:14" s="7" customFormat="1" ht="15">
      <c r="A143" s="200" t="s">
        <v>176</v>
      </c>
      <c r="B143" s="229">
        <f>'Open Int.'!K150</f>
        <v>44380000</v>
      </c>
      <c r="C143" s="231">
        <f>'Open Int.'!R150</f>
        <v>363.2502999999999</v>
      </c>
      <c r="D143" s="160">
        <f t="shared" si="4"/>
        <v>0.8004216299390731</v>
      </c>
      <c r="E143" s="233">
        <f>'Open Int.'!B150/'Open Int.'!K150</f>
        <v>0.9746056782334385</v>
      </c>
      <c r="F143" s="227">
        <f>'Open Int.'!E150/'Open Int.'!K150</f>
        <v>0.023422712933753944</v>
      </c>
      <c r="G143" s="234">
        <f>'Open Int.'!H150/'Open Int.'!K150</f>
        <v>0.001971608832807571</v>
      </c>
      <c r="H143" s="228">
        <v>55445778</v>
      </c>
      <c r="I143" s="228">
        <v>11088000</v>
      </c>
      <c r="J143" s="228">
        <v>7980000</v>
      </c>
      <c r="K143" s="116" t="str">
        <f t="shared" si="5"/>
        <v>Gross exposure has crossed 80%,Margin double</v>
      </c>
      <c r="M143"/>
      <c r="N143"/>
    </row>
    <row r="144" spans="1:14" s="7" customFormat="1" ht="15">
      <c r="A144" s="200" t="s">
        <v>197</v>
      </c>
      <c r="B144" s="229">
        <f>'Open Int.'!K151</f>
        <v>3104425</v>
      </c>
      <c r="C144" s="231">
        <f>'Open Int.'!R151</f>
        <v>155.68691375</v>
      </c>
      <c r="D144" s="160">
        <f t="shared" si="4"/>
        <v>0.18744266241307359</v>
      </c>
      <c r="E144" s="233">
        <f>'Open Int.'!B151/'Open Int.'!K151</f>
        <v>0.9987034636043712</v>
      </c>
      <c r="F144" s="227">
        <f>'Open Int.'!E151/'Open Int.'!K151</f>
        <v>0.0012965363956288201</v>
      </c>
      <c r="G144" s="234">
        <f>'Open Int.'!H151/'Open Int.'!K151</f>
        <v>0</v>
      </c>
      <c r="H144" s="228">
        <v>16561998</v>
      </c>
      <c r="I144" s="228">
        <v>3312000</v>
      </c>
      <c r="J144" s="228">
        <v>1656000</v>
      </c>
      <c r="K144" s="116" t="str">
        <f t="shared" si="5"/>
        <v>Gross Exposure is less then 30%</v>
      </c>
      <c r="M144"/>
      <c r="N144"/>
    </row>
    <row r="145" spans="1:14" s="7" customFormat="1" ht="15">
      <c r="A145" s="200" t="s">
        <v>510</v>
      </c>
      <c r="B145" s="229">
        <f>'Open Int.'!K152</f>
        <v>61800</v>
      </c>
      <c r="C145" s="231">
        <f>'Open Int.'!R152</f>
        <v>8.245047</v>
      </c>
      <c r="D145" s="160">
        <f t="shared" si="4"/>
        <v>0.02493775648966778</v>
      </c>
      <c r="E145" s="233">
        <f>'Open Int.'!B152/'Open Int.'!K152</f>
        <v>1</v>
      </c>
      <c r="F145" s="227">
        <f>'Open Int.'!E152/'Open Int.'!K152</f>
        <v>0</v>
      </c>
      <c r="G145" s="234">
        <f>'Open Int.'!H152/'Open Int.'!K152</f>
        <v>0</v>
      </c>
      <c r="H145" s="228">
        <v>2478170</v>
      </c>
      <c r="I145" s="228">
        <v>495600</v>
      </c>
      <c r="J145" s="228">
        <v>342000</v>
      </c>
      <c r="K145" s="116" t="str">
        <f t="shared" si="5"/>
        <v>Gross Exposure is less then 30%</v>
      </c>
      <c r="M145"/>
      <c r="N145"/>
    </row>
    <row r="146" spans="1:14" s="7" customFormat="1" ht="15">
      <c r="A146" s="200" t="s">
        <v>168</v>
      </c>
      <c r="B146" s="229">
        <f>'Open Int.'!K153</f>
        <v>2816550</v>
      </c>
      <c r="C146" s="231">
        <f>'Open Int.'!R153</f>
        <v>129.899286</v>
      </c>
      <c r="D146" s="160">
        <f t="shared" si="4"/>
        <v>0.48199263667281933</v>
      </c>
      <c r="E146" s="233">
        <f>'Open Int.'!B153/'Open Int.'!K153</f>
        <v>1</v>
      </c>
      <c r="F146" s="227">
        <f>'Open Int.'!E153/'Open Int.'!K153</f>
        <v>0</v>
      </c>
      <c r="G146" s="234">
        <f>'Open Int.'!H153/'Open Int.'!K153</f>
        <v>0</v>
      </c>
      <c r="H146" s="228">
        <v>5843554</v>
      </c>
      <c r="I146" s="228">
        <v>1168200</v>
      </c>
      <c r="J146" s="228">
        <v>1168200</v>
      </c>
      <c r="K146" s="116" t="str">
        <f t="shared" si="5"/>
        <v>Gross exposure is building up andcrpsses 40% mark</v>
      </c>
      <c r="M146"/>
      <c r="N146"/>
    </row>
    <row r="147" spans="1:14" s="7" customFormat="1" ht="15">
      <c r="A147" s="200" t="s">
        <v>511</v>
      </c>
      <c r="B147" s="229">
        <f>'Open Int.'!K154</f>
        <v>897500</v>
      </c>
      <c r="C147" s="231">
        <f>'Open Int.'!R154</f>
        <v>43.3447625</v>
      </c>
      <c r="D147" s="160">
        <f t="shared" si="4"/>
        <v>0.17420158899022667</v>
      </c>
      <c r="E147" s="233">
        <f>'Open Int.'!B154/'Open Int.'!K154</f>
        <v>1</v>
      </c>
      <c r="F147" s="227">
        <f>'Open Int.'!E154/'Open Int.'!K154</f>
        <v>0</v>
      </c>
      <c r="G147" s="234">
        <f>'Open Int.'!H154/'Open Int.'!K154</f>
        <v>0</v>
      </c>
      <c r="H147" s="228">
        <v>5152077</v>
      </c>
      <c r="I147" s="228">
        <v>1030000</v>
      </c>
      <c r="J147" s="228">
        <v>1030000</v>
      </c>
      <c r="K147" s="116" t="str">
        <f t="shared" si="5"/>
        <v>Gross Exposure is less then 30%</v>
      </c>
      <c r="M147"/>
      <c r="N147"/>
    </row>
    <row r="148" spans="1:14" s="7" customFormat="1" ht="15">
      <c r="A148" s="200" t="s">
        <v>145</v>
      </c>
      <c r="B148" s="229">
        <f>'Open Int.'!K155</f>
        <v>16362175</v>
      </c>
      <c r="C148" s="231">
        <f>'Open Int.'!R155</f>
        <v>407.58177925</v>
      </c>
      <c r="D148" s="160">
        <f t="shared" si="4"/>
        <v>0.7570195438684478</v>
      </c>
      <c r="E148" s="233">
        <f>'Open Int.'!B155/'Open Int.'!K155</f>
        <v>0.9783647345172631</v>
      </c>
      <c r="F148" s="227">
        <f>'Open Int.'!E155/'Open Int.'!K155</f>
        <v>0.018930857297394754</v>
      </c>
      <c r="G148" s="234">
        <f>'Open Int.'!H155/'Open Int.'!K155</f>
        <v>0.0027044081853421077</v>
      </c>
      <c r="H148" s="228">
        <v>21613940</v>
      </c>
      <c r="I148" s="228">
        <v>4318800</v>
      </c>
      <c r="J148" s="228">
        <v>3563600</v>
      </c>
      <c r="K148" s="116" t="str">
        <f t="shared" si="5"/>
        <v>Gross exposure is Substantial as Open interest has crossed 60%</v>
      </c>
      <c r="M148"/>
      <c r="N148"/>
    </row>
    <row r="149" spans="1:14" s="7" customFormat="1" ht="15">
      <c r="A149" s="200" t="s">
        <v>146</v>
      </c>
      <c r="B149" s="229">
        <f>'Open Int.'!K156</f>
        <v>999020</v>
      </c>
      <c r="C149" s="231">
        <f>'Open Int.'!R156</f>
        <v>35.0356314</v>
      </c>
      <c r="D149" s="160">
        <f t="shared" si="4"/>
        <v>0.04774674980902877</v>
      </c>
      <c r="E149" s="233">
        <f>'Open Int.'!B156/'Open Int.'!K156</f>
        <v>1</v>
      </c>
      <c r="F149" s="227">
        <f>'Open Int.'!E156/'Open Int.'!K156</f>
        <v>0</v>
      </c>
      <c r="G149" s="234">
        <f>'Open Int.'!H156/'Open Int.'!K156</f>
        <v>0</v>
      </c>
      <c r="H149" s="228">
        <v>20923309</v>
      </c>
      <c r="I149" s="228">
        <v>4184180</v>
      </c>
      <c r="J149" s="228">
        <v>2092090</v>
      </c>
      <c r="K149" s="116" t="str">
        <f t="shared" si="5"/>
        <v>Gross Exposure is less then 30%</v>
      </c>
      <c r="M149"/>
      <c r="N149"/>
    </row>
    <row r="150" spans="1:14" s="7" customFormat="1" ht="15">
      <c r="A150" s="200" t="s">
        <v>512</v>
      </c>
      <c r="B150" s="229">
        <f>'Open Int.'!K157</f>
        <v>2059000</v>
      </c>
      <c r="C150" s="231">
        <f>'Open Int.'!R157</f>
        <v>31.101195</v>
      </c>
      <c r="D150" s="160">
        <f t="shared" si="4"/>
        <v>0.08953877096186774</v>
      </c>
      <c r="E150" s="233">
        <f>'Open Int.'!B157/'Open Int.'!K157</f>
        <v>0.9964788732394366</v>
      </c>
      <c r="F150" s="227">
        <f>'Open Int.'!E157/'Open Int.'!K157</f>
        <v>0.0035211267605633804</v>
      </c>
      <c r="G150" s="234">
        <f>'Open Int.'!H157/'Open Int.'!K157</f>
        <v>0</v>
      </c>
      <c r="H150" s="228">
        <v>22995625</v>
      </c>
      <c r="I150" s="228">
        <v>4597950</v>
      </c>
      <c r="J150" s="228">
        <v>3514800</v>
      </c>
      <c r="K150" s="116" t="str">
        <f t="shared" si="5"/>
        <v>Gross Exposure is less then 30%</v>
      </c>
      <c r="M150"/>
      <c r="N150"/>
    </row>
    <row r="151" spans="1:14" s="7" customFormat="1" ht="15">
      <c r="A151" s="200" t="s">
        <v>469</v>
      </c>
      <c r="B151" s="229">
        <f>'Open Int.'!K158</f>
        <v>5613600</v>
      </c>
      <c r="C151" s="231">
        <f>'Open Int.'!R158</f>
        <v>133.519476</v>
      </c>
      <c r="D151" s="160">
        <f t="shared" si="4"/>
        <v>0.7929782381604532</v>
      </c>
      <c r="E151" s="233">
        <f>'Open Int.'!B158/'Open Int.'!K158</f>
        <v>0.9957246686618213</v>
      </c>
      <c r="F151" s="227">
        <f>'Open Int.'!E158/'Open Int.'!K158</f>
        <v>0.004275331338178709</v>
      </c>
      <c r="G151" s="234">
        <f>'Open Int.'!H158/'Open Int.'!K158</f>
        <v>0</v>
      </c>
      <c r="H151" s="228">
        <v>7079135</v>
      </c>
      <c r="I151" s="228">
        <v>1415400</v>
      </c>
      <c r="J151" s="228">
        <v>1415400</v>
      </c>
      <c r="K151" s="116" t="str">
        <f t="shared" si="5"/>
        <v>Gross exposure is Substantial as Open interest has crossed 60%</v>
      </c>
      <c r="M151"/>
      <c r="N151"/>
    </row>
    <row r="152" spans="1:14" s="7" customFormat="1" ht="15">
      <c r="A152" s="200" t="s">
        <v>120</v>
      </c>
      <c r="B152" s="229">
        <f>'Open Int.'!K159</f>
        <v>52952250</v>
      </c>
      <c r="C152" s="231">
        <f>'Open Int.'!R159</f>
        <v>1278.267315</v>
      </c>
      <c r="D152" s="160">
        <f t="shared" si="4"/>
        <v>0.3057889539516995</v>
      </c>
      <c r="E152" s="233">
        <f>'Open Int.'!B159/'Open Int.'!K159</f>
        <v>0.9562081875652121</v>
      </c>
      <c r="F152" s="227">
        <f>'Open Int.'!E159/'Open Int.'!K159</f>
        <v>0.03854416006874118</v>
      </c>
      <c r="G152" s="234">
        <f>'Open Int.'!H159/'Open Int.'!K159</f>
        <v>0.005247652366046769</v>
      </c>
      <c r="H152" s="228">
        <v>173166000</v>
      </c>
      <c r="I152" s="228">
        <v>12556375</v>
      </c>
      <c r="J152" s="228">
        <v>6277375</v>
      </c>
      <c r="K152" s="116" t="str">
        <f t="shared" si="5"/>
        <v>Some sign of build up Gross exposure crosses 30%</v>
      </c>
      <c r="M152"/>
      <c r="N152"/>
    </row>
    <row r="153" spans="1:14" s="7" customFormat="1" ht="15">
      <c r="A153" s="200" t="s">
        <v>470</v>
      </c>
      <c r="B153" s="229">
        <f>'Open Int.'!K160</f>
        <v>166650</v>
      </c>
      <c r="C153" s="231">
        <f>'Open Int.'!R160</f>
        <v>6.0010665</v>
      </c>
      <c r="D153" s="160">
        <f t="shared" si="4"/>
        <v>0.06365337120323779</v>
      </c>
      <c r="E153" s="233">
        <f>'Open Int.'!B160/'Open Int.'!K160</f>
        <v>1</v>
      </c>
      <c r="F153" s="227">
        <f>'Open Int.'!E160/'Open Int.'!K160</f>
        <v>0</v>
      </c>
      <c r="G153" s="234">
        <f>'Open Int.'!H160/'Open Int.'!K160</f>
        <v>0</v>
      </c>
      <c r="H153" s="228">
        <v>2618086</v>
      </c>
      <c r="I153" s="228">
        <v>523600</v>
      </c>
      <c r="J153" s="228">
        <v>523600</v>
      </c>
      <c r="K153" s="116" t="str">
        <f t="shared" si="5"/>
        <v>Gross Exposure is less then 30%</v>
      </c>
      <c r="M153"/>
      <c r="N153"/>
    </row>
    <row r="154" spans="1:14" s="7" customFormat="1" ht="15">
      <c r="A154" s="200" t="s">
        <v>456</v>
      </c>
      <c r="B154" s="229">
        <f>'Open Int.'!K161</f>
        <v>2227550</v>
      </c>
      <c r="C154" s="231">
        <f>'Open Int.'!R161</f>
        <v>127.86137</v>
      </c>
      <c r="D154" s="160">
        <f t="shared" si="4"/>
        <v>0.5983688200834663</v>
      </c>
      <c r="E154" s="233">
        <f>'Open Int.'!B161/'Open Int.'!K161</f>
        <v>1</v>
      </c>
      <c r="F154" s="227">
        <f>'Open Int.'!E161/'Open Int.'!K161</f>
        <v>0</v>
      </c>
      <c r="G154" s="234">
        <f>'Open Int.'!H161/'Open Int.'!K161</f>
        <v>0</v>
      </c>
      <c r="H154" s="228">
        <v>3722704</v>
      </c>
      <c r="I154" s="228">
        <v>744250</v>
      </c>
      <c r="J154" s="228">
        <v>744250</v>
      </c>
      <c r="K154" s="116" t="str">
        <f t="shared" si="5"/>
        <v>Gross exposure is building up andcrpsses 40% mark</v>
      </c>
      <c r="M154"/>
      <c r="N154"/>
    </row>
    <row r="155" spans="1:14" s="7" customFormat="1" ht="15">
      <c r="A155" s="200" t="s">
        <v>34</v>
      </c>
      <c r="B155" s="229">
        <f>'Open Int.'!K162</f>
        <v>6729525</v>
      </c>
      <c r="C155" s="231">
        <f>'Open Int.'!R162</f>
        <v>824.804231625</v>
      </c>
      <c r="D155" s="160">
        <f t="shared" si="4"/>
        <v>0.0608311105134236</v>
      </c>
      <c r="E155" s="233">
        <f>'Open Int.'!B162/'Open Int.'!K162</f>
        <v>0.9002975692935237</v>
      </c>
      <c r="F155" s="227">
        <f>'Open Int.'!E162/'Open Int.'!K162</f>
        <v>0.09936808318566318</v>
      </c>
      <c r="G155" s="234">
        <f>'Open Int.'!H162/'Open Int.'!K162</f>
        <v>0.00033434752081313316</v>
      </c>
      <c r="H155" s="228">
        <v>110626371</v>
      </c>
      <c r="I155" s="228">
        <v>2406825</v>
      </c>
      <c r="J155" s="228">
        <v>1203300</v>
      </c>
      <c r="K155" s="116" t="str">
        <f t="shared" si="5"/>
        <v>Gross Exposure is less then 30%</v>
      </c>
      <c r="M155"/>
      <c r="N155"/>
    </row>
    <row r="156" spans="1:14" s="7" customFormat="1" ht="15">
      <c r="A156" s="200" t="s">
        <v>169</v>
      </c>
      <c r="B156" s="229">
        <f>'Open Int.'!K163</f>
        <v>7526400</v>
      </c>
      <c r="C156" s="231">
        <f>'Open Int.'!R163</f>
        <v>222.442752</v>
      </c>
      <c r="D156" s="160">
        <f t="shared" si="4"/>
        <v>0.7493600510565256</v>
      </c>
      <c r="E156" s="233">
        <f>'Open Int.'!B163/'Open Int.'!K163</f>
        <v>0.9973493303571429</v>
      </c>
      <c r="F156" s="227">
        <f>'Open Int.'!E163/'Open Int.'!K163</f>
        <v>0.0025111607142857145</v>
      </c>
      <c r="G156" s="234">
        <f>'Open Int.'!H163/'Open Int.'!K163</f>
        <v>0.00013950892857142856</v>
      </c>
      <c r="H156" s="228">
        <v>10043770</v>
      </c>
      <c r="I156" s="228">
        <v>2008650</v>
      </c>
      <c r="J156" s="228">
        <v>2008650</v>
      </c>
      <c r="K156" s="116" t="str">
        <f t="shared" si="5"/>
        <v>Gross exposure is Substantial as Open interest has crossed 60%</v>
      </c>
      <c r="M156"/>
      <c r="N156"/>
    </row>
    <row r="157" spans="1:14" s="7" customFormat="1" ht="15">
      <c r="A157" s="200" t="s">
        <v>78</v>
      </c>
      <c r="B157" s="229">
        <f>'Open Int.'!K164</f>
        <v>2743200</v>
      </c>
      <c r="C157" s="231">
        <f>'Open Int.'!R164</f>
        <v>75.149964</v>
      </c>
      <c r="D157" s="160">
        <f t="shared" si="4"/>
        <v>0.11193107213417366</v>
      </c>
      <c r="E157" s="233">
        <f>'Open Int.'!B164/'Open Int.'!K164</f>
        <v>0.9986876640419947</v>
      </c>
      <c r="F157" s="227">
        <f>'Open Int.'!E164/'Open Int.'!K164</f>
        <v>0.0013123359580052493</v>
      </c>
      <c r="G157" s="234">
        <f>'Open Int.'!H164/'Open Int.'!K164</f>
        <v>0</v>
      </c>
      <c r="H157" s="228">
        <v>24507940</v>
      </c>
      <c r="I157" s="228">
        <v>4900800</v>
      </c>
      <c r="J157" s="228">
        <v>2450400</v>
      </c>
      <c r="K157" s="116" t="str">
        <f t="shared" si="5"/>
        <v>Gross Exposure is less then 30%</v>
      </c>
      <c r="M157"/>
      <c r="N157"/>
    </row>
    <row r="158" spans="1:14" s="7" customFormat="1" ht="15">
      <c r="A158" s="200" t="s">
        <v>403</v>
      </c>
      <c r="B158" s="229">
        <f>'Open Int.'!K165</f>
        <v>2010000</v>
      </c>
      <c r="C158" s="231">
        <f>'Open Int.'!R165</f>
        <v>165.83505</v>
      </c>
      <c r="D158" s="160">
        <f t="shared" si="4"/>
        <v>0.11793776488689973</v>
      </c>
      <c r="E158" s="233">
        <f>'Open Int.'!B165/'Open Int.'!K165</f>
        <v>1</v>
      </c>
      <c r="F158" s="227">
        <f>'Open Int.'!E165/'Open Int.'!K165</f>
        <v>0</v>
      </c>
      <c r="G158" s="234">
        <f>'Open Int.'!H165/'Open Int.'!K165</f>
        <v>0</v>
      </c>
      <c r="H158" s="228">
        <v>17042887</v>
      </c>
      <c r="I158" s="228">
        <v>3408500</v>
      </c>
      <c r="J158" s="228">
        <v>1704000</v>
      </c>
      <c r="K158" s="116" t="str">
        <f t="shared" si="5"/>
        <v>Gross Exposure is less then 30%</v>
      </c>
      <c r="M158"/>
      <c r="N158"/>
    </row>
    <row r="159" spans="1:14" s="7" customFormat="1" ht="15">
      <c r="A159" s="200" t="s">
        <v>266</v>
      </c>
      <c r="B159" s="229">
        <f>'Open Int.'!K166</f>
        <v>7492100</v>
      </c>
      <c r="C159" s="231">
        <f>'Open Int.'!R166</f>
        <v>343.5502455</v>
      </c>
      <c r="D159" s="160">
        <f t="shared" si="4"/>
        <v>1.0312367518402898</v>
      </c>
      <c r="E159" s="233">
        <f>'Open Int.'!B166/'Open Int.'!K166</f>
        <v>0.9987853872745959</v>
      </c>
      <c r="F159" s="227">
        <f>'Open Int.'!E166/'Open Int.'!K166</f>
        <v>0.0012146127254040924</v>
      </c>
      <c r="G159" s="234">
        <f>'Open Int.'!H166/'Open Int.'!K166</f>
        <v>0</v>
      </c>
      <c r="H159" s="228">
        <v>7265160</v>
      </c>
      <c r="I159" s="228">
        <v>1452500</v>
      </c>
      <c r="J159" s="228">
        <v>1452500</v>
      </c>
      <c r="K159" s="116" t="str">
        <f t="shared" si="5"/>
        <v>Gross exposure has crossed 80%,Margin double</v>
      </c>
      <c r="M159"/>
      <c r="N159"/>
    </row>
    <row r="160" spans="1:14" s="7" customFormat="1" ht="15">
      <c r="A160" s="200" t="s">
        <v>404</v>
      </c>
      <c r="B160" s="229">
        <f>'Open Int.'!K167</f>
        <v>593000</v>
      </c>
      <c r="C160" s="231">
        <f>'Open Int.'!R167</f>
        <v>54.926625</v>
      </c>
      <c r="D160" s="160">
        <f t="shared" si="4"/>
        <v>0.10837433922264714</v>
      </c>
      <c r="E160" s="233">
        <f>'Open Int.'!B167/'Open Int.'!K167</f>
        <v>1</v>
      </c>
      <c r="F160" s="227">
        <f>'Open Int.'!E167/'Open Int.'!K167</f>
        <v>0</v>
      </c>
      <c r="G160" s="234">
        <f>'Open Int.'!H167/'Open Int.'!K167</f>
        <v>0</v>
      </c>
      <c r="H160" s="228">
        <v>5471775</v>
      </c>
      <c r="I160" s="228">
        <v>1094000</v>
      </c>
      <c r="J160" s="228">
        <v>682500</v>
      </c>
      <c r="K160" s="116" t="str">
        <f t="shared" si="5"/>
        <v>Gross Exposure is less then 30%</v>
      </c>
      <c r="M160"/>
      <c r="N160"/>
    </row>
    <row r="161" spans="1:14" s="7" customFormat="1" ht="15">
      <c r="A161" s="200" t="s">
        <v>218</v>
      </c>
      <c r="B161" s="229">
        <f>'Open Int.'!K168</f>
        <v>3144700</v>
      </c>
      <c r="C161" s="231">
        <f>'Open Int.'!R168</f>
        <v>103.869441</v>
      </c>
      <c r="D161" s="160">
        <f t="shared" si="4"/>
        <v>0.35691995343367616</v>
      </c>
      <c r="E161" s="233">
        <f>'Open Int.'!B168/'Open Int.'!K168</f>
        <v>0.9985531211244316</v>
      </c>
      <c r="F161" s="227">
        <f>'Open Int.'!E168/'Open Int.'!K168</f>
        <v>0.0014468788755684168</v>
      </c>
      <c r="G161" s="234">
        <f>'Open Int.'!H168/'Open Int.'!K168</f>
        <v>0</v>
      </c>
      <c r="H161" s="228">
        <v>8810659</v>
      </c>
      <c r="I161" s="228">
        <v>1761500</v>
      </c>
      <c r="J161" s="228">
        <v>1234350</v>
      </c>
      <c r="K161" s="116" t="str">
        <f t="shared" si="5"/>
        <v>Some sign of build up Gross exposure crosses 30%</v>
      </c>
      <c r="M161"/>
      <c r="N161"/>
    </row>
    <row r="162" spans="1:14" s="7" customFormat="1" ht="15">
      <c r="A162" s="200" t="s">
        <v>405</v>
      </c>
      <c r="B162" s="229">
        <f>'Open Int.'!K169</f>
        <v>6311250</v>
      </c>
      <c r="C162" s="231">
        <f>'Open Int.'!R169</f>
        <v>90.69266249999998</v>
      </c>
      <c r="D162" s="160">
        <f t="shared" si="4"/>
        <v>0.35548373189849236</v>
      </c>
      <c r="E162" s="233">
        <f>'Open Int.'!B169/'Open Int.'!K169</f>
        <v>1</v>
      </c>
      <c r="F162" s="227">
        <f>'Open Int.'!E169/'Open Int.'!K169</f>
        <v>0</v>
      </c>
      <c r="G162" s="234">
        <f>'Open Int.'!H169/'Open Int.'!K169</f>
        <v>0</v>
      </c>
      <c r="H162" s="228">
        <v>17753977</v>
      </c>
      <c r="I162" s="228">
        <v>3550250</v>
      </c>
      <c r="J162" s="228">
        <v>3550250</v>
      </c>
      <c r="K162" s="116" t="str">
        <f t="shared" si="5"/>
        <v>Some sign of build up Gross exposure crosses 30%</v>
      </c>
      <c r="M162"/>
      <c r="N162"/>
    </row>
    <row r="163" spans="1:14" s="7" customFormat="1" ht="15">
      <c r="A163" s="200" t="s">
        <v>406</v>
      </c>
      <c r="B163" s="229">
        <f>'Open Int.'!K170</f>
        <v>44673200</v>
      </c>
      <c r="C163" s="231">
        <f>'Open Int.'!R170</f>
        <v>471.525626</v>
      </c>
      <c r="D163" s="160">
        <f t="shared" si="4"/>
        <v>0.5956426031314557</v>
      </c>
      <c r="E163" s="233">
        <f>'Open Int.'!B170/'Open Int.'!K170</f>
        <v>0.9550379198266522</v>
      </c>
      <c r="F163" s="227">
        <f>'Open Int.'!E170/'Open Int.'!K170</f>
        <v>0.03663941692110706</v>
      </c>
      <c r="G163" s="234">
        <f>'Open Int.'!H170/'Open Int.'!K170</f>
        <v>0.008322663252240717</v>
      </c>
      <c r="H163" s="228">
        <v>75000008</v>
      </c>
      <c r="I163" s="228">
        <v>14999600</v>
      </c>
      <c r="J163" s="228">
        <v>7497600</v>
      </c>
      <c r="K163" s="116" t="str">
        <f t="shared" si="5"/>
        <v>Gross exposure is building up andcrpsses 40% mark</v>
      </c>
      <c r="M163"/>
      <c r="N163"/>
    </row>
    <row r="164" spans="1:14" s="7" customFormat="1" ht="15">
      <c r="A164" s="200" t="s">
        <v>381</v>
      </c>
      <c r="B164" s="229">
        <f>'Open Int.'!K171</f>
        <v>5026800</v>
      </c>
      <c r="C164" s="231">
        <f>'Open Int.'!R171</f>
        <v>132.556716</v>
      </c>
      <c r="D164" s="160">
        <f t="shared" si="4"/>
        <v>0.21424059831209027</v>
      </c>
      <c r="E164" s="233">
        <f>'Open Int.'!B171/'Open Int.'!K171</f>
        <v>0.9997612795416567</v>
      </c>
      <c r="F164" s="227">
        <f>'Open Int.'!E171/'Open Int.'!K171</f>
        <v>0.00023872045834328001</v>
      </c>
      <c r="G164" s="234">
        <f>'Open Int.'!H171/'Open Int.'!K171</f>
        <v>0</v>
      </c>
      <c r="H164" s="228">
        <v>23463340</v>
      </c>
      <c r="I164" s="228">
        <v>4692000</v>
      </c>
      <c r="J164" s="228">
        <v>2344800</v>
      </c>
      <c r="K164" s="116" t="str">
        <f t="shared" si="5"/>
        <v>Gross Exposure is less then 30%</v>
      </c>
      <c r="M164"/>
      <c r="N164"/>
    </row>
    <row r="165" spans="1:14" s="7" customFormat="1" ht="15">
      <c r="A165" s="200" t="s">
        <v>79</v>
      </c>
      <c r="B165" s="229">
        <f>'Open Int.'!K172</f>
        <v>6512400</v>
      </c>
      <c r="C165" s="231">
        <f>'Open Int.'!R172</f>
        <v>437.926338</v>
      </c>
      <c r="D165" s="160">
        <f t="shared" si="4"/>
        <v>0.2447144622173857</v>
      </c>
      <c r="E165" s="233">
        <f>'Open Int.'!B172/'Open Int.'!K172</f>
        <v>0.9994472084024323</v>
      </c>
      <c r="F165" s="227">
        <f>'Open Int.'!E172/'Open Int.'!K172</f>
        <v>0.000552791597567717</v>
      </c>
      <c r="G165" s="234">
        <f>'Open Int.'!H172/'Open Int.'!K172</f>
        <v>0</v>
      </c>
      <c r="H165" s="228">
        <v>26612240</v>
      </c>
      <c r="I165" s="228">
        <v>5322000</v>
      </c>
      <c r="J165" s="228">
        <v>2661000</v>
      </c>
      <c r="K165" s="116" t="str">
        <f t="shared" si="5"/>
        <v>Gross Exposure is less then 30%</v>
      </c>
      <c r="M165"/>
      <c r="N165"/>
    </row>
    <row r="166" spans="1:14" s="7" customFormat="1" ht="15">
      <c r="A166" s="200" t="s">
        <v>219</v>
      </c>
      <c r="B166" s="229">
        <f>'Open Int.'!K173</f>
        <v>6407800</v>
      </c>
      <c r="C166" s="231">
        <f>'Open Int.'!R173</f>
        <v>79.296525</v>
      </c>
      <c r="D166" s="160">
        <f t="shared" si="4"/>
        <v>0.4501669069786198</v>
      </c>
      <c r="E166" s="233">
        <f>'Open Int.'!B173/'Open Int.'!K173</f>
        <v>0.9683198601704173</v>
      </c>
      <c r="F166" s="227">
        <f>'Open Int.'!E173/'Open Int.'!K173</f>
        <v>0.028621367708105746</v>
      </c>
      <c r="G166" s="234">
        <f>'Open Int.'!H173/'Open Int.'!K173</f>
        <v>0.00305877212147695</v>
      </c>
      <c r="H166" s="228">
        <v>14234276</v>
      </c>
      <c r="I166" s="228">
        <v>2846200</v>
      </c>
      <c r="J166" s="228">
        <v>2846200</v>
      </c>
      <c r="K166" s="116" t="str">
        <f t="shared" si="5"/>
        <v>Gross exposure is building up andcrpsses 40% mark</v>
      </c>
      <c r="M166"/>
      <c r="N166"/>
    </row>
    <row r="167" spans="1:14" s="7" customFormat="1" ht="15">
      <c r="A167" s="200" t="s">
        <v>493</v>
      </c>
      <c r="B167" s="229">
        <f>'Open Int.'!K174</f>
        <v>91651175</v>
      </c>
      <c r="C167" s="231">
        <f>'Open Int.'!R174</f>
        <v>1309.69529075</v>
      </c>
      <c r="D167" s="160">
        <f t="shared" si="4"/>
        <v>0.7984485276802264</v>
      </c>
      <c r="E167" s="233">
        <f>'Open Int.'!B174/'Open Int.'!K174</f>
        <v>0.9599252273634244</v>
      </c>
      <c r="F167" s="227">
        <f>'Open Int.'!E174/'Open Int.'!K174</f>
        <v>0.03616811241099746</v>
      </c>
      <c r="G167" s="234">
        <f>'Open Int.'!H174/'Open Int.'!K174</f>
        <v>0.003906660225578122</v>
      </c>
      <c r="H167" s="228">
        <v>114786579</v>
      </c>
      <c r="I167" s="228">
        <v>20023850</v>
      </c>
      <c r="J167" s="228">
        <v>10010000</v>
      </c>
      <c r="K167" s="116" t="str">
        <f t="shared" si="5"/>
        <v>Gross exposure is Substantial as Open interest has crossed 60%</v>
      </c>
      <c r="M167"/>
      <c r="N167"/>
    </row>
    <row r="168" spans="1:14" s="7" customFormat="1" ht="15">
      <c r="A168" s="200" t="s">
        <v>288</v>
      </c>
      <c r="B168" s="229">
        <f>'Open Int.'!K175</f>
        <v>13410100</v>
      </c>
      <c r="C168" s="231">
        <f>'Open Int.'!R175</f>
        <v>323.3845615</v>
      </c>
      <c r="D168" s="160">
        <f t="shared" si="4"/>
        <v>0.46387159078542733</v>
      </c>
      <c r="E168" s="233">
        <f>'Open Int.'!B175/'Open Int.'!K175</f>
        <v>0.9949963087523583</v>
      </c>
      <c r="F168" s="227">
        <f>'Open Int.'!E175/'Open Int.'!K175</f>
        <v>0.0050036912476417025</v>
      </c>
      <c r="G168" s="234">
        <f>'Open Int.'!H175/'Open Int.'!K175</f>
        <v>0</v>
      </c>
      <c r="H168" s="228">
        <v>28909078</v>
      </c>
      <c r="I168" s="228">
        <v>5781600</v>
      </c>
      <c r="J168" s="228">
        <v>2890800</v>
      </c>
      <c r="K168" s="116" t="str">
        <f t="shared" si="5"/>
        <v>Gross exposure is building up andcrpsses 40% mark</v>
      </c>
      <c r="M168"/>
      <c r="N168"/>
    </row>
    <row r="169" spans="1:11" s="7" customFormat="1" ht="15">
      <c r="A169" s="200" t="s">
        <v>220</v>
      </c>
      <c r="B169" s="229">
        <f>'Open Int.'!K176</f>
        <v>9897000</v>
      </c>
      <c r="C169" s="231">
        <f>'Open Int.'!R176</f>
        <v>555.469125</v>
      </c>
      <c r="D169" s="160">
        <f t="shared" si="4"/>
        <v>0.3240162218294217</v>
      </c>
      <c r="E169" s="233">
        <f>'Open Int.'!B176/'Open Int.'!K176</f>
        <v>0.9947711427705366</v>
      </c>
      <c r="F169" s="227">
        <f>'Open Int.'!E176/'Open Int.'!K176</f>
        <v>0.005228857229463474</v>
      </c>
      <c r="G169" s="234">
        <f>'Open Int.'!H176/'Open Int.'!K176</f>
        <v>0</v>
      </c>
      <c r="H169" s="228">
        <v>30544767</v>
      </c>
      <c r="I169" s="228">
        <v>6108000</v>
      </c>
      <c r="J169" s="228">
        <v>3054000</v>
      </c>
      <c r="K169" s="116" t="str">
        <f t="shared" si="5"/>
        <v>Some sign of build up Gross exposure crosses 30%</v>
      </c>
    </row>
    <row r="170" spans="1:11" s="7" customFormat="1" ht="15">
      <c r="A170" s="200" t="s">
        <v>460</v>
      </c>
      <c r="B170" s="229">
        <f>'Open Int.'!K177</f>
        <v>743000</v>
      </c>
      <c r="C170" s="231">
        <f>'Open Int.'!R177</f>
        <v>31.833835</v>
      </c>
      <c r="D170" s="160">
        <f t="shared" si="4"/>
        <v>0.173400948034093</v>
      </c>
      <c r="E170" s="233">
        <f>'Open Int.'!B177/'Open Int.'!K177</f>
        <v>1</v>
      </c>
      <c r="F170" s="227">
        <f>'Open Int.'!E177/'Open Int.'!K177</f>
        <v>0</v>
      </c>
      <c r="G170" s="234">
        <f>'Open Int.'!H177/'Open Int.'!K177</f>
        <v>0</v>
      </c>
      <c r="H170" s="228">
        <v>4284867</v>
      </c>
      <c r="I170" s="228">
        <v>856500</v>
      </c>
      <c r="J170" s="228">
        <v>856500</v>
      </c>
      <c r="K170" s="116" t="str">
        <f t="shared" si="5"/>
        <v>Gross Exposure is less then 30%</v>
      </c>
    </row>
    <row r="171" spans="1:11" s="7" customFormat="1" ht="15">
      <c r="A171" s="200" t="s">
        <v>407</v>
      </c>
      <c r="B171" s="229">
        <f>'Open Int.'!K178</f>
        <v>2465650</v>
      </c>
      <c r="C171" s="231">
        <f>'Open Int.'!R178</f>
        <v>215.68273375</v>
      </c>
      <c r="D171" s="160">
        <f t="shared" si="4"/>
        <v>0.8658713285672045</v>
      </c>
      <c r="E171" s="233">
        <f>'Open Int.'!B178/'Open Int.'!K178</f>
        <v>0.9997769350881106</v>
      </c>
      <c r="F171" s="227">
        <f>'Open Int.'!E178/'Open Int.'!K178</f>
        <v>0.00022306491188935982</v>
      </c>
      <c r="G171" s="234">
        <f>'Open Int.'!H178/'Open Int.'!K178</f>
        <v>0</v>
      </c>
      <c r="H171" s="228">
        <v>2847594</v>
      </c>
      <c r="I171" s="228">
        <v>569250</v>
      </c>
      <c r="J171" s="228">
        <v>567600</v>
      </c>
      <c r="K171" s="116" t="str">
        <f t="shared" si="5"/>
        <v>Gross exposure has crossed 80%,Margin double</v>
      </c>
    </row>
    <row r="172" spans="1:14" s="7" customFormat="1" ht="15">
      <c r="A172" s="200" t="s">
        <v>221</v>
      </c>
      <c r="B172" s="229">
        <f>'Open Int.'!K179</f>
        <v>8936800</v>
      </c>
      <c r="C172" s="231">
        <f>'Open Int.'!R179</f>
        <v>371.592144</v>
      </c>
      <c r="D172" s="160">
        <f t="shared" si="4"/>
        <v>0.19315056807356926</v>
      </c>
      <c r="E172" s="233">
        <f>'Open Int.'!B179/'Open Int.'!K179</f>
        <v>0.9822755348670665</v>
      </c>
      <c r="F172" s="227">
        <f>'Open Int.'!E179/'Open Int.'!K179</f>
        <v>0.017366395130247965</v>
      </c>
      <c r="G172" s="234">
        <f>'Open Int.'!H179/'Open Int.'!K179</f>
        <v>0.000358070002685525</v>
      </c>
      <c r="H172" s="228">
        <v>46268567</v>
      </c>
      <c r="I172" s="228">
        <v>7039200</v>
      </c>
      <c r="J172" s="228">
        <v>3519200</v>
      </c>
      <c r="K172" s="116" t="str">
        <f t="shared" si="5"/>
        <v>Gross Exposure is less then 30%</v>
      </c>
      <c r="M172"/>
      <c r="N172"/>
    </row>
    <row r="173" spans="1:14" s="7" customFormat="1" ht="15">
      <c r="A173" s="200" t="s">
        <v>228</v>
      </c>
      <c r="B173" s="229">
        <f>'Open Int.'!K180</f>
        <v>35358050</v>
      </c>
      <c r="C173" s="231">
        <f>'Open Int.'!R180</f>
        <v>2595.28087</v>
      </c>
      <c r="D173" s="160">
        <f t="shared" si="4"/>
        <v>0.276675957862776</v>
      </c>
      <c r="E173" s="233">
        <f>'Open Int.'!B180/'Open Int.'!K180</f>
        <v>0.9839046553755085</v>
      </c>
      <c r="F173" s="227">
        <f>'Open Int.'!E180/'Open Int.'!K180</f>
        <v>0.014372964572424101</v>
      </c>
      <c r="G173" s="234">
        <f>'Open Int.'!H180/'Open Int.'!K180</f>
        <v>0.001722380052067351</v>
      </c>
      <c r="H173" s="228">
        <v>127795889</v>
      </c>
      <c r="I173" s="228">
        <v>3884300</v>
      </c>
      <c r="J173" s="228">
        <v>1941800</v>
      </c>
      <c r="K173" s="116" t="str">
        <f t="shared" si="5"/>
        <v>Gross Exposure is less then 30%</v>
      </c>
      <c r="M173"/>
      <c r="N173"/>
    </row>
    <row r="174" spans="1:14" s="7" customFormat="1" ht="15">
      <c r="A174" s="200" t="s">
        <v>513</v>
      </c>
      <c r="B174" s="229">
        <f>'Open Int.'!K181</f>
        <v>433000</v>
      </c>
      <c r="C174" s="231">
        <f>'Open Int.'!R181</f>
        <v>18.305075</v>
      </c>
      <c r="D174" s="160">
        <f t="shared" si="4"/>
        <v>0.04924466866753935</v>
      </c>
      <c r="E174" s="233">
        <f>'Open Int.'!B181/'Open Int.'!K181</f>
        <v>1</v>
      </c>
      <c r="F174" s="227">
        <f>'Open Int.'!E181/'Open Int.'!K181</f>
        <v>0</v>
      </c>
      <c r="G174" s="234">
        <f>'Open Int.'!H181/'Open Int.'!K181</f>
        <v>0</v>
      </c>
      <c r="H174" s="228">
        <v>8792830</v>
      </c>
      <c r="I174" s="228">
        <v>1758500</v>
      </c>
      <c r="J174" s="228">
        <v>1173500</v>
      </c>
      <c r="K174" s="116" t="str">
        <f t="shared" si="5"/>
        <v>Gross Exposure is less then 30%</v>
      </c>
      <c r="M174"/>
      <c r="N174"/>
    </row>
    <row r="175" spans="1:14" s="7" customFormat="1" ht="15">
      <c r="A175" s="200" t="s">
        <v>96</v>
      </c>
      <c r="B175" s="229">
        <f>'Open Int.'!K182</f>
        <v>15226750</v>
      </c>
      <c r="C175" s="231">
        <f>'Open Int.'!R182</f>
        <v>3286.46558625</v>
      </c>
      <c r="D175" s="160">
        <f t="shared" si="4"/>
        <v>0.5354458525843115</v>
      </c>
      <c r="E175" s="233">
        <f>'Open Int.'!B182/'Open Int.'!K182</f>
        <v>0.976820923703351</v>
      </c>
      <c r="F175" s="227">
        <f>'Open Int.'!E182/'Open Int.'!K182</f>
        <v>0.02102221419541268</v>
      </c>
      <c r="G175" s="234">
        <f>'Open Int.'!H182/'Open Int.'!K182</f>
        <v>0.0010474986454758895</v>
      </c>
      <c r="H175" s="228">
        <v>28437516</v>
      </c>
      <c r="I175" s="228">
        <v>1607650</v>
      </c>
      <c r="J175" s="228">
        <v>803550</v>
      </c>
      <c r="K175" s="116" t="str">
        <f t="shared" si="5"/>
        <v>Gross exposure is building up andcrpsses 40% mark</v>
      </c>
      <c r="M175"/>
      <c r="N175"/>
    </row>
    <row r="176" spans="1:14" s="7" customFormat="1" ht="15">
      <c r="A176" s="200" t="s">
        <v>147</v>
      </c>
      <c r="B176" s="229">
        <f>'Open Int.'!K183</f>
        <v>5077600</v>
      </c>
      <c r="C176" s="231">
        <f>'Open Int.'!R183</f>
        <v>1327.7924</v>
      </c>
      <c r="D176" s="160">
        <f t="shared" si="4"/>
        <v>0.21946375913204105</v>
      </c>
      <c r="E176" s="233">
        <f>'Open Int.'!B183/'Open Int.'!K183</f>
        <v>0.9942590987868284</v>
      </c>
      <c r="F176" s="227">
        <f>'Open Int.'!E183/'Open Int.'!K183</f>
        <v>0.00498266897746967</v>
      </c>
      <c r="G176" s="234">
        <f>'Open Int.'!H183/'Open Int.'!K183</f>
        <v>0.0007582322357019064</v>
      </c>
      <c r="H176" s="228">
        <v>23136394</v>
      </c>
      <c r="I176" s="228">
        <v>1411300</v>
      </c>
      <c r="J176" s="228">
        <v>705650</v>
      </c>
      <c r="K176" s="116" t="str">
        <f t="shared" si="5"/>
        <v>Gross Exposure is less then 30%</v>
      </c>
      <c r="M176"/>
      <c r="N176"/>
    </row>
    <row r="177" spans="1:14" s="7" customFormat="1" ht="15">
      <c r="A177" s="200" t="s">
        <v>198</v>
      </c>
      <c r="B177" s="229">
        <f>'Open Int.'!K184</f>
        <v>17346300</v>
      </c>
      <c r="C177" s="231">
        <f>'Open Int.'!R184</f>
        <v>5021.4936555</v>
      </c>
      <c r="D177" s="160">
        <f t="shared" si="4"/>
        <v>0.13659902302282143</v>
      </c>
      <c r="E177" s="233">
        <f>'Open Int.'!B184/'Open Int.'!K184</f>
        <v>0.9488161740544093</v>
      </c>
      <c r="F177" s="227">
        <f>'Open Int.'!E184/'Open Int.'!K184</f>
        <v>0.04435239791771156</v>
      </c>
      <c r="G177" s="234">
        <f>'Open Int.'!H184/'Open Int.'!K184</f>
        <v>0.006831428027879144</v>
      </c>
      <c r="H177" s="228">
        <v>126986999</v>
      </c>
      <c r="I177" s="228">
        <v>1077600</v>
      </c>
      <c r="J177" s="228">
        <v>538800</v>
      </c>
      <c r="K177" s="116" t="str">
        <f t="shared" si="5"/>
        <v>Gross Exposure is less then 30%</v>
      </c>
      <c r="M177"/>
      <c r="N177"/>
    </row>
    <row r="178" spans="1:14" s="7" customFormat="1" ht="15">
      <c r="A178" s="200" t="s">
        <v>289</v>
      </c>
      <c r="B178" s="229">
        <f>'Open Int.'!K185</f>
        <v>907500</v>
      </c>
      <c r="C178" s="231">
        <f>'Open Int.'!R185</f>
        <v>92.0931</v>
      </c>
      <c r="D178" s="160">
        <f t="shared" si="4"/>
        <v>0.3228045113664537</v>
      </c>
      <c r="E178" s="233">
        <f>'Open Int.'!B185/'Open Int.'!K185</f>
        <v>1</v>
      </c>
      <c r="F178" s="227">
        <f>'Open Int.'!E185/'Open Int.'!K185</f>
        <v>0</v>
      </c>
      <c r="G178" s="234">
        <f>'Open Int.'!H185/'Open Int.'!K185</f>
        <v>0</v>
      </c>
      <c r="H178" s="228">
        <v>2811299</v>
      </c>
      <c r="I178" s="228">
        <v>562000</v>
      </c>
      <c r="J178" s="228">
        <v>562000</v>
      </c>
      <c r="K178" s="116" t="str">
        <f t="shared" si="5"/>
        <v>Some sign of build up Gross exposure crosses 30%</v>
      </c>
      <c r="M178"/>
      <c r="N178"/>
    </row>
    <row r="179" spans="1:14" s="7" customFormat="1" ht="15">
      <c r="A179" s="200" t="s">
        <v>408</v>
      </c>
      <c r="B179" s="229">
        <f>'Open Int.'!K186</f>
        <v>113370400</v>
      </c>
      <c r="C179" s="231">
        <f>'Open Int.'!R186</f>
        <v>2017.99312</v>
      </c>
      <c r="D179" s="160">
        <f t="shared" si="4"/>
        <v>0.7811022670708826</v>
      </c>
      <c r="E179" s="233">
        <f>'Open Int.'!B186/'Open Int.'!K186</f>
        <v>0.9462506791896298</v>
      </c>
      <c r="F179" s="227">
        <f>'Open Int.'!E186/'Open Int.'!K186</f>
        <v>0.04378469159498423</v>
      </c>
      <c r="G179" s="234">
        <f>'Open Int.'!H186/'Open Int.'!K186</f>
        <v>0.0093970736629667</v>
      </c>
      <c r="H179" s="228">
        <v>145141558</v>
      </c>
      <c r="I179" s="228">
        <v>25003550</v>
      </c>
      <c r="J179" s="228">
        <v>12498200</v>
      </c>
      <c r="K179" s="116" t="str">
        <f t="shared" si="5"/>
        <v>Gross exposure is Substantial as Open interest has crossed 60%</v>
      </c>
      <c r="M179"/>
      <c r="N179"/>
    </row>
    <row r="180" spans="1:14" s="7" customFormat="1" ht="15">
      <c r="A180" s="200" t="s">
        <v>409</v>
      </c>
      <c r="B180" s="229">
        <f>'Open Int.'!K187</f>
        <v>1201500</v>
      </c>
      <c r="C180" s="231">
        <f>'Open Int.'!R187</f>
        <v>84.9039975</v>
      </c>
      <c r="D180" s="160">
        <f t="shared" si="4"/>
        <v>0.12858247744562748</v>
      </c>
      <c r="E180" s="233">
        <f>'Open Int.'!B187/'Open Int.'!K187</f>
        <v>1</v>
      </c>
      <c r="F180" s="227">
        <f>'Open Int.'!E187/'Open Int.'!K187</f>
        <v>0</v>
      </c>
      <c r="G180" s="234">
        <f>'Open Int.'!H187/'Open Int.'!K187</f>
        <v>0</v>
      </c>
      <c r="H180" s="228">
        <v>9344197</v>
      </c>
      <c r="I180" s="228">
        <v>1868400</v>
      </c>
      <c r="J180" s="228">
        <v>934200</v>
      </c>
      <c r="K180" s="116" t="str">
        <f t="shared" si="5"/>
        <v>Gross Exposure is less then 30%</v>
      </c>
      <c r="M180"/>
      <c r="N180"/>
    </row>
    <row r="181" spans="1:14" s="7" customFormat="1" ht="15">
      <c r="A181" s="200" t="s">
        <v>211</v>
      </c>
      <c r="B181" s="229">
        <f>'Open Int.'!K188</f>
        <v>138150650</v>
      </c>
      <c r="C181" s="231">
        <f>'Open Int.'!R188</f>
        <v>3077.996482</v>
      </c>
      <c r="D181" s="160">
        <f t="shared" si="4"/>
        <v>0.7675036111111111</v>
      </c>
      <c r="E181" s="233">
        <f>'Open Int.'!B188/'Open Int.'!K188</f>
        <v>0.9450035160891389</v>
      </c>
      <c r="F181" s="227">
        <f>'Open Int.'!E188/'Open Int.'!K188</f>
        <v>0.047018598899100365</v>
      </c>
      <c r="G181" s="234">
        <f>'Open Int.'!H188/'Open Int.'!K188</f>
        <v>0.007977885011760713</v>
      </c>
      <c r="H181" s="228">
        <v>180000000</v>
      </c>
      <c r="I181" s="228">
        <v>12190650</v>
      </c>
      <c r="J181" s="228">
        <v>6093650</v>
      </c>
      <c r="K181" s="116" t="str">
        <f t="shared" si="5"/>
        <v>Gross exposure is Substantial as Open interest has crossed 60%</v>
      </c>
      <c r="M181"/>
      <c r="N181"/>
    </row>
    <row r="182" spans="1:14" s="7" customFormat="1" ht="15">
      <c r="A182" s="200" t="s">
        <v>229</v>
      </c>
      <c r="B182" s="229">
        <f>'Open Int.'!K189</f>
        <v>35248500</v>
      </c>
      <c r="C182" s="231">
        <f>'Open Int.'!R189</f>
        <v>987.1342425</v>
      </c>
      <c r="D182" s="160">
        <f t="shared" si="4"/>
        <v>0.3013557688129964</v>
      </c>
      <c r="E182" s="233">
        <f>'Open Int.'!B189/'Open Int.'!K189</f>
        <v>0.9782841823056301</v>
      </c>
      <c r="F182" s="227">
        <f>'Open Int.'!E189/'Open Int.'!K189</f>
        <v>0.01857525852163922</v>
      </c>
      <c r="G182" s="234">
        <f>'Open Int.'!H189/'Open Int.'!K189</f>
        <v>0.0031405591727307544</v>
      </c>
      <c r="H182" s="228">
        <v>116966402</v>
      </c>
      <c r="I182" s="228">
        <v>11493900</v>
      </c>
      <c r="J182" s="228">
        <v>5745600</v>
      </c>
      <c r="K182" s="116" t="str">
        <f t="shared" si="5"/>
        <v>Some sign of build up Gross exposure crosses 30%</v>
      </c>
      <c r="M182"/>
      <c r="N182"/>
    </row>
    <row r="183" spans="1:14" s="7" customFormat="1" ht="15">
      <c r="A183" s="200" t="s">
        <v>471</v>
      </c>
      <c r="B183" s="229">
        <f>'Open Int.'!K190</f>
        <v>1431100</v>
      </c>
      <c r="C183" s="231">
        <f>'Open Int.'!R190</f>
        <v>47.4767425</v>
      </c>
      <c r="D183" s="160">
        <f t="shared" si="4"/>
        <v>0.3410347142407432</v>
      </c>
      <c r="E183" s="233">
        <f>'Open Int.'!B190/'Open Int.'!K190</f>
        <v>0.9973097617217525</v>
      </c>
      <c r="F183" s="227">
        <f>'Open Int.'!E190/'Open Int.'!K190</f>
        <v>0.002690238278247502</v>
      </c>
      <c r="G183" s="234">
        <f>'Open Int.'!H190/'Open Int.'!K190</f>
        <v>0</v>
      </c>
      <c r="H183" s="228">
        <v>4196347</v>
      </c>
      <c r="I183" s="228">
        <v>838750</v>
      </c>
      <c r="J183" s="228">
        <v>838750</v>
      </c>
      <c r="K183" s="116" t="str">
        <f t="shared" si="5"/>
        <v>Some sign of build up Gross exposure crosses 30%</v>
      </c>
      <c r="M183"/>
      <c r="N183"/>
    </row>
    <row r="184" spans="1:14" s="7" customFormat="1" ht="15">
      <c r="A184" s="200" t="s">
        <v>199</v>
      </c>
      <c r="B184" s="229">
        <f>'Open Int.'!K191</f>
        <v>4421400</v>
      </c>
      <c r="C184" s="231">
        <f>'Open Int.'!R191</f>
        <v>198.786144</v>
      </c>
      <c r="D184" s="160">
        <f t="shared" si="4"/>
        <v>0.04609784514208065</v>
      </c>
      <c r="E184" s="233">
        <f>'Open Int.'!B191/'Open Int.'!K191</f>
        <v>0.9655312796851676</v>
      </c>
      <c r="F184" s="227">
        <f>'Open Int.'!E191/'Open Int.'!K191</f>
        <v>0.03012620436965667</v>
      </c>
      <c r="G184" s="234">
        <f>'Open Int.'!H191/'Open Int.'!K191</f>
        <v>0.004342515945175736</v>
      </c>
      <c r="H184" s="228">
        <v>95913377</v>
      </c>
      <c r="I184" s="228">
        <v>6285000</v>
      </c>
      <c r="J184" s="228">
        <v>3142200</v>
      </c>
      <c r="K184" s="116" t="str">
        <f t="shared" si="5"/>
        <v>Gross Exposure is less then 30%</v>
      </c>
      <c r="M184"/>
      <c r="N184"/>
    </row>
    <row r="185" spans="1:14" s="7" customFormat="1" ht="15">
      <c r="A185" s="200" t="s">
        <v>200</v>
      </c>
      <c r="B185" s="229">
        <f>'Open Int.'!K192</f>
        <v>7119375</v>
      </c>
      <c r="C185" s="231">
        <f>'Open Int.'!R192</f>
        <v>1692.6670031250003</v>
      </c>
      <c r="D185" s="160">
        <f t="shared" si="4"/>
        <v>0.20819194338740715</v>
      </c>
      <c r="E185" s="233">
        <f>'Open Int.'!B192/'Open Int.'!K192</f>
        <v>0.9907295233078747</v>
      </c>
      <c r="F185" s="227">
        <f>'Open Int.'!E192/'Open Int.'!K192</f>
        <v>0.008462821525765956</v>
      </c>
      <c r="G185" s="234">
        <f>'Open Int.'!H192/'Open Int.'!K192</f>
        <v>0.0008076551663594065</v>
      </c>
      <c r="H185" s="228">
        <v>34196208</v>
      </c>
      <c r="I185" s="228">
        <v>1450500</v>
      </c>
      <c r="J185" s="228">
        <v>725250</v>
      </c>
      <c r="K185" s="116" t="str">
        <f t="shared" si="5"/>
        <v>Gross Exposure is less then 30%</v>
      </c>
      <c r="M185"/>
      <c r="N185"/>
    </row>
    <row r="186" spans="1:14" s="7" customFormat="1" ht="15">
      <c r="A186" s="200" t="s">
        <v>35</v>
      </c>
      <c r="B186" s="229">
        <f>'Open Int.'!K193</f>
        <v>3663200</v>
      </c>
      <c r="C186" s="231">
        <f>'Open Int.'!R193</f>
        <v>112.09392</v>
      </c>
      <c r="D186" s="160">
        <f t="shared" si="4"/>
        <v>0.3264290628085446</v>
      </c>
      <c r="E186" s="233">
        <f>'Open Int.'!B193/'Open Int.'!K193</f>
        <v>0.9912644682245032</v>
      </c>
      <c r="F186" s="227">
        <f>'Open Int.'!E193/'Open Int.'!K193</f>
        <v>0.008735531775496833</v>
      </c>
      <c r="G186" s="234">
        <f>'Open Int.'!H193/'Open Int.'!K193</f>
        <v>0</v>
      </c>
      <c r="H186" s="228">
        <v>11222040</v>
      </c>
      <c r="I186" s="228">
        <v>2243200</v>
      </c>
      <c r="J186" s="228">
        <v>2075200</v>
      </c>
      <c r="K186" s="116" t="str">
        <f t="shared" si="5"/>
        <v>Some sign of build up Gross exposure crosses 30%</v>
      </c>
      <c r="M186"/>
      <c r="N186"/>
    </row>
    <row r="187" spans="1:16" s="7" customFormat="1" ht="15">
      <c r="A187" s="200" t="s">
        <v>290</v>
      </c>
      <c r="B187" s="229">
        <f>'Open Int.'!K194</f>
        <v>1674000</v>
      </c>
      <c r="C187" s="231">
        <f>'Open Int.'!R194</f>
        <v>635.56758</v>
      </c>
      <c r="D187" s="160">
        <f t="shared" si="4"/>
        <v>0.4355803014663236</v>
      </c>
      <c r="E187" s="233">
        <f>'Open Int.'!B194/'Open Int.'!K194</f>
        <v>0.9999551971326165</v>
      </c>
      <c r="F187" s="227">
        <f>'Open Int.'!E194/'Open Int.'!K194</f>
        <v>4.4802867383512545E-05</v>
      </c>
      <c r="G187" s="234">
        <f>'Open Int.'!H194/'Open Int.'!K194</f>
        <v>0</v>
      </c>
      <c r="H187" s="228">
        <v>3843149</v>
      </c>
      <c r="I187" s="228">
        <v>768600</v>
      </c>
      <c r="J187" s="228">
        <v>384300</v>
      </c>
      <c r="K187" s="116" t="str">
        <f t="shared" si="5"/>
        <v>Gross exposure is building up andcrpsses 40% mark</v>
      </c>
      <c r="M187"/>
      <c r="N187"/>
      <c r="P187" s="95"/>
    </row>
    <row r="188" spans="1:16" s="7" customFormat="1" ht="15">
      <c r="A188" s="200" t="s">
        <v>410</v>
      </c>
      <c r="B188" s="229">
        <f>'Open Int.'!K195</f>
        <v>46600</v>
      </c>
      <c r="C188" s="231">
        <f>'Open Int.'!R195</f>
        <v>6.145840999999999</v>
      </c>
      <c r="D188" s="160">
        <f t="shared" si="4"/>
        <v>0.018434397478047836</v>
      </c>
      <c r="E188" s="233">
        <f>'Open Int.'!B195/'Open Int.'!K195</f>
        <v>1</v>
      </c>
      <c r="F188" s="227">
        <f>'Open Int.'!E195/'Open Int.'!K195</f>
        <v>0</v>
      </c>
      <c r="G188" s="234">
        <f>'Open Int.'!H195/'Open Int.'!K195</f>
        <v>0</v>
      </c>
      <c r="H188" s="228">
        <v>2527883</v>
      </c>
      <c r="I188" s="228">
        <v>505400</v>
      </c>
      <c r="J188" s="228">
        <v>338600</v>
      </c>
      <c r="K188" s="116" t="str">
        <f t="shared" si="5"/>
        <v>Gross Exposure is less then 30%</v>
      </c>
      <c r="M188"/>
      <c r="N188"/>
      <c r="P188" s="95"/>
    </row>
    <row r="189" spans="1:16" s="7" customFormat="1" ht="15">
      <c r="A189" s="200" t="s">
        <v>222</v>
      </c>
      <c r="B189" s="229">
        <f>'Open Int.'!K196</f>
        <v>1016328</v>
      </c>
      <c r="C189" s="231">
        <f>'Open Int.'!R196</f>
        <v>192.0351756</v>
      </c>
      <c r="D189" s="160">
        <f t="shared" si="4"/>
        <v>0.06725344001827432</v>
      </c>
      <c r="E189" s="233">
        <f>'Open Int.'!B196/'Open Int.'!K196</f>
        <v>0.9996300406955235</v>
      </c>
      <c r="F189" s="227">
        <f>'Open Int.'!E196/'Open Int.'!K196</f>
        <v>0.0003699593044765076</v>
      </c>
      <c r="G189" s="234">
        <f>'Open Int.'!H196/'Open Int.'!K196</f>
        <v>0</v>
      </c>
      <c r="H189" s="228">
        <v>15111911</v>
      </c>
      <c r="I189" s="228">
        <v>1523928</v>
      </c>
      <c r="J189" s="228">
        <v>761964</v>
      </c>
      <c r="K189" s="116" t="str">
        <f t="shared" si="5"/>
        <v>Gross Exposure is less then 30%</v>
      </c>
      <c r="M189"/>
      <c r="N189"/>
      <c r="P189" s="95"/>
    </row>
    <row r="190" spans="1:16" s="7" customFormat="1" ht="15">
      <c r="A190" s="200" t="s">
        <v>411</v>
      </c>
      <c r="B190" s="229">
        <f>'Open Int.'!K197</f>
        <v>14177800</v>
      </c>
      <c r="C190" s="231">
        <f>'Open Int.'!R197</f>
        <v>227.057467</v>
      </c>
      <c r="D190" s="160">
        <f t="shared" si="4"/>
        <v>0.628522159885827</v>
      </c>
      <c r="E190" s="233">
        <f>'Open Int.'!B197/'Open Int.'!K197</f>
        <v>1</v>
      </c>
      <c r="F190" s="227">
        <f>'Open Int.'!E197/'Open Int.'!K197</f>
        <v>0</v>
      </c>
      <c r="G190" s="234">
        <f>'Open Int.'!H197/'Open Int.'!K197</f>
        <v>0</v>
      </c>
      <c r="H190" s="228">
        <v>22557359</v>
      </c>
      <c r="I190" s="228">
        <v>4511000</v>
      </c>
      <c r="J190" s="228">
        <v>3684200</v>
      </c>
      <c r="K190" s="116" t="str">
        <f t="shared" si="5"/>
        <v>Gross exposure is Substantial as Open interest has crossed 60%</v>
      </c>
      <c r="M190"/>
      <c r="N190"/>
      <c r="P190" s="95"/>
    </row>
    <row r="191" spans="1:16" s="7" customFormat="1" ht="15">
      <c r="A191" s="200" t="s">
        <v>267</v>
      </c>
      <c r="B191" s="229">
        <f>'Open Int.'!K198</f>
        <v>682850</v>
      </c>
      <c r="C191" s="231">
        <f>'Open Int.'!R198</f>
        <v>62.289577</v>
      </c>
      <c r="D191" s="160">
        <f t="shared" si="4"/>
        <v>0.3601396572911338</v>
      </c>
      <c r="E191" s="233">
        <f>'Open Int.'!B198/'Open Int.'!K198</f>
        <v>0.9994874423372629</v>
      </c>
      <c r="F191" s="227">
        <f>'Open Int.'!E198/'Open Int.'!K198</f>
        <v>0.0005125576627370579</v>
      </c>
      <c r="G191" s="234">
        <f>'Open Int.'!H198/'Open Int.'!K198</f>
        <v>0</v>
      </c>
      <c r="H191" s="228">
        <v>1896070</v>
      </c>
      <c r="I191" s="228">
        <v>379050</v>
      </c>
      <c r="J191" s="228">
        <v>379050</v>
      </c>
      <c r="K191" s="116" t="str">
        <f t="shared" si="5"/>
        <v>Some sign of build up Gross exposure crosses 30%</v>
      </c>
      <c r="M191"/>
      <c r="N191"/>
      <c r="P191" s="95"/>
    </row>
    <row r="192" spans="1:16" s="7" customFormat="1" ht="15">
      <c r="A192" s="200" t="s">
        <v>177</v>
      </c>
      <c r="B192" s="229">
        <f>'Open Int.'!K199</f>
        <v>6664500</v>
      </c>
      <c r="C192" s="231">
        <f>'Open Int.'!R199</f>
        <v>122.5268325</v>
      </c>
      <c r="D192" s="160">
        <f t="shared" si="4"/>
        <v>0.8524915278497834</v>
      </c>
      <c r="E192" s="233">
        <f>'Open Int.'!B199/'Open Int.'!K199</f>
        <v>0.9896466351564258</v>
      </c>
      <c r="F192" s="227">
        <f>'Open Int.'!E199/'Open Int.'!K199</f>
        <v>0.010353364843574162</v>
      </c>
      <c r="G192" s="234">
        <f>'Open Int.'!H199/'Open Int.'!K199</f>
        <v>0</v>
      </c>
      <c r="H192" s="228">
        <v>7817673</v>
      </c>
      <c r="I192" s="228">
        <v>1563000</v>
      </c>
      <c r="J192" s="228">
        <v>1563000</v>
      </c>
      <c r="K192" s="116" t="str">
        <f t="shared" si="5"/>
        <v>Gross exposure has crossed 80%,Margin double</v>
      </c>
      <c r="M192"/>
      <c r="N192"/>
      <c r="P192" s="95"/>
    </row>
    <row r="193" spans="1:16" s="7" customFormat="1" ht="15">
      <c r="A193" s="200" t="s">
        <v>178</v>
      </c>
      <c r="B193" s="229">
        <f>'Open Int.'!K200</f>
        <v>986000</v>
      </c>
      <c r="C193" s="231">
        <f>'Open Int.'!R200</f>
        <v>28.2982</v>
      </c>
      <c r="D193" s="160">
        <f t="shared" si="4"/>
        <v>0.17411791879994964</v>
      </c>
      <c r="E193" s="233">
        <f>'Open Int.'!B200/'Open Int.'!K200</f>
        <v>1</v>
      </c>
      <c r="F193" s="227">
        <f>'Open Int.'!E200/'Open Int.'!K200</f>
        <v>0</v>
      </c>
      <c r="G193" s="234">
        <f>'Open Int.'!H200/'Open Int.'!K200</f>
        <v>0</v>
      </c>
      <c r="H193" s="228">
        <v>5662829</v>
      </c>
      <c r="I193" s="228">
        <v>1132200</v>
      </c>
      <c r="J193" s="228">
        <v>1132200</v>
      </c>
      <c r="K193" s="116" t="str">
        <f t="shared" si="5"/>
        <v>Gross Exposure is less then 30%</v>
      </c>
      <c r="M193"/>
      <c r="N193"/>
      <c r="P193" s="95"/>
    </row>
    <row r="194" spans="1:16" s="7" customFormat="1" ht="15">
      <c r="A194" s="200" t="s">
        <v>148</v>
      </c>
      <c r="B194" s="229">
        <f>'Open Int.'!K201</f>
        <v>8069712</v>
      </c>
      <c r="C194" s="231">
        <f>'Open Int.'!R201</f>
        <v>848.4898682400001</v>
      </c>
      <c r="D194" s="160">
        <f t="shared" si="4"/>
        <v>0.3443285590282778</v>
      </c>
      <c r="E194" s="233">
        <f>'Open Int.'!B201/'Open Int.'!K201</f>
        <v>0.9997286148501954</v>
      </c>
      <c r="F194" s="227">
        <f>'Open Int.'!E201/'Open Int.'!K201</f>
        <v>0.0002713851498046027</v>
      </c>
      <c r="G194" s="234">
        <f>'Open Int.'!H201/'Open Int.'!K201</f>
        <v>0</v>
      </c>
      <c r="H194" s="228">
        <v>23436081</v>
      </c>
      <c r="I194" s="228">
        <v>2914452</v>
      </c>
      <c r="J194" s="228">
        <v>1457226</v>
      </c>
      <c r="K194" s="116" t="str">
        <f t="shared" si="5"/>
        <v>Some sign of build up Gross exposure crosses 30%</v>
      </c>
      <c r="M194"/>
      <c r="N194"/>
      <c r="P194" s="95"/>
    </row>
    <row r="195" spans="1:16" s="7" customFormat="1" ht="15">
      <c r="A195" s="200" t="s">
        <v>412</v>
      </c>
      <c r="B195" s="229">
        <f>'Open Int.'!K202</f>
        <v>3710000</v>
      </c>
      <c r="C195" s="231">
        <f>'Open Int.'!R202</f>
        <v>64.8508</v>
      </c>
      <c r="D195" s="160">
        <f t="shared" si="4"/>
        <v>0.1502829065589091</v>
      </c>
      <c r="E195" s="233">
        <f>'Open Int.'!B202/'Open Int.'!K202</f>
        <v>1</v>
      </c>
      <c r="F195" s="227">
        <f>'Open Int.'!E202/'Open Int.'!K202</f>
        <v>0</v>
      </c>
      <c r="G195" s="234">
        <f>'Open Int.'!H202/'Open Int.'!K202</f>
        <v>0</v>
      </c>
      <c r="H195" s="228">
        <v>24686773</v>
      </c>
      <c r="I195" s="228">
        <v>4936250</v>
      </c>
      <c r="J195" s="228">
        <v>2966250</v>
      </c>
      <c r="K195" s="116" t="str">
        <f t="shared" si="5"/>
        <v>Gross Exposure is less then 30%</v>
      </c>
      <c r="M195"/>
      <c r="N195"/>
      <c r="P195" s="95"/>
    </row>
    <row r="196" spans="1:16" s="7" customFormat="1" ht="15">
      <c r="A196" s="200" t="s">
        <v>527</v>
      </c>
      <c r="B196" s="229">
        <f>'Open Int.'!K203</f>
        <v>3032400</v>
      </c>
      <c r="C196" s="231">
        <f>'Open Int.'!R203</f>
        <v>101.039568</v>
      </c>
      <c r="D196" s="160">
        <f aca="true" t="shared" si="6" ref="D196:D225">B196/H196</f>
        <v>0.4174445110878708</v>
      </c>
      <c r="E196" s="233">
        <f>'Open Int.'!B203/'Open Int.'!K203</f>
        <v>0.9989612188365651</v>
      </c>
      <c r="F196" s="227">
        <f>'Open Int.'!E203/'Open Int.'!K203</f>
        <v>0.001038781163434903</v>
      </c>
      <c r="G196" s="234">
        <f>'Open Int.'!H203/'Open Int.'!K203</f>
        <v>0</v>
      </c>
      <c r="H196" s="228">
        <v>7264199</v>
      </c>
      <c r="I196" s="228">
        <v>1452150</v>
      </c>
      <c r="J196" s="228">
        <v>1452150</v>
      </c>
      <c r="K196" s="116" t="str">
        <f aca="true" t="shared" si="7" ref="K196:K225">IF(D196&gt;=80%,"Gross exposure has crossed 80%,Margin double",IF(D196&gt;=60%,"Gross exposure is Substantial as Open interest has crossed 60%",IF(D196&gt;=40%,"Gross exposure is building up andcrpsses 40% mark",IF(D196&gt;=30%,"Some sign of build up Gross exposure crosses 30%","Gross Exposure is less then 30%"))))</f>
        <v>Gross exposure is building up andcrpsses 40% mark</v>
      </c>
      <c r="M196"/>
      <c r="N196"/>
      <c r="P196" s="95"/>
    </row>
    <row r="197" spans="1:16" s="7" customFormat="1" ht="15">
      <c r="A197" s="200" t="s">
        <v>149</v>
      </c>
      <c r="B197" s="229">
        <f>'Open Int.'!K204</f>
        <v>1305900</v>
      </c>
      <c r="C197" s="231">
        <f>'Open Int.'!R204</f>
        <v>158.6342025</v>
      </c>
      <c r="D197" s="160">
        <f t="shared" si="6"/>
        <v>0.09729496310256718</v>
      </c>
      <c r="E197" s="233">
        <f>'Open Int.'!B204/'Open Int.'!K204</f>
        <v>1</v>
      </c>
      <c r="F197" s="227">
        <f>'Open Int.'!E204/'Open Int.'!K204</f>
        <v>0</v>
      </c>
      <c r="G197" s="234">
        <f>'Open Int.'!H204/'Open Int.'!K204</f>
        <v>0</v>
      </c>
      <c r="H197" s="228">
        <v>13422072</v>
      </c>
      <c r="I197" s="228">
        <v>2684250</v>
      </c>
      <c r="J197" s="228">
        <v>1342125</v>
      </c>
      <c r="K197" s="116" t="str">
        <f t="shared" si="7"/>
        <v>Gross Exposure is less then 30%</v>
      </c>
      <c r="M197"/>
      <c r="N197"/>
      <c r="P197" s="95"/>
    </row>
    <row r="198" spans="1:16" s="7" customFormat="1" ht="15">
      <c r="A198" s="200" t="s">
        <v>209</v>
      </c>
      <c r="B198" s="229">
        <f>'Open Int.'!K205</f>
        <v>838500</v>
      </c>
      <c r="C198" s="231">
        <f>'Open Int.'!R205</f>
        <v>34.051485</v>
      </c>
      <c r="D198" s="160">
        <f t="shared" si="6"/>
        <v>0.053116403029402355</v>
      </c>
      <c r="E198" s="233">
        <f>'Open Int.'!B205/'Open Int.'!K205</f>
        <v>1</v>
      </c>
      <c r="F198" s="227">
        <f>'Open Int.'!E205/'Open Int.'!K205</f>
        <v>0</v>
      </c>
      <c r="G198" s="234">
        <f>'Open Int.'!H205/'Open Int.'!K205</f>
        <v>0</v>
      </c>
      <c r="H198" s="228">
        <v>15786084</v>
      </c>
      <c r="I198" s="228">
        <v>3157000</v>
      </c>
      <c r="J198" s="228">
        <v>1578500</v>
      </c>
      <c r="K198" s="116" t="str">
        <f t="shared" si="7"/>
        <v>Gross Exposure is less then 30%</v>
      </c>
      <c r="M198"/>
      <c r="N198"/>
      <c r="P198" s="95"/>
    </row>
    <row r="199" spans="1:16" s="7" customFormat="1" ht="15">
      <c r="A199" s="200" t="s">
        <v>223</v>
      </c>
      <c r="B199" s="229">
        <f>'Open Int.'!K206</f>
        <v>2364200</v>
      </c>
      <c r="C199" s="231">
        <f>'Open Int.'!R206</f>
        <v>449.824513</v>
      </c>
      <c r="D199" s="160">
        <f t="shared" si="6"/>
        <v>0.13232500211567763</v>
      </c>
      <c r="E199" s="233">
        <f>'Open Int.'!B206/'Open Int.'!K206</f>
        <v>1</v>
      </c>
      <c r="F199" s="227">
        <f>'Open Int.'!E206/'Open Int.'!K206</f>
        <v>0</v>
      </c>
      <c r="G199" s="234">
        <f>'Open Int.'!H206/'Open Int.'!K206</f>
        <v>0</v>
      </c>
      <c r="H199" s="228">
        <v>17866616</v>
      </c>
      <c r="I199" s="228">
        <v>1520000</v>
      </c>
      <c r="J199" s="228">
        <v>760000</v>
      </c>
      <c r="K199" s="116" t="str">
        <f t="shared" si="7"/>
        <v>Gross Exposure is less then 30%</v>
      </c>
      <c r="M199"/>
      <c r="N199"/>
      <c r="P199" s="95"/>
    </row>
    <row r="200" spans="1:16" s="7" customFormat="1" ht="15">
      <c r="A200" s="200" t="s">
        <v>89</v>
      </c>
      <c r="B200" s="229">
        <f>'Open Int.'!K207</f>
        <v>6083800</v>
      </c>
      <c r="C200" s="231">
        <f>'Open Int.'!R207</f>
        <v>69.902862</v>
      </c>
      <c r="D200" s="160">
        <f t="shared" si="6"/>
        <v>0.17382285714285714</v>
      </c>
      <c r="E200" s="233">
        <f>'Open Int.'!B207/'Open Int.'!K207</f>
        <v>0.9909431605246721</v>
      </c>
      <c r="F200" s="227">
        <f>'Open Int.'!E207/'Open Int.'!K207</f>
        <v>0.00905683947532792</v>
      </c>
      <c r="G200" s="234">
        <f>'Open Int.'!H207/'Open Int.'!K207</f>
        <v>0</v>
      </c>
      <c r="H200" s="228">
        <v>35000000</v>
      </c>
      <c r="I200" s="228">
        <v>6999600</v>
      </c>
      <c r="J200" s="228">
        <v>5593600</v>
      </c>
      <c r="K200" s="116" t="str">
        <f t="shared" si="7"/>
        <v>Gross Exposure is less then 30%</v>
      </c>
      <c r="M200"/>
      <c r="N200"/>
      <c r="P200" s="95"/>
    </row>
    <row r="201" spans="1:16" s="7" customFormat="1" ht="15">
      <c r="A201" s="200" t="s">
        <v>150</v>
      </c>
      <c r="B201" s="229">
        <f>'Open Int.'!K208</f>
        <v>4528575</v>
      </c>
      <c r="C201" s="231">
        <f>'Open Int.'!R208</f>
        <v>186.396147</v>
      </c>
      <c r="D201" s="160">
        <f t="shared" si="6"/>
        <v>0.15378667043296557</v>
      </c>
      <c r="E201" s="233">
        <f>'Open Int.'!B208/'Open Int.'!K208</f>
        <v>0.9983604113876882</v>
      </c>
      <c r="F201" s="227">
        <f>'Open Int.'!E208/'Open Int.'!K208</f>
        <v>0.0008943210612609927</v>
      </c>
      <c r="G201" s="234">
        <f>'Open Int.'!H208/'Open Int.'!K208</f>
        <v>0.0007452675510508272</v>
      </c>
      <c r="H201" s="228">
        <v>29447123</v>
      </c>
      <c r="I201" s="228">
        <v>5888700</v>
      </c>
      <c r="J201" s="228">
        <v>2944350</v>
      </c>
      <c r="K201" s="116" t="str">
        <f t="shared" si="7"/>
        <v>Gross Exposure is less then 30%</v>
      </c>
      <c r="M201"/>
      <c r="N201"/>
      <c r="P201" s="95"/>
    </row>
    <row r="202" spans="1:16" s="7" customFormat="1" ht="15">
      <c r="A202" s="200" t="s">
        <v>203</v>
      </c>
      <c r="B202" s="229">
        <f>'Open Int.'!K209</f>
        <v>4961304</v>
      </c>
      <c r="C202" s="231">
        <f>'Open Int.'!R209</f>
        <v>361.85270724000003</v>
      </c>
      <c r="D202" s="160">
        <f t="shared" si="6"/>
        <v>0.12370929503562153</v>
      </c>
      <c r="E202" s="233">
        <f>'Open Int.'!B209/'Open Int.'!K209</f>
        <v>0.980651054642086</v>
      </c>
      <c r="F202" s="227">
        <f>'Open Int.'!E209/'Open Int.'!K209</f>
        <v>0.018601561202458063</v>
      </c>
      <c r="G202" s="234">
        <f>'Open Int.'!H209/'Open Int.'!K209</f>
        <v>0.0007473841554559044</v>
      </c>
      <c r="H202" s="228">
        <v>40104537</v>
      </c>
      <c r="I202" s="228">
        <v>3958496</v>
      </c>
      <c r="J202" s="228">
        <v>1979248</v>
      </c>
      <c r="K202" s="116" t="str">
        <f t="shared" si="7"/>
        <v>Gross Exposure is less then 30%</v>
      </c>
      <c r="M202"/>
      <c r="N202"/>
      <c r="P202" s="95"/>
    </row>
    <row r="203" spans="1:16" s="7" customFormat="1" ht="15">
      <c r="A203" s="200" t="s">
        <v>224</v>
      </c>
      <c r="B203" s="229">
        <f>'Open Int.'!K210</f>
        <v>1532600</v>
      </c>
      <c r="C203" s="231">
        <f>'Open Int.'!R210</f>
        <v>213.085041</v>
      </c>
      <c r="D203" s="160">
        <f t="shared" si="6"/>
        <v>0.057300912417765006</v>
      </c>
      <c r="E203" s="233">
        <f>'Open Int.'!B210/'Open Int.'!K210</f>
        <v>0.9986950280568968</v>
      </c>
      <c r="F203" s="227">
        <f>'Open Int.'!E210/'Open Int.'!K210</f>
        <v>0.0013049719431032234</v>
      </c>
      <c r="G203" s="234">
        <f>'Open Int.'!H210/'Open Int.'!K210</f>
        <v>0</v>
      </c>
      <c r="H203" s="228">
        <v>26746520</v>
      </c>
      <c r="I203" s="228">
        <v>2471600</v>
      </c>
      <c r="J203" s="228">
        <v>1235600</v>
      </c>
      <c r="K203" s="116" t="str">
        <f t="shared" si="7"/>
        <v>Gross Exposure is less then 30%</v>
      </c>
      <c r="M203"/>
      <c r="N203"/>
      <c r="P203" s="95"/>
    </row>
    <row r="204" spans="1:16" s="7" customFormat="1" ht="15">
      <c r="A204" s="200" t="s">
        <v>182</v>
      </c>
      <c r="B204" s="229">
        <f>'Open Int.'!K211</f>
        <v>16689962</v>
      </c>
      <c r="C204" s="231">
        <f>'Open Int.'!R211</f>
        <v>1554.41961087</v>
      </c>
      <c r="D204" s="160">
        <f t="shared" si="6"/>
        <v>0.18280559516078643</v>
      </c>
      <c r="E204" s="233">
        <f>'Open Int.'!B211/'Open Int.'!K211</f>
        <v>0.9439243780183562</v>
      </c>
      <c r="F204" s="227">
        <f>'Open Int.'!E211/'Open Int.'!K211</f>
        <v>0.04994163557712115</v>
      </c>
      <c r="G204" s="234">
        <f>'Open Int.'!H211/'Open Int.'!K211</f>
        <v>0.006133986404522671</v>
      </c>
      <c r="H204" s="228">
        <v>91298967</v>
      </c>
      <c r="I204" s="228">
        <v>3311940</v>
      </c>
      <c r="J204" s="228">
        <v>1655588</v>
      </c>
      <c r="K204" s="116" t="str">
        <f t="shared" si="7"/>
        <v>Gross Exposure is less then 30%</v>
      </c>
      <c r="M204"/>
      <c r="N204"/>
      <c r="P204" s="95"/>
    </row>
    <row r="205" spans="1:16" s="7" customFormat="1" ht="15">
      <c r="A205" s="200" t="s">
        <v>201</v>
      </c>
      <c r="B205" s="229">
        <f>'Open Int.'!K212</f>
        <v>1128875</v>
      </c>
      <c r="C205" s="231">
        <f>'Open Int.'!R212</f>
        <v>101.65519375</v>
      </c>
      <c r="D205" s="160">
        <f t="shared" si="6"/>
        <v>0.14139346982925444</v>
      </c>
      <c r="E205" s="233">
        <f>'Open Int.'!B212/'Open Int.'!K212</f>
        <v>0.9978075517661389</v>
      </c>
      <c r="F205" s="227">
        <f>'Open Int.'!E212/'Open Int.'!K212</f>
        <v>0.002192448233861145</v>
      </c>
      <c r="G205" s="234">
        <f>'Open Int.'!H212/'Open Int.'!K212</f>
        <v>0</v>
      </c>
      <c r="H205" s="228">
        <v>7983926</v>
      </c>
      <c r="I205" s="228">
        <v>1596650</v>
      </c>
      <c r="J205" s="228">
        <v>798050</v>
      </c>
      <c r="K205" s="116" t="str">
        <f t="shared" si="7"/>
        <v>Gross Exposure is less then 30%</v>
      </c>
      <c r="M205"/>
      <c r="N205"/>
      <c r="P205" s="95"/>
    </row>
    <row r="206" spans="1:16" s="7" customFormat="1" ht="15">
      <c r="A206" s="200" t="s">
        <v>116</v>
      </c>
      <c r="B206" s="229">
        <f>'Open Int.'!K213</f>
        <v>3149750</v>
      </c>
      <c r="C206" s="231">
        <f>'Open Int.'!R213</f>
        <v>340.85019625000007</v>
      </c>
      <c r="D206" s="160">
        <f t="shared" si="6"/>
        <v>0.07983182787702844</v>
      </c>
      <c r="E206" s="233">
        <f>'Open Int.'!B213/'Open Int.'!K213</f>
        <v>0.9926184617826812</v>
      </c>
      <c r="F206" s="227">
        <f>'Open Int.'!E213/'Open Int.'!K213</f>
        <v>0.007381538217318835</v>
      </c>
      <c r="G206" s="234">
        <f>'Open Int.'!H213/'Open Int.'!K213</f>
        <v>0</v>
      </c>
      <c r="H206" s="228">
        <v>39454815</v>
      </c>
      <c r="I206" s="228">
        <v>2890000</v>
      </c>
      <c r="J206" s="228">
        <v>1445000</v>
      </c>
      <c r="K206" s="116" t="str">
        <f t="shared" si="7"/>
        <v>Gross Exposure is less then 30%</v>
      </c>
      <c r="M206"/>
      <c r="N206"/>
      <c r="P206" s="95"/>
    </row>
    <row r="207" spans="1:16" s="7" customFormat="1" ht="15">
      <c r="A207" s="200" t="s">
        <v>472</v>
      </c>
      <c r="B207" s="229">
        <f>'Open Int.'!K214</f>
        <v>750600</v>
      </c>
      <c r="C207" s="231">
        <f>'Open Int.'!R214</f>
        <v>85.741038</v>
      </c>
      <c r="D207" s="160">
        <f t="shared" si="6"/>
        <v>0.1889526870627826</v>
      </c>
      <c r="E207" s="233">
        <f>'Open Int.'!B214/'Open Int.'!K214</f>
        <v>0.9994670929922729</v>
      </c>
      <c r="F207" s="227">
        <f>'Open Int.'!E214/'Open Int.'!K214</f>
        <v>0.0005329070077271516</v>
      </c>
      <c r="G207" s="234">
        <f>'Open Int.'!H214/'Open Int.'!K214</f>
        <v>0</v>
      </c>
      <c r="H207" s="228">
        <v>3972423</v>
      </c>
      <c r="I207" s="228">
        <v>794400</v>
      </c>
      <c r="J207" s="228">
        <v>414000</v>
      </c>
      <c r="K207" s="116" t="str">
        <f t="shared" si="7"/>
        <v>Gross Exposure is less then 30%</v>
      </c>
      <c r="M207"/>
      <c r="N207"/>
      <c r="P207" s="95"/>
    </row>
    <row r="208" spans="1:16" s="7" customFormat="1" ht="15">
      <c r="A208" s="200" t="s">
        <v>225</v>
      </c>
      <c r="B208" s="229">
        <f>'Open Int.'!K215</f>
        <v>600284</v>
      </c>
      <c r="C208" s="231">
        <f>'Open Int.'!R215</f>
        <v>92.22763376</v>
      </c>
      <c r="D208" s="160">
        <f t="shared" si="6"/>
        <v>0.14402960615502441</v>
      </c>
      <c r="E208" s="233">
        <f>'Open Int.'!B215/'Open Int.'!K215</f>
        <v>1</v>
      </c>
      <c r="F208" s="227">
        <f>'Open Int.'!E215/'Open Int.'!K215</f>
        <v>0</v>
      </c>
      <c r="G208" s="234">
        <f>'Open Int.'!H215/'Open Int.'!K215</f>
        <v>0</v>
      </c>
      <c r="H208" s="228">
        <v>4167782</v>
      </c>
      <c r="I208" s="228">
        <v>833476</v>
      </c>
      <c r="J208" s="228">
        <v>416738</v>
      </c>
      <c r="K208" s="116" t="str">
        <f t="shared" si="7"/>
        <v>Gross Exposure is less then 30%</v>
      </c>
      <c r="M208"/>
      <c r="N208"/>
      <c r="P208" s="95"/>
    </row>
    <row r="209" spans="1:16" s="7" customFormat="1" ht="15">
      <c r="A209" s="200" t="s">
        <v>291</v>
      </c>
      <c r="B209" s="229">
        <f>'Open Int.'!K216</f>
        <v>12916750</v>
      </c>
      <c r="C209" s="231">
        <f>'Open Int.'!R216</f>
        <v>230.95149</v>
      </c>
      <c r="D209" s="160">
        <f t="shared" si="6"/>
        <v>0.7575338602255239</v>
      </c>
      <c r="E209" s="233">
        <f>'Open Int.'!B216/'Open Int.'!K216</f>
        <v>0.9935916542473919</v>
      </c>
      <c r="F209" s="227">
        <f>'Open Int.'!E216/'Open Int.'!K216</f>
        <v>0.006110283159463488</v>
      </c>
      <c r="G209" s="234">
        <f>'Open Int.'!H216/'Open Int.'!K216</f>
        <v>0.00029806259314456036</v>
      </c>
      <c r="H209" s="228">
        <v>17051053</v>
      </c>
      <c r="I209" s="228">
        <v>3403400</v>
      </c>
      <c r="J209" s="228">
        <v>3403400</v>
      </c>
      <c r="K209" s="116" t="str">
        <f t="shared" si="7"/>
        <v>Gross exposure is Substantial as Open interest has crossed 60%</v>
      </c>
      <c r="M209"/>
      <c r="N209"/>
      <c r="P209" s="95"/>
    </row>
    <row r="210" spans="1:16" s="7" customFormat="1" ht="15">
      <c r="A210" s="200" t="s">
        <v>292</v>
      </c>
      <c r="B210" s="229">
        <f>'Open Int.'!K217</f>
        <v>94812850</v>
      </c>
      <c r="C210" s="231">
        <f>'Open Int.'!R217</f>
        <v>575.03993525</v>
      </c>
      <c r="D210" s="160">
        <f t="shared" si="6"/>
        <v>0.7730796686305557</v>
      </c>
      <c r="E210" s="233">
        <f>'Open Int.'!B217/'Open Int.'!K217</f>
        <v>0.9256034387743856</v>
      </c>
      <c r="F210" s="227">
        <f>'Open Int.'!E217/'Open Int.'!K217</f>
        <v>0.06618538520886146</v>
      </c>
      <c r="G210" s="234">
        <f>'Open Int.'!H217/'Open Int.'!K217</f>
        <v>0.008211176016753004</v>
      </c>
      <c r="H210" s="228">
        <v>122643052</v>
      </c>
      <c r="I210" s="228">
        <v>24526150</v>
      </c>
      <c r="J210" s="228">
        <v>12257850</v>
      </c>
      <c r="K210" s="116" t="str">
        <f t="shared" si="7"/>
        <v>Gross exposure is Substantial as Open interest has crossed 60%</v>
      </c>
      <c r="M210"/>
      <c r="N210"/>
      <c r="P210" s="95"/>
    </row>
    <row r="211" spans="1:16" s="7" customFormat="1" ht="15">
      <c r="A211" s="200" t="s">
        <v>473</v>
      </c>
      <c r="B211" s="229">
        <f>'Open Int.'!K218</f>
        <v>157750</v>
      </c>
      <c r="C211" s="231">
        <f>'Open Int.'!R218</f>
        <v>17.4266425</v>
      </c>
      <c r="D211" s="160">
        <f t="shared" si="6"/>
        <v>0.08763596768996589</v>
      </c>
      <c r="E211" s="233">
        <f>'Open Int.'!B218/'Open Int.'!K218</f>
        <v>1</v>
      </c>
      <c r="F211" s="227">
        <f>'Open Int.'!E218/'Open Int.'!K218</f>
        <v>0</v>
      </c>
      <c r="G211" s="234">
        <f>'Open Int.'!H218/'Open Int.'!K218</f>
        <v>0</v>
      </c>
      <c r="H211" s="228">
        <v>1800060</v>
      </c>
      <c r="I211" s="228">
        <v>360000</v>
      </c>
      <c r="J211" s="228">
        <v>360000</v>
      </c>
      <c r="K211" s="116" t="str">
        <f t="shared" si="7"/>
        <v>Gross Exposure is less then 30%</v>
      </c>
      <c r="M211"/>
      <c r="N211"/>
      <c r="P211" s="95"/>
    </row>
    <row r="212" spans="1:16" s="7" customFormat="1" ht="15">
      <c r="A212" s="200" t="s">
        <v>170</v>
      </c>
      <c r="B212" s="229">
        <f>'Open Int.'!K219</f>
        <v>10622950</v>
      </c>
      <c r="C212" s="231">
        <f>'Open Int.'!R219</f>
        <v>75.79474824999998</v>
      </c>
      <c r="D212" s="160">
        <f t="shared" si="6"/>
        <v>0.5179725824797082</v>
      </c>
      <c r="E212" s="233">
        <f>'Open Int.'!B219/'Open Int.'!K219</f>
        <v>0.9700083310191614</v>
      </c>
      <c r="F212" s="227">
        <f>'Open Int.'!E219/'Open Int.'!K219</f>
        <v>0.02888086642599278</v>
      </c>
      <c r="G212" s="234">
        <f>'Open Int.'!H219/'Open Int.'!K219</f>
        <v>0.0011108025548458762</v>
      </c>
      <c r="H212" s="228">
        <v>20508711</v>
      </c>
      <c r="I212" s="228">
        <v>4100500</v>
      </c>
      <c r="J212" s="228">
        <v>4100500</v>
      </c>
      <c r="K212" s="116" t="str">
        <f t="shared" si="7"/>
        <v>Gross exposure is building up andcrpsses 40% mark</v>
      </c>
      <c r="M212"/>
      <c r="N212"/>
      <c r="P212" s="95"/>
    </row>
    <row r="213" spans="1:16" s="7" customFormat="1" ht="15">
      <c r="A213" s="200" t="s">
        <v>293</v>
      </c>
      <c r="B213" s="229">
        <f>'Open Int.'!K220</f>
        <v>937200</v>
      </c>
      <c r="C213" s="231">
        <f>'Open Int.'!R220</f>
        <v>91.831542</v>
      </c>
      <c r="D213" s="160">
        <f t="shared" si="6"/>
        <v>0.08190000317218323</v>
      </c>
      <c r="E213" s="233">
        <f>'Open Int.'!B220/'Open Int.'!K220</f>
        <v>1</v>
      </c>
      <c r="F213" s="227">
        <f>'Open Int.'!E220/'Open Int.'!K220</f>
        <v>0</v>
      </c>
      <c r="G213" s="234">
        <f>'Open Int.'!H220/'Open Int.'!K220</f>
        <v>0</v>
      </c>
      <c r="H213" s="228">
        <v>11443223</v>
      </c>
      <c r="I213" s="228">
        <v>2288600</v>
      </c>
      <c r="J213" s="228">
        <v>1144200</v>
      </c>
      <c r="K213" s="116" t="str">
        <f t="shared" si="7"/>
        <v>Gross Exposure is less then 30%</v>
      </c>
      <c r="M213"/>
      <c r="N213"/>
      <c r="P213" s="95"/>
    </row>
    <row r="214" spans="1:16" s="7" customFormat="1" ht="15">
      <c r="A214" s="200" t="s">
        <v>80</v>
      </c>
      <c r="B214" s="229">
        <f>'Open Int.'!K221</f>
        <v>9298800</v>
      </c>
      <c r="C214" s="231">
        <f>'Open Int.'!R221</f>
        <v>193.043088</v>
      </c>
      <c r="D214" s="160">
        <f t="shared" si="6"/>
        <v>0.2065317773486693</v>
      </c>
      <c r="E214" s="233">
        <f>'Open Int.'!B221/'Open Int.'!K221</f>
        <v>0.999096657633243</v>
      </c>
      <c r="F214" s="227">
        <f>'Open Int.'!E221/'Open Int.'!K221</f>
        <v>0.0009033423667570009</v>
      </c>
      <c r="G214" s="234">
        <f>'Open Int.'!H221/'Open Int.'!K221</f>
        <v>0</v>
      </c>
      <c r="H214" s="228">
        <v>45023580</v>
      </c>
      <c r="I214" s="228">
        <v>9002700</v>
      </c>
      <c r="J214" s="228">
        <v>4500300</v>
      </c>
      <c r="K214" s="116" t="str">
        <f t="shared" si="7"/>
        <v>Gross Exposure is less then 30%</v>
      </c>
      <c r="M214"/>
      <c r="N214"/>
      <c r="P214" s="95"/>
    </row>
    <row r="215" spans="1:16" s="7" customFormat="1" ht="15">
      <c r="A215" s="200" t="s">
        <v>413</v>
      </c>
      <c r="B215" s="229">
        <f>'Open Int.'!K222</f>
        <v>717500</v>
      </c>
      <c r="C215" s="231">
        <f>'Open Int.'!R222</f>
        <v>24.850612500000004</v>
      </c>
      <c r="D215" s="160">
        <f t="shared" si="6"/>
        <v>0.027230639072547583</v>
      </c>
      <c r="E215" s="233">
        <f>'Open Int.'!B222/'Open Int.'!K222</f>
        <v>1</v>
      </c>
      <c r="F215" s="227">
        <f>'Open Int.'!E222/'Open Int.'!K222</f>
        <v>0</v>
      </c>
      <c r="G215" s="234">
        <f>'Open Int.'!H222/'Open Int.'!K222</f>
        <v>0</v>
      </c>
      <c r="H215" s="228">
        <v>26348996</v>
      </c>
      <c r="I215" s="228">
        <v>5269600</v>
      </c>
      <c r="J215" s="228">
        <v>2634800</v>
      </c>
      <c r="K215" s="116" t="str">
        <f t="shared" si="7"/>
        <v>Gross Exposure is less then 30%</v>
      </c>
      <c r="M215"/>
      <c r="N215"/>
      <c r="P215" s="95"/>
    </row>
    <row r="216" spans="1:16" s="7" customFormat="1" ht="15">
      <c r="A216" s="200" t="s">
        <v>414</v>
      </c>
      <c r="B216" s="229">
        <f>'Open Int.'!K223</f>
        <v>7298100</v>
      </c>
      <c r="C216" s="231">
        <f>'Open Int.'!R223</f>
        <v>352.571211</v>
      </c>
      <c r="D216" s="160">
        <f t="shared" si="6"/>
        <v>0.08835808257984826</v>
      </c>
      <c r="E216" s="233">
        <f>'Open Int.'!B223/'Open Int.'!K223</f>
        <v>0.9981502034776175</v>
      </c>
      <c r="F216" s="227">
        <f>'Open Int.'!E223/'Open Int.'!K223</f>
        <v>0.001849796522382538</v>
      </c>
      <c r="G216" s="234">
        <f>'Open Int.'!H223/'Open Int.'!K223</f>
        <v>0</v>
      </c>
      <c r="H216" s="228">
        <v>82596858</v>
      </c>
      <c r="I216" s="228">
        <v>7810200</v>
      </c>
      <c r="J216" s="228">
        <v>3905100</v>
      </c>
      <c r="K216" s="116" t="str">
        <f t="shared" si="7"/>
        <v>Gross Exposure is less then 30%</v>
      </c>
      <c r="M216"/>
      <c r="N216"/>
      <c r="P216" s="95"/>
    </row>
    <row r="217" spans="1:16" s="7" customFormat="1" ht="15">
      <c r="A217" s="200" t="s">
        <v>151</v>
      </c>
      <c r="B217" s="229">
        <f>'Open Int.'!K224</f>
        <v>15787200</v>
      </c>
      <c r="C217" s="231">
        <f>'Open Int.'!R224</f>
        <v>133.322904</v>
      </c>
      <c r="D217" s="160">
        <f t="shared" si="6"/>
        <v>0.39468</v>
      </c>
      <c r="E217" s="233">
        <f>'Open Int.'!B224/'Open Int.'!K224</f>
        <v>0.9991258741258742</v>
      </c>
      <c r="F217" s="227">
        <f>'Open Int.'!E224/'Open Int.'!K224</f>
        <v>0.00043706293706293706</v>
      </c>
      <c r="G217" s="234">
        <f>'Open Int.'!H224/'Open Int.'!K224</f>
        <v>0.00043706293706293706</v>
      </c>
      <c r="H217" s="228">
        <v>40000000</v>
      </c>
      <c r="I217" s="228">
        <v>7997100</v>
      </c>
      <c r="J217" s="228">
        <v>7997100</v>
      </c>
      <c r="K217" s="116" t="str">
        <f t="shared" si="7"/>
        <v>Some sign of build up Gross exposure crosses 30%</v>
      </c>
      <c r="M217"/>
      <c r="N217"/>
      <c r="P217" s="95"/>
    </row>
    <row r="218" spans="1:16" s="7" customFormat="1" ht="15">
      <c r="A218" s="200" t="s">
        <v>294</v>
      </c>
      <c r="B218" s="229">
        <f>'Open Int.'!K225</f>
        <v>7722000</v>
      </c>
      <c r="C218" s="231">
        <f>'Open Int.'!R225</f>
        <v>186.60213</v>
      </c>
      <c r="D218" s="160">
        <f t="shared" si="6"/>
        <v>0.1605797607282544</v>
      </c>
      <c r="E218" s="233">
        <f>'Open Int.'!B225/'Open Int.'!K225</f>
        <v>0.9998834498834499</v>
      </c>
      <c r="F218" s="227">
        <f>'Open Int.'!E225/'Open Int.'!K225</f>
        <v>0.00011655011655011655</v>
      </c>
      <c r="G218" s="234">
        <f>'Open Int.'!H225/'Open Int.'!K225</f>
        <v>0</v>
      </c>
      <c r="H218" s="228">
        <v>48088252</v>
      </c>
      <c r="I218" s="228">
        <v>9615600</v>
      </c>
      <c r="J218" s="228">
        <v>4806000</v>
      </c>
      <c r="K218" s="116" t="str">
        <f t="shared" si="7"/>
        <v>Gross Exposure is less then 30%</v>
      </c>
      <c r="M218"/>
      <c r="N218"/>
      <c r="P218" s="95"/>
    </row>
    <row r="219" spans="1:16" s="7" customFormat="1" ht="15">
      <c r="A219" s="200" t="s">
        <v>152</v>
      </c>
      <c r="B219" s="229">
        <f>'Open Int.'!K226</f>
        <v>1632750</v>
      </c>
      <c r="C219" s="231">
        <f>'Open Int.'!R226</f>
        <v>121.87662375</v>
      </c>
      <c r="D219" s="160">
        <f t="shared" si="6"/>
        <v>0.16373250135528694</v>
      </c>
      <c r="E219" s="233">
        <f>'Open Int.'!B226/'Open Int.'!K226</f>
        <v>0.9987138263665595</v>
      </c>
      <c r="F219" s="227">
        <f>'Open Int.'!E226/'Open Int.'!K226</f>
        <v>0.0012861736334405145</v>
      </c>
      <c r="G219" s="234">
        <f>'Open Int.'!H226/'Open Int.'!K226</f>
        <v>0</v>
      </c>
      <c r="H219" s="228">
        <v>9972058</v>
      </c>
      <c r="I219" s="228">
        <v>1993950</v>
      </c>
      <c r="J219" s="228">
        <v>996975</v>
      </c>
      <c r="K219" s="116" t="str">
        <f t="shared" si="7"/>
        <v>Gross Exposure is less then 30%</v>
      </c>
      <c r="M219"/>
      <c r="N219"/>
      <c r="P219" s="95"/>
    </row>
    <row r="220" spans="1:16" s="7" customFormat="1" ht="15">
      <c r="A220" s="200" t="s">
        <v>474</v>
      </c>
      <c r="B220" s="229">
        <f>'Open Int.'!K227</f>
        <v>4353600</v>
      </c>
      <c r="C220" s="231">
        <f>'Open Int.'!R227</f>
        <v>197.914656</v>
      </c>
      <c r="D220" s="160">
        <f t="shared" si="6"/>
        <v>0.2061883988714955</v>
      </c>
      <c r="E220" s="233">
        <f>'Open Int.'!B227/'Open Int.'!K227</f>
        <v>0.9976111723631018</v>
      </c>
      <c r="F220" s="227">
        <f>'Open Int.'!E227/'Open Int.'!K227</f>
        <v>0.002388827636898199</v>
      </c>
      <c r="G220" s="234">
        <f>'Open Int.'!H227/'Open Int.'!K227</f>
        <v>0</v>
      </c>
      <c r="H220" s="228">
        <v>21114670</v>
      </c>
      <c r="I220" s="228">
        <v>4222400</v>
      </c>
      <c r="J220" s="228">
        <v>2111200</v>
      </c>
      <c r="K220" s="116" t="str">
        <f t="shared" si="7"/>
        <v>Gross Exposure is less then 30%</v>
      </c>
      <c r="M220"/>
      <c r="N220"/>
      <c r="P220" s="95"/>
    </row>
    <row r="221" spans="1:16" s="7" customFormat="1" ht="15">
      <c r="A221" s="200" t="s">
        <v>36</v>
      </c>
      <c r="B221" s="229">
        <f>'Open Int.'!K228</f>
        <v>4179000</v>
      </c>
      <c r="C221" s="231">
        <f>'Open Int.'!R228</f>
        <v>220.588515</v>
      </c>
      <c r="D221" s="160">
        <f t="shared" si="6"/>
        <v>0.07583976478675333</v>
      </c>
      <c r="E221" s="233">
        <f>'Open Int.'!B228/'Open Int.'!K228</f>
        <v>0.9974156496769562</v>
      </c>
      <c r="F221" s="227">
        <f>'Open Int.'!E228/'Open Int.'!K228</f>
        <v>0.002440775305096913</v>
      </c>
      <c r="G221" s="234">
        <f>'Open Int.'!H228/'Open Int.'!K228</f>
        <v>0.00014357501794687725</v>
      </c>
      <c r="H221" s="228">
        <v>55103019</v>
      </c>
      <c r="I221" s="228">
        <v>5915400</v>
      </c>
      <c r="J221" s="228">
        <v>2957400</v>
      </c>
      <c r="K221" s="116" t="str">
        <f t="shared" si="7"/>
        <v>Gross Exposure is less then 30%</v>
      </c>
      <c r="M221"/>
      <c r="N221"/>
      <c r="P221" s="95"/>
    </row>
    <row r="222" spans="1:16" s="7" customFormat="1" ht="15">
      <c r="A222" s="200" t="s">
        <v>153</v>
      </c>
      <c r="B222" s="229">
        <f>'Open Int.'!K229</f>
        <v>1935000</v>
      </c>
      <c r="C222" s="231">
        <f>'Open Int.'!R229</f>
        <v>78.357825</v>
      </c>
      <c r="D222" s="160">
        <f t="shared" si="6"/>
        <v>0.344649472784269</v>
      </c>
      <c r="E222" s="233">
        <f>'Open Int.'!B229/'Open Int.'!K229</f>
        <v>0.9993798449612403</v>
      </c>
      <c r="F222" s="227">
        <f>'Open Int.'!E229/'Open Int.'!K229</f>
        <v>0.00062015503875969</v>
      </c>
      <c r="G222" s="234">
        <f>'Open Int.'!H229/'Open Int.'!K229</f>
        <v>0</v>
      </c>
      <c r="H222" s="228">
        <v>5614400</v>
      </c>
      <c r="I222" s="228">
        <v>1122600</v>
      </c>
      <c r="J222" s="228">
        <v>1122600</v>
      </c>
      <c r="K222" s="116" t="str">
        <f t="shared" si="7"/>
        <v>Some sign of build up Gross exposure crosses 30%</v>
      </c>
      <c r="M222"/>
      <c r="N222"/>
      <c r="P222" s="95"/>
    </row>
    <row r="223" spans="1:16" s="7" customFormat="1" ht="15">
      <c r="A223" s="200" t="s">
        <v>514</v>
      </c>
      <c r="B223" s="229">
        <f>'Open Int.'!K230</f>
        <v>12253500</v>
      </c>
      <c r="C223" s="231">
        <f>'Open Int.'!R230</f>
        <v>111.75192</v>
      </c>
      <c r="D223" s="160">
        <f t="shared" si="6"/>
        <v>0.549220506688469</v>
      </c>
      <c r="E223" s="233">
        <f>'Open Int.'!B230/'Open Int.'!K230</f>
        <v>0.9701799485861182</v>
      </c>
      <c r="F223" s="227">
        <f>'Open Int.'!E230/'Open Int.'!K230</f>
        <v>0.02982005141388175</v>
      </c>
      <c r="G223" s="234">
        <f>'Open Int.'!H230/'Open Int.'!K230</f>
        <v>0</v>
      </c>
      <c r="H223" s="228">
        <v>22310711</v>
      </c>
      <c r="I223" s="228">
        <v>4460400</v>
      </c>
      <c r="J223" s="228">
        <v>4460400</v>
      </c>
      <c r="K223" s="116" t="str">
        <f t="shared" si="7"/>
        <v>Gross exposure is building up andcrpsses 40% mark</v>
      </c>
      <c r="M223"/>
      <c r="N223"/>
      <c r="P223" s="95"/>
    </row>
    <row r="224" spans="1:16" s="7" customFormat="1" ht="15">
      <c r="A224" s="200" t="s">
        <v>475</v>
      </c>
      <c r="B224" s="229">
        <f>'Open Int.'!K231</f>
        <v>2587200</v>
      </c>
      <c r="C224" s="231">
        <f>'Open Int.'!R231</f>
        <v>64.641192</v>
      </c>
      <c r="D224" s="160">
        <f t="shared" si="6"/>
        <v>0.07205508872214483</v>
      </c>
      <c r="E224" s="233">
        <f>'Open Int.'!B231/'Open Int.'!K231</f>
        <v>0.9957482993197279</v>
      </c>
      <c r="F224" s="227">
        <f>'Open Int.'!E231/'Open Int.'!K231</f>
        <v>0.004251700680272109</v>
      </c>
      <c r="G224" s="234">
        <f>'Open Int.'!H231/'Open Int.'!K231</f>
        <v>0</v>
      </c>
      <c r="H224" s="228">
        <v>35905861</v>
      </c>
      <c r="I224" s="228">
        <v>7180800</v>
      </c>
      <c r="J224" s="228">
        <v>3590400</v>
      </c>
      <c r="K224" s="116" t="str">
        <f t="shared" si="7"/>
        <v>Gross Exposure is less then 30%</v>
      </c>
      <c r="M224"/>
      <c r="N224"/>
      <c r="P224" s="95"/>
    </row>
    <row r="225" spans="1:16" s="7" customFormat="1" ht="15">
      <c r="A225" s="200" t="s">
        <v>382</v>
      </c>
      <c r="B225" s="229">
        <f>'Open Int.'!K232</f>
        <v>2971500</v>
      </c>
      <c r="C225" s="231">
        <f>'Open Int.'!R232</f>
        <v>93.27538499999999</v>
      </c>
      <c r="D225" s="160">
        <f t="shared" si="6"/>
        <v>0.05861770052555113</v>
      </c>
      <c r="E225" s="233">
        <f>'Open Int.'!B232/'Open Int.'!K232</f>
        <v>1</v>
      </c>
      <c r="F225" s="227">
        <f>'Open Int.'!E232/'Open Int.'!K232</f>
        <v>0</v>
      </c>
      <c r="G225" s="234">
        <f>'Open Int.'!H232/'Open Int.'!K232</f>
        <v>0</v>
      </c>
      <c r="H225" s="228">
        <v>50692879</v>
      </c>
      <c r="I225" s="228">
        <v>9074100</v>
      </c>
      <c r="J225" s="228">
        <v>4536700</v>
      </c>
      <c r="K225" s="116" t="str">
        <f t="shared" si="7"/>
        <v>Gross Exposure is less then 30%</v>
      </c>
      <c r="M225"/>
      <c r="N225"/>
      <c r="P225" s="95"/>
    </row>
    <row r="226" spans="9:10" ht="14.25">
      <c r="I226" s="228"/>
      <c r="J226" s="228"/>
    </row>
    <row r="227" spans="9:10" ht="14.25">
      <c r="I227" s="228"/>
      <c r="J227" s="228"/>
    </row>
    <row r="228" spans="9:10" ht="14.25">
      <c r="I228" s="228"/>
      <c r="J228" s="228"/>
    </row>
    <row r="229" spans="9:10" ht="14.25">
      <c r="I229" s="228"/>
      <c r="J229" s="228"/>
    </row>
    <row r="230" spans="9:10" ht="14.25">
      <c r="I230" s="228"/>
      <c r="J230" s="228"/>
    </row>
    <row r="231" spans="9:10" ht="14.25">
      <c r="I231" s="228"/>
      <c r="J231" s="228"/>
    </row>
    <row r="232" spans="9:10" ht="14.25">
      <c r="I232" s="228"/>
      <c r="J232" s="228"/>
    </row>
    <row r="233" spans="9:10" ht="14.25">
      <c r="I233" s="228"/>
      <c r="J233" s="228"/>
    </row>
    <row r="234" spans="9:10" ht="14.25">
      <c r="I234" s="228"/>
      <c r="J234" s="228"/>
    </row>
    <row r="235" spans="9:10" ht="14.25">
      <c r="I235" s="228"/>
      <c r="J235" s="228"/>
    </row>
    <row r="236" spans="9:10" ht="14.25">
      <c r="I236" s="228"/>
      <c r="J236" s="228"/>
    </row>
    <row r="237" spans="9:10" ht="14.25">
      <c r="I237" s="228"/>
      <c r="J237" s="228"/>
    </row>
    <row r="238" spans="9:10" ht="14.25">
      <c r="I238" s="228"/>
      <c r="J238" s="228"/>
    </row>
    <row r="239" spans="9:10" ht="14.25">
      <c r="I239" s="228"/>
      <c r="J239" s="228"/>
    </row>
    <row r="240" spans="9:10" ht="14.25">
      <c r="I240" s="228"/>
      <c r="J240" s="228"/>
    </row>
    <row r="241" spans="9:10" ht="14.25">
      <c r="I241" s="228"/>
      <c r="J241" s="228"/>
    </row>
    <row r="242" spans="9:10" ht="14.25">
      <c r="I242" s="228"/>
      <c r="J242" s="228"/>
    </row>
    <row r="243" spans="9:10" ht="14.25">
      <c r="I243" s="228"/>
      <c r="J243" s="228"/>
    </row>
    <row r="244" spans="9:10" ht="14.25">
      <c r="I244" s="228"/>
      <c r="J244" s="228"/>
    </row>
    <row r="245" spans="9:10" ht="14.25">
      <c r="I245" s="228"/>
      <c r="J245" s="228"/>
    </row>
    <row r="246" spans="9:10" ht="14.25">
      <c r="I246" s="228"/>
      <c r="J246" s="228"/>
    </row>
    <row r="247" spans="9:10" ht="14.25">
      <c r="I247" s="228"/>
      <c r="J247" s="228"/>
    </row>
    <row r="248" spans="9:10" ht="14.25">
      <c r="I248" s="228"/>
      <c r="J248" s="228"/>
    </row>
    <row r="249" spans="9:10" ht="14.25">
      <c r="I249" s="228"/>
      <c r="J249" s="228"/>
    </row>
    <row r="250" spans="9:10" ht="14.25">
      <c r="I250" s="228"/>
      <c r="J250" s="228"/>
    </row>
    <row r="251" spans="9:10" ht="14.25">
      <c r="I251" s="228"/>
      <c r="J251" s="228"/>
    </row>
    <row r="252" spans="9:10" ht="14.25">
      <c r="I252" s="228"/>
      <c r="J252" s="228"/>
    </row>
    <row r="253" spans="9:10" ht="14.25">
      <c r="I253" s="228"/>
      <c r="J253" s="228"/>
    </row>
    <row r="254" spans="9:10" ht="14.25">
      <c r="I254" s="228"/>
      <c r="J254" s="228"/>
    </row>
    <row r="255" spans="9:10" ht="14.25">
      <c r="I255" s="228"/>
      <c r="J255" s="228"/>
    </row>
    <row r="256" spans="9:10" ht="14.25">
      <c r="I256" s="228"/>
      <c r="J256" s="228"/>
    </row>
    <row r="257" spans="9:10" ht="14.25">
      <c r="I257" s="228"/>
      <c r="J257" s="228"/>
    </row>
    <row r="258" spans="9:10" ht="14.25">
      <c r="I258" s="228"/>
      <c r="J258" s="228"/>
    </row>
    <row r="259" spans="9:10" ht="14.25">
      <c r="I259" s="228"/>
      <c r="J259" s="228"/>
    </row>
    <row r="260" spans="9:10" ht="14.25">
      <c r="I260" s="228"/>
      <c r="J260" s="228"/>
    </row>
    <row r="261" spans="9:10" ht="14.25">
      <c r="I261" s="228"/>
      <c r="J261" s="228"/>
    </row>
    <row r="262" spans="9:10" ht="14.25">
      <c r="I262" s="228"/>
      <c r="J262" s="228"/>
    </row>
    <row r="263" spans="9:10" ht="14.25">
      <c r="I263" s="228"/>
      <c r="J263" s="228"/>
    </row>
    <row r="264" spans="9:10" ht="14.25">
      <c r="I264" s="228"/>
      <c r="J264" s="228"/>
    </row>
    <row r="265" spans="9:10" ht="14.25">
      <c r="I265" s="228"/>
      <c r="J265" s="228"/>
    </row>
    <row r="266" spans="9:10" ht="14.25">
      <c r="I266" s="228"/>
      <c r="J266" s="228"/>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522"/>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N489" sqref="N489"/>
    </sheetView>
  </sheetViews>
  <sheetFormatPr defaultColWidth="9.140625" defaultRowHeight="12.75"/>
  <cols>
    <col min="1" max="1" width="12.140625" style="31" customWidth="1"/>
    <col min="2" max="2" width="8.8515625" style="3" customWidth="1"/>
    <col min="3" max="3" width="10.00390625" style="3" customWidth="1"/>
    <col min="4" max="4" width="8.7109375" style="113" customWidth="1"/>
    <col min="5" max="5" width="11.57421875" style="3" customWidth="1"/>
    <col min="6" max="7" width="9.421875" style="3" customWidth="1"/>
    <col min="8" max="8" width="12.421875" style="118" customWidth="1"/>
    <col min="9" max="9" width="10.57421875" style="6" customWidth="1"/>
    <col min="10" max="10" width="12.00390625" style="115" customWidth="1"/>
    <col min="11" max="11" width="9.140625" style="3" hidden="1" customWidth="1"/>
    <col min="12" max="12" width="9.7109375" style="3" hidden="1" customWidth="1"/>
    <col min="13" max="13" width="9.140625" style="3" hidden="1" customWidth="1"/>
    <col min="14" max="14" width="11.57421875" style="4" bestFit="1" customWidth="1"/>
    <col min="15" max="16384" width="9.140625" style="4" customWidth="1"/>
  </cols>
  <sheetData>
    <row r="1" spans="1:13" s="68" customFormat="1" ht="19.5" customHeight="1" thickBot="1">
      <c r="A1" s="376" t="s">
        <v>230</v>
      </c>
      <c r="B1" s="377"/>
      <c r="C1" s="377"/>
      <c r="D1" s="377"/>
      <c r="E1" s="377"/>
      <c r="F1" s="377"/>
      <c r="G1" s="377"/>
      <c r="H1" s="377"/>
      <c r="I1" s="377"/>
      <c r="J1" s="409"/>
      <c r="K1" s="34"/>
      <c r="L1" s="35"/>
      <c r="M1" s="36"/>
    </row>
    <row r="2" spans="1:13" s="38" customFormat="1" ht="31.5" customHeight="1" thickBot="1">
      <c r="A2" s="413" t="s">
        <v>26</v>
      </c>
      <c r="B2" s="415" t="s">
        <v>14</v>
      </c>
      <c r="C2" s="417" t="s">
        <v>30</v>
      </c>
      <c r="D2" s="419" t="s">
        <v>70</v>
      </c>
      <c r="E2" s="420"/>
      <c r="F2" s="421"/>
      <c r="G2" s="422" t="s">
        <v>92</v>
      </c>
      <c r="H2" s="422"/>
      <c r="I2" s="422"/>
      <c r="J2" s="412"/>
      <c r="K2" s="410" t="s">
        <v>31</v>
      </c>
      <c r="L2" s="411"/>
      <c r="M2" s="412"/>
    </row>
    <row r="3" spans="1:13" s="38" customFormat="1" ht="27.75" thickBot="1">
      <c r="A3" s="414"/>
      <c r="B3" s="416"/>
      <c r="C3" s="418"/>
      <c r="D3" s="128" t="s">
        <v>71</v>
      </c>
      <c r="E3" s="98" t="s">
        <v>32</v>
      </c>
      <c r="F3" s="129" t="s">
        <v>15</v>
      </c>
      <c r="G3" s="37" t="s">
        <v>32</v>
      </c>
      <c r="H3" s="117" t="s">
        <v>90</v>
      </c>
      <c r="I3" s="39" t="s">
        <v>91</v>
      </c>
      <c r="J3" s="114" t="s">
        <v>15</v>
      </c>
      <c r="K3" s="156" t="s">
        <v>16</v>
      </c>
      <c r="L3" s="103" t="s">
        <v>17</v>
      </c>
      <c r="M3" s="104" t="s">
        <v>18</v>
      </c>
    </row>
    <row r="4" spans="1:13" s="8" customFormat="1" ht="15">
      <c r="A4" s="100" t="s">
        <v>179</v>
      </c>
      <c r="B4" s="177">
        <v>25</v>
      </c>
      <c r="C4" s="315">
        <f>Volume!J4</f>
        <v>9828.35</v>
      </c>
      <c r="D4" s="304">
        <v>884.04</v>
      </c>
      <c r="E4" s="208">
        <f>D4*B4</f>
        <v>22101</v>
      </c>
      <c r="F4" s="209">
        <f>D4/C4*100</f>
        <v>8.994795667634953</v>
      </c>
      <c r="G4" s="261">
        <f>(B4*C4)*H4%+E4</f>
        <v>29472.2625</v>
      </c>
      <c r="H4" s="259">
        <v>3</v>
      </c>
      <c r="I4" s="211">
        <f>G4/B4</f>
        <v>1178.8905</v>
      </c>
      <c r="J4" s="212">
        <f>I4/C4</f>
        <v>0.11994795667634953</v>
      </c>
      <c r="K4" s="214">
        <f>M4/16</f>
        <v>2.6247158125</v>
      </c>
      <c r="L4" s="215">
        <f>K4*SQRT(30)</f>
        <v>14.3761605754675</v>
      </c>
      <c r="M4" s="216">
        <v>41.995453</v>
      </c>
    </row>
    <row r="5" spans="1:13" s="8" customFormat="1" ht="15">
      <c r="A5" s="192" t="s">
        <v>442</v>
      </c>
      <c r="B5" s="178">
        <v>50</v>
      </c>
      <c r="C5" s="269">
        <f>Volume!J5</f>
        <v>5989.95</v>
      </c>
      <c r="D5" s="303">
        <v>675.4</v>
      </c>
      <c r="E5" s="205">
        <f aca="true" t="shared" si="0" ref="E5:E68">D5*B5</f>
        <v>33770</v>
      </c>
      <c r="F5" s="210">
        <f aca="true" t="shared" si="1" ref="F5:F68">D5/C5*100</f>
        <v>11.275553218307332</v>
      </c>
      <c r="G5" s="262">
        <f aca="true" t="shared" si="2" ref="G5:G68">(B5*C5)*H5%+E5</f>
        <v>42754.925</v>
      </c>
      <c r="H5" s="260">
        <v>3</v>
      </c>
      <c r="I5" s="206">
        <f aca="true" t="shared" si="3" ref="I5:I68">G5/B5</f>
        <v>855.0985000000001</v>
      </c>
      <c r="J5" s="213">
        <f aca="true" t="shared" si="4" ref="J5:J68">I5/C5</f>
        <v>0.14275553218307332</v>
      </c>
      <c r="K5" s="217">
        <f aca="true" t="shared" si="5" ref="K5:K68">M5/16</f>
        <v>2.10750175</v>
      </c>
      <c r="L5" s="207">
        <f aca="true" t="shared" si="6" ref="L5:L68">K5*SQRT(30)</f>
        <v>11.543262484566132</v>
      </c>
      <c r="M5" s="218">
        <v>33.720028</v>
      </c>
    </row>
    <row r="6" spans="1:13" s="8" customFormat="1" ht="15">
      <c r="A6" s="192" t="s">
        <v>72</v>
      </c>
      <c r="B6" s="178">
        <v>50</v>
      </c>
      <c r="C6" s="269">
        <f>Volume!J6</f>
        <v>4824.65</v>
      </c>
      <c r="D6" s="303">
        <v>424.22</v>
      </c>
      <c r="E6" s="205">
        <f t="shared" si="0"/>
        <v>21211</v>
      </c>
      <c r="F6" s="210">
        <f t="shared" si="1"/>
        <v>8.792762169276529</v>
      </c>
      <c r="G6" s="262">
        <f t="shared" si="2"/>
        <v>28447.975</v>
      </c>
      <c r="H6" s="260">
        <v>3</v>
      </c>
      <c r="I6" s="206">
        <f t="shared" si="3"/>
        <v>568.9594999999999</v>
      </c>
      <c r="J6" s="213">
        <f t="shared" si="4"/>
        <v>0.11792762169276527</v>
      </c>
      <c r="K6" s="217">
        <f t="shared" si="5"/>
        <v>2.0085825</v>
      </c>
      <c r="L6" s="207">
        <f t="shared" si="6"/>
        <v>11.001459438601204</v>
      </c>
      <c r="M6" s="218">
        <v>32.13732</v>
      </c>
    </row>
    <row r="7" spans="1:13" s="8" customFormat="1" ht="15">
      <c r="A7" s="192" t="s">
        <v>443</v>
      </c>
      <c r="B7" s="178">
        <v>25</v>
      </c>
      <c r="C7" s="269">
        <f>Volume!J7</f>
        <v>12365.4</v>
      </c>
      <c r="D7" s="303">
        <v>1217.32</v>
      </c>
      <c r="E7" s="205">
        <f t="shared" si="0"/>
        <v>30433</v>
      </c>
      <c r="F7" s="210">
        <f t="shared" si="1"/>
        <v>9.84456628980866</v>
      </c>
      <c r="G7" s="262">
        <f t="shared" si="2"/>
        <v>39707.05</v>
      </c>
      <c r="H7" s="260">
        <v>3</v>
      </c>
      <c r="I7" s="206">
        <f t="shared" si="3"/>
        <v>1588.2820000000002</v>
      </c>
      <c r="J7" s="213">
        <f t="shared" si="4"/>
        <v>0.12844566289808662</v>
      </c>
      <c r="K7" s="217">
        <f t="shared" si="5"/>
        <v>2.396924875</v>
      </c>
      <c r="L7" s="207">
        <f t="shared" si="6"/>
        <v>13.128498226827505</v>
      </c>
      <c r="M7" s="218">
        <v>38.350798</v>
      </c>
    </row>
    <row r="8" spans="1:13" s="8" customFormat="1" ht="15">
      <c r="A8" s="200" t="s">
        <v>492</v>
      </c>
      <c r="B8" s="178">
        <v>75</v>
      </c>
      <c r="C8" s="269">
        <f>Volume!J8</f>
        <v>3751.4</v>
      </c>
      <c r="D8" s="303">
        <v>373.65</v>
      </c>
      <c r="E8" s="205">
        <f t="shared" si="0"/>
        <v>28023.75</v>
      </c>
      <c r="F8" s="210">
        <f t="shared" si="1"/>
        <v>9.960281494908568</v>
      </c>
      <c r="G8" s="262">
        <f t="shared" si="2"/>
        <v>36464.4</v>
      </c>
      <c r="H8" s="260">
        <v>3</v>
      </c>
      <c r="I8" s="206">
        <f t="shared" si="3"/>
        <v>486.192</v>
      </c>
      <c r="J8" s="213">
        <f t="shared" si="4"/>
        <v>0.12960281494908568</v>
      </c>
      <c r="K8" s="217">
        <f t="shared" si="5"/>
        <v>2.9490126875</v>
      </c>
      <c r="L8" s="207">
        <f t="shared" si="6"/>
        <v>16.15240771312683</v>
      </c>
      <c r="M8" s="218">
        <v>47.184203</v>
      </c>
    </row>
    <row r="9" spans="1:13" s="8" customFormat="1" ht="15">
      <c r="A9" s="192" t="s">
        <v>8</v>
      </c>
      <c r="B9" s="178">
        <v>50</v>
      </c>
      <c r="C9" s="269">
        <f>Volume!J9</f>
        <v>6079.7</v>
      </c>
      <c r="D9" s="303">
        <v>513.5</v>
      </c>
      <c r="E9" s="205">
        <f t="shared" si="0"/>
        <v>25675</v>
      </c>
      <c r="F9" s="210">
        <f t="shared" si="1"/>
        <v>8.446140434560915</v>
      </c>
      <c r="G9" s="262">
        <f t="shared" si="2"/>
        <v>34794.55</v>
      </c>
      <c r="H9" s="260">
        <v>3</v>
      </c>
      <c r="I9" s="206">
        <f t="shared" si="3"/>
        <v>695.8910000000001</v>
      </c>
      <c r="J9" s="213">
        <f t="shared" si="4"/>
        <v>0.11446140434560917</v>
      </c>
      <c r="K9" s="217">
        <f t="shared" si="5"/>
        <v>2.1444858125</v>
      </c>
      <c r="L9" s="207">
        <f t="shared" si="6"/>
        <v>11.745832537560442</v>
      </c>
      <c r="M9" s="218">
        <v>34.311773</v>
      </c>
    </row>
    <row r="10" spans="1:13" s="8" customFormat="1" ht="15">
      <c r="A10" s="200" t="s">
        <v>478</v>
      </c>
      <c r="B10" s="178">
        <v>1350</v>
      </c>
      <c r="C10" s="269">
        <f>Volume!J10</f>
        <v>142.15</v>
      </c>
      <c r="D10" s="303">
        <v>30.98</v>
      </c>
      <c r="E10" s="205">
        <f t="shared" si="0"/>
        <v>41823</v>
      </c>
      <c r="F10" s="210">
        <f t="shared" si="1"/>
        <v>21.79387970453746</v>
      </c>
      <c r="G10" s="262">
        <f t="shared" si="2"/>
        <v>51418.125</v>
      </c>
      <c r="H10" s="260">
        <v>5</v>
      </c>
      <c r="I10" s="206">
        <f t="shared" si="3"/>
        <v>38.0875</v>
      </c>
      <c r="J10" s="213">
        <f t="shared" si="4"/>
        <v>0.2679387970453746</v>
      </c>
      <c r="K10" s="217">
        <f t="shared" si="5"/>
        <v>2.9630083125</v>
      </c>
      <c r="L10" s="207">
        <f t="shared" si="6"/>
        <v>16.229064908315664</v>
      </c>
      <c r="M10" s="218">
        <v>47.408133</v>
      </c>
    </row>
    <row r="11" spans="1:14" s="7" customFormat="1" ht="15">
      <c r="A11" s="192" t="s">
        <v>270</v>
      </c>
      <c r="B11" s="178">
        <v>50</v>
      </c>
      <c r="C11" s="269">
        <f>Volume!J11</f>
        <v>4806.05</v>
      </c>
      <c r="D11" s="303">
        <v>678.32</v>
      </c>
      <c r="E11" s="205">
        <f t="shared" si="0"/>
        <v>33916</v>
      </c>
      <c r="F11" s="210">
        <f t="shared" si="1"/>
        <v>14.113877300485846</v>
      </c>
      <c r="G11" s="262">
        <f t="shared" si="2"/>
        <v>45931.125</v>
      </c>
      <c r="H11" s="260">
        <v>5</v>
      </c>
      <c r="I11" s="206">
        <f t="shared" si="3"/>
        <v>918.6225</v>
      </c>
      <c r="J11" s="213">
        <f t="shared" si="4"/>
        <v>0.19113877300485843</v>
      </c>
      <c r="K11" s="217">
        <f t="shared" si="5"/>
        <v>3.5557624375</v>
      </c>
      <c r="L11" s="207">
        <f t="shared" si="6"/>
        <v>19.475712961483033</v>
      </c>
      <c r="M11" s="218">
        <v>56.892199</v>
      </c>
      <c r="N11" s="8"/>
    </row>
    <row r="12" spans="1:13" s="8" customFormat="1" ht="15">
      <c r="A12" s="192" t="s">
        <v>132</v>
      </c>
      <c r="B12" s="178">
        <v>250</v>
      </c>
      <c r="C12" s="269">
        <f>Volume!J12</f>
        <v>1487.4</v>
      </c>
      <c r="D12" s="303">
        <v>161.46</v>
      </c>
      <c r="E12" s="205">
        <f t="shared" si="0"/>
        <v>40365</v>
      </c>
      <c r="F12" s="210">
        <f t="shared" si="1"/>
        <v>10.855183541750705</v>
      </c>
      <c r="G12" s="262">
        <f t="shared" si="2"/>
        <v>58957.5</v>
      </c>
      <c r="H12" s="260">
        <v>5</v>
      </c>
      <c r="I12" s="206">
        <f t="shared" si="3"/>
        <v>235.83</v>
      </c>
      <c r="J12" s="213">
        <f t="shared" si="4"/>
        <v>0.15855183541750706</v>
      </c>
      <c r="K12" s="217">
        <f t="shared" si="5"/>
        <v>2.310426625</v>
      </c>
      <c r="L12" s="207">
        <f t="shared" si="6"/>
        <v>12.654727799730292</v>
      </c>
      <c r="M12" s="218">
        <v>36.966826</v>
      </c>
    </row>
    <row r="13" spans="1:13" s="8" customFormat="1" ht="15">
      <c r="A13" s="192" t="s">
        <v>386</v>
      </c>
      <c r="B13" s="178">
        <v>200</v>
      </c>
      <c r="C13" s="269">
        <f>Volume!J13</f>
        <v>1966.95</v>
      </c>
      <c r="D13" s="303">
        <v>212.73</v>
      </c>
      <c r="E13" s="205">
        <f t="shared" si="0"/>
        <v>42546</v>
      </c>
      <c r="F13" s="210">
        <f t="shared" si="1"/>
        <v>10.815221535880424</v>
      </c>
      <c r="G13" s="262">
        <f t="shared" si="2"/>
        <v>62215.5</v>
      </c>
      <c r="H13" s="260">
        <v>5</v>
      </c>
      <c r="I13" s="206">
        <f t="shared" si="3"/>
        <v>311.0775</v>
      </c>
      <c r="J13" s="213">
        <f t="shared" si="4"/>
        <v>0.15815221535880422</v>
      </c>
      <c r="K13" s="217">
        <f t="shared" si="5"/>
        <v>2.546517375</v>
      </c>
      <c r="L13" s="207">
        <f t="shared" si="6"/>
        <v>13.947850093663423</v>
      </c>
      <c r="M13" s="218">
        <v>40.744278</v>
      </c>
    </row>
    <row r="14" spans="1:14" s="7" customFormat="1" ht="15">
      <c r="A14" s="192" t="s">
        <v>0</v>
      </c>
      <c r="B14" s="178">
        <v>375</v>
      </c>
      <c r="C14" s="269">
        <f>Volume!J14</f>
        <v>1010.55</v>
      </c>
      <c r="D14" s="303">
        <v>110.64</v>
      </c>
      <c r="E14" s="205">
        <f t="shared" si="0"/>
        <v>41490</v>
      </c>
      <c r="F14" s="210">
        <f t="shared" si="1"/>
        <v>10.948493394686063</v>
      </c>
      <c r="G14" s="262">
        <f t="shared" si="2"/>
        <v>60437.8125</v>
      </c>
      <c r="H14" s="260">
        <v>5</v>
      </c>
      <c r="I14" s="206">
        <f t="shared" si="3"/>
        <v>161.1675</v>
      </c>
      <c r="J14" s="213">
        <f t="shared" si="4"/>
        <v>0.1594849339468606</v>
      </c>
      <c r="K14" s="217">
        <f t="shared" si="5"/>
        <v>2.6471661875</v>
      </c>
      <c r="L14" s="207">
        <f t="shared" si="6"/>
        <v>14.499126343587001</v>
      </c>
      <c r="M14" s="218">
        <v>42.354659</v>
      </c>
      <c r="N14" s="8"/>
    </row>
    <row r="15" spans="1:14" s="7" customFormat="1" ht="15">
      <c r="A15" s="192" t="s">
        <v>387</v>
      </c>
      <c r="B15" s="178">
        <v>225</v>
      </c>
      <c r="C15" s="269">
        <f>Volume!J15</f>
        <v>1415.2</v>
      </c>
      <c r="D15" s="303">
        <v>360.91</v>
      </c>
      <c r="E15" s="205">
        <f t="shared" si="0"/>
        <v>81204.75</v>
      </c>
      <c r="F15" s="210">
        <f t="shared" si="1"/>
        <v>25.50240248728095</v>
      </c>
      <c r="G15" s="262">
        <f t="shared" si="2"/>
        <v>99641.268</v>
      </c>
      <c r="H15" s="260">
        <v>5.79</v>
      </c>
      <c r="I15" s="206">
        <f t="shared" si="3"/>
        <v>442.85008</v>
      </c>
      <c r="J15" s="213">
        <f t="shared" si="4"/>
        <v>0.31292402487280946</v>
      </c>
      <c r="K15" s="217">
        <f t="shared" si="5"/>
        <v>6.53460775</v>
      </c>
      <c r="L15" s="207">
        <f t="shared" si="6"/>
        <v>35.791520691230794</v>
      </c>
      <c r="M15" s="218">
        <v>104.553724</v>
      </c>
      <c r="N15" s="8"/>
    </row>
    <row r="16" spans="1:14" s="7" customFormat="1" ht="15">
      <c r="A16" s="192" t="s">
        <v>388</v>
      </c>
      <c r="B16" s="178">
        <v>200</v>
      </c>
      <c r="C16" s="269">
        <f>Volume!J16</f>
        <v>1648.85</v>
      </c>
      <c r="D16" s="303">
        <v>251.65</v>
      </c>
      <c r="E16" s="205">
        <f t="shared" si="0"/>
        <v>50330</v>
      </c>
      <c r="F16" s="210">
        <f t="shared" si="1"/>
        <v>15.262152409254936</v>
      </c>
      <c r="G16" s="262">
        <f t="shared" si="2"/>
        <v>66818.5</v>
      </c>
      <c r="H16" s="260">
        <v>5</v>
      </c>
      <c r="I16" s="206">
        <f t="shared" si="3"/>
        <v>334.0925</v>
      </c>
      <c r="J16" s="213">
        <f t="shared" si="4"/>
        <v>0.20262152409254935</v>
      </c>
      <c r="K16" s="217">
        <f t="shared" si="5"/>
        <v>3.5880434375</v>
      </c>
      <c r="L16" s="207">
        <f t="shared" si="6"/>
        <v>19.65252328027128</v>
      </c>
      <c r="M16" s="218">
        <v>57.408695</v>
      </c>
      <c r="N16" s="8"/>
    </row>
    <row r="17" spans="1:14" s="7" customFormat="1" ht="15">
      <c r="A17" s="192" t="s">
        <v>389</v>
      </c>
      <c r="B17" s="178">
        <v>850</v>
      </c>
      <c r="C17" s="269">
        <f>Volume!J17</f>
        <v>281.55</v>
      </c>
      <c r="D17" s="303">
        <v>77.94</v>
      </c>
      <c r="E17" s="205">
        <f t="shared" si="0"/>
        <v>66249</v>
      </c>
      <c r="F17" s="210">
        <f t="shared" si="1"/>
        <v>27.68247202983484</v>
      </c>
      <c r="G17" s="262">
        <f t="shared" si="2"/>
        <v>78214.875</v>
      </c>
      <c r="H17" s="260">
        <v>5</v>
      </c>
      <c r="I17" s="206">
        <f t="shared" si="3"/>
        <v>92.0175</v>
      </c>
      <c r="J17" s="213">
        <f t="shared" si="4"/>
        <v>0.3268247202983484</v>
      </c>
      <c r="K17" s="217">
        <f t="shared" si="5"/>
        <v>6.89973675</v>
      </c>
      <c r="L17" s="207">
        <f t="shared" si="6"/>
        <v>37.79141458822383</v>
      </c>
      <c r="M17" s="218">
        <v>110.395788</v>
      </c>
      <c r="N17" s="8"/>
    </row>
    <row r="18" spans="1:14" s="7" customFormat="1" ht="15">
      <c r="A18" s="192" t="s">
        <v>133</v>
      </c>
      <c r="B18" s="178">
        <v>2450</v>
      </c>
      <c r="C18" s="269">
        <f>Volume!J18</f>
        <v>117.3</v>
      </c>
      <c r="D18" s="187">
        <v>16.99</v>
      </c>
      <c r="E18" s="205">
        <f t="shared" si="0"/>
        <v>41625.49999999999</v>
      </c>
      <c r="F18" s="210">
        <f t="shared" si="1"/>
        <v>14.484228473998295</v>
      </c>
      <c r="G18" s="262">
        <f t="shared" si="2"/>
        <v>55994.74999999999</v>
      </c>
      <c r="H18" s="260">
        <v>5</v>
      </c>
      <c r="I18" s="206">
        <f t="shared" si="3"/>
        <v>22.854999999999997</v>
      </c>
      <c r="J18" s="213">
        <f t="shared" si="4"/>
        <v>0.19484228473998294</v>
      </c>
      <c r="K18" s="217">
        <f t="shared" si="5"/>
        <v>3.764325</v>
      </c>
      <c r="L18" s="207">
        <f t="shared" si="6"/>
        <v>20.618057162806345</v>
      </c>
      <c r="M18" s="202">
        <v>60.2292</v>
      </c>
      <c r="N18" s="8"/>
    </row>
    <row r="19" spans="1:13" s="8" customFormat="1" ht="15">
      <c r="A19" s="192" t="s">
        <v>171</v>
      </c>
      <c r="B19" s="178">
        <v>3350</v>
      </c>
      <c r="C19" s="269">
        <f>Volume!J19</f>
        <v>103.05</v>
      </c>
      <c r="D19" s="303">
        <v>23.03</v>
      </c>
      <c r="E19" s="205">
        <f t="shared" si="0"/>
        <v>77150.5</v>
      </c>
      <c r="F19" s="210">
        <f t="shared" si="1"/>
        <v>22.348374575448812</v>
      </c>
      <c r="G19" s="262">
        <f t="shared" si="2"/>
        <v>94411.375</v>
      </c>
      <c r="H19" s="260">
        <v>5</v>
      </c>
      <c r="I19" s="206">
        <f t="shared" si="3"/>
        <v>28.1825</v>
      </c>
      <c r="J19" s="213">
        <f t="shared" si="4"/>
        <v>0.27348374575448814</v>
      </c>
      <c r="K19" s="217">
        <f t="shared" si="5"/>
        <v>5.1530989375</v>
      </c>
      <c r="L19" s="207">
        <f t="shared" si="6"/>
        <v>28.224685291246544</v>
      </c>
      <c r="M19" s="218">
        <v>82.449583</v>
      </c>
    </row>
    <row r="20" spans="1:13" s="8" customFormat="1" ht="15">
      <c r="A20" s="200" t="s">
        <v>455</v>
      </c>
      <c r="B20" s="178">
        <v>2062</v>
      </c>
      <c r="C20" s="269">
        <f>Volume!J20</f>
        <v>149.05</v>
      </c>
      <c r="D20" s="303">
        <v>15.79</v>
      </c>
      <c r="E20" s="205">
        <f t="shared" si="0"/>
        <v>32558.98</v>
      </c>
      <c r="F20" s="210">
        <f t="shared" si="1"/>
        <v>10.593760483059375</v>
      </c>
      <c r="G20" s="262">
        <f t="shared" si="2"/>
        <v>47926.035</v>
      </c>
      <c r="H20" s="260">
        <v>5</v>
      </c>
      <c r="I20" s="206">
        <f t="shared" si="3"/>
        <v>23.242500000000003</v>
      </c>
      <c r="J20" s="213">
        <f t="shared" si="4"/>
        <v>0.15593760483059377</v>
      </c>
      <c r="K20" s="217">
        <f t="shared" si="5"/>
        <v>1.2489835625</v>
      </c>
      <c r="L20" s="207">
        <f t="shared" si="6"/>
        <v>6.840964711344135</v>
      </c>
      <c r="M20" s="218">
        <v>19.983737</v>
      </c>
    </row>
    <row r="21" spans="1:13" s="8" customFormat="1" ht="15">
      <c r="A21" s="192" t="s">
        <v>271</v>
      </c>
      <c r="B21" s="178">
        <v>600</v>
      </c>
      <c r="C21" s="269">
        <f>Volume!J21</f>
        <v>425.05</v>
      </c>
      <c r="D21" s="303">
        <v>55.13</v>
      </c>
      <c r="E21" s="205">
        <f t="shared" si="0"/>
        <v>33078</v>
      </c>
      <c r="F21" s="210">
        <f t="shared" si="1"/>
        <v>12.970238795435831</v>
      </c>
      <c r="G21" s="262">
        <f t="shared" si="2"/>
        <v>45829.5</v>
      </c>
      <c r="H21" s="260">
        <v>5</v>
      </c>
      <c r="I21" s="206">
        <f t="shared" si="3"/>
        <v>76.3825</v>
      </c>
      <c r="J21" s="213">
        <f t="shared" si="4"/>
        <v>0.17970238795435828</v>
      </c>
      <c r="K21" s="217">
        <f t="shared" si="5"/>
        <v>2.9778296875</v>
      </c>
      <c r="L21" s="207">
        <f t="shared" si="6"/>
        <v>16.310244922523097</v>
      </c>
      <c r="M21" s="218">
        <v>47.645275</v>
      </c>
    </row>
    <row r="22" spans="1:14" s="7" customFormat="1" ht="15">
      <c r="A22" s="192" t="s">
        <v>73</v>
      </c>
      <c r="B22" s="178">
        <v>2300</v>
      </c>
      <c r="C22" s="269">
        <f>Volume!J22</f>
        <v>105.55</v>
      </c>
      <c r="D22" s="303">
        <v>15.27</v>
      </c>
      <c r="E22" s="205">
        <f t="shared" si="0"/>
        <v>35121</v>
      </c>
      <c r="F22" s="210">
        <f t="shared" si="1"/>
        <v>14.46707721459024</v>
      </c>
      <c r="G22" s="262">
        <f t="shared" si="2"/>
        <v>47259.25</v>
      </c>
      <c r="H22" s="260">
        <v>5</v>
      </c>
      <c r="I22" s="206">
        <f t="shared" si="3"/>
        <v>20.5475</v>
      </c>
      <c r="J22" s="213">
        <f t="shared" si="4"/>
        <v>0.19467077214590242</v>
      </c>
      <c r="K22" s="217">
        <f t="shared" si="5"/>
        <v>3.6791635625</v>
      </c>
      <c r="L22" s="207">
        <f t="shared" si="6"/>
        <v>20.15160875932318</v>
      </c>
      <c r="M22" s="218">
        <v>58.866617</v>
      </c>
      <c r="N22" s="8"/>
    </row>
    <row r="23" spans="1:14" s="7" customFormat="1" ht="15">
      <c r="A23" s="192" t="s">
        <v>390</v>
      </c>
      <c r="B23" s="178">
        <v>650</v>
      </c>
      <c r="C23" s="269">
        <f>Volume!J23</f>
        <v>425.1</v>
      </c>
      <c r="D23" s="303">
        <v>267.68</v>
      </c>
      <c r="E23" s="205">
        <f t="shared" si="0"/>
        <v>173992</v>
      </c>
      <c r="F23" s="210">
        <f t="shared" si="1"/>
        <v>62.968713243942595</v>
      </c>
      <c r="G23" s="262">
        <f t="shared" si="2"/>
        <v>188111.6965</v>
      </c>
      <c r="H23" s="260">
        <v>5.11</v>
      </c>
      <c r="I23" s="206">
        <f t="shared" si="3"/>
        <v>289.40261</v>
      </c>
      <c r="J23" s="213">
        <f t="shared" si="4"/>
        <v>0.6807871324394259</v>
      </c>
      <c r="K23" s="217">
        <f t="shared" si="5"/>
        <v>8.9430755</v>
      </c>
      <c r="L23" s="207">
        <f t="shared" si="6"/>
        <v>48.98324184821793</v>
      </c>
      <c r="M23" s="218">
        <v>143.089208</v>
      </c>
      <c r="N23" s="8"/>
    </row>
    <row r="24" spans="1:14" s="7" customFormat="1" ht="15">
      <c r="A24" s="192" t="s">
        <v>391</v>
      </c>
      <c r="B24" s="178">
        <v>200</v>
      </c>
      <c r="C24" s="269">
        <f>Volume!J24</f>
        <v>999.2</v>
      </c>
      <c r="D24" s="303">
        <v>171.02</v>
      </c>
      <c r="E24" s="205">
        <f t="shared" si="0"/>
        <v>34204</v>
      </c>
      <c r="F24" s="210">
        <f t="shared" si="1"/>
        <v>17.115692554043235</v>
      </c>
      <c r="G24" s="262">
        <f t="shared" si="2"/>
        <v>44196</v>
      </c>
      <c r="H24" s="260">
        <v>5</v>
      </c>
      <c r="I24" s="206">
        <f t="shared" si="3"/>
        <v>220.98</v>
      </c>
      <c r="J24" s="213">
        <f t="shared" si="4"/>
        <v>0.22115692554043231</v>
      </c>
      <c r="K24" s="217">
        <f t="shared" si="5"/>
        <v>4.35802675</v>
      </c>
      <c r="L24" s="207">
        <f t="shared" si="6"/>
        <v>23.86989557185927</v>
      </c>
      <c r="M24" s="218">
        <v>69.728428</v>
      </c>
      <c r="N24" s="8"/>
    </row>
    <row r="25" spans="1:14" s="7" customFormat="1" ht="15">
      <c r="A25" s="192" t="s">
        <v>463</v>
      </c>
      <c r="B25" s="178">
        <v>650</v>
      </c>
      <c r="C25" s="269">
        <f>Volume!J25</f>
        <v>407.7</v>
      </c>
      <c r="D25" s="303">
        <v>89.69</v>
      </c>
      <c r="E25" s="205">
        <f t="shared" si="0"/>
        <v>58298.5</v>
      </c>
      <c r="F25" s="210">
        <f t="shared" si="1"/>
        <v>21.999018886436104</v>
      </c>
      <c r="G25" s="262">
        <f t="shared" si="2"/>
        <v>72661.771</v>
      </c>
      <c r="H25" s="260">
        <v>5.42</v>
      </c>
      <c r="I25" s="206">
        <f t="shared" si="3"/>
        <v>111.78733999999999</v>
      </c>
      <c r="J25" s="213">
        <f t="shared" si="4"/>
        <v>0.27419018886436103</v>
      </c>
      <c r="K25" s="217">
        <f t="shared" si="5"/>
        <v>4.9410791875</v>
      </c>
      <c r="L25" s="207">
        <f t="shared" si="6"/>
        <v>27.06340529413048</v>
      </c>
      <c r="M25" s="218">
        <v>79.057267</v>
      </c>
      <c r="N25" s="8"/>
    </row>
    <row r="26" spans="1:14" s="7" customFormat="1" ht="15">
      <c r="A26" s="192" t="s">
        <v>86</v>
      </c>
      <c r="B26" s="178">
        <v>4300</v>
      </c>
      <c r="C26" s="269">
        <f>Volume!J26</f>
        <v>89.65</v>
      </c>
      <c r="D26" s="303">
        <v>15.26</v>
      </c>
      <c r="E26" s="205">
        <f t="shared" si="0"/>
        <v>65618</v>
      </c>
      <c r="F26" s="210">
        <f t="shared" si="1"/>
        <v>17.021751254880087</v>
      </c>
      <c r="G26" s="262">
        <f t="shared" si="2"/>
        <v>85702.2895</v>
      </c>
      <c r="H26" s="260">
        <v>5.21</v>
      </c>
      <c r="I26" s="206">
        <f t="shared" si="3"/>
        <v>19.930765</v>
      </c>
      <c r="J26" s="213">
        <f t="shared" si="4"/>
        <v>0.2223175125488009</v>
      </c>
      <c r="K26" s="217">
        <f t="shared" si="5"/>
        <v>4.2619505625</v>
      </c>
      <c r="L26" s="207">
        <f t="shared" si="6"/>
        <v>23.343664620530813</v>
      </c>
      <c r="M26" s="202">
        <v>68.191209</v>
      </c>
      <c r="N26" s="8"/>
    </row>
    <row r="27" spans="1:13" s="8" customFormat="1" ht="15">
      <c r="A27" s="192" t="s">
        <v>134</v>
      </c>
      <c r="B27" s="178">
        <v>4775</v>
      </c>
      <c r="C27" s="269">
        <f>Volume!J27</f>
        <v>50.15</v>
      </c>
      <c r="D27" s="303">
        <v>9.8</v>
      </c>
      <c r="E27" s="205">
        <f t="shared" si="0"/>
        <v>46795</v>
      </c>
      <c r="F27" s="210">
        <f t="shared" si="1"/>
        <v>19.541375872382854</v>
      </c>
      <c r="G27" s="262">
        <f t="shared" si="2"/>
        <v>58768.3125</v>
      </c>
      <c r="H27" s="260">
        <v>5</v>
      </c>
      <c r="I27" s="206">
        <f t="shared" si="3"/>
        <v>12.3075</v>
      </c>
      <c r="J27" s="213">
        <f t="shared" si="4"/>
        <v>0.2454137587238285</v>
      </c>
      <c r="K27" s="217">
        <f t="shared" si="5"/>
        <v>5.504885125</v>
      </c>
      <c r="L27" s="207">
        <f t="shared" si="6"/>
        <v>30.151497594371463</v>
      </c>
      <c r="M27" s="218">
        <v>88.078162</v>
      </c>
    </row>
    <row r="28" spans="1:13" s="8" customFormat="1" ht="15">
      <c r="A28" s="192" t="s">
        <v>154</v>
      </c>
      <c r="B28" s="178">
        <v>350</v>
      </c>
      <c r="C28" s="269">
        <f>Volume!J28</f>
        <v>536</v>
      </c>
      <c r="D28" s="303">
        <v>115.8</v>
      </c>
      <c r="E28" s="205">
        <f t="shared" si="0"/>
        <v>40530</v>
      </c>
      <c r="F28" s="210">
        <f t="shared" si="1"/>
        <v>21.604477611940297</v>
      </c>
      <c r="G28" s="262">
        <f t="shared" si="2"/>
        <v>49910</v>
      </c>
      <c r="H28" s="260">
        <v>5</v>
      </c>
      <c r="I28" s="206">
        <f t="shared" si="3"/>
        <v>142.6</v>
      </c>
      <c r="J28" s="213">
        <f t="shared" si="4"/>
        <v>0.26604477611940297</v>
      </c>
      <c r="K28" s="217">
        <f t="shared" si="5"/>
        <v>2.0760671875</v>
      </c>
      <c r="L28" s="207">
        <f t="shared" si="6"/>
        <v>11.371088294900574</v>
      </c>
      <c r="M28" s="218">
        <v>33.217075</v>
      </c>
    </row>
    <row r="29" spans="1:13" s="8" customFormat="1" ht="15">
      <c r="A29" s="192" t="s">
        <v>458</v>
      </c>
      <c r="B29" s="178">
        <v>225</v>
      </c>
      <c r="C29" s="269">
        <f>Volume!J29</f>
        <v>975.55</v>
      </c>
      <c r="D29" s="303">
        <v>106.28</v>
      </c>
      <c r="E29" s="205">
        <f t="shared" si="0"/>
        <v>23913</v>
      </c>
      <c r="F29" s="210">
        <f t="shared" si="1"/>
        <v>10.894367279995901</v>
      </c>
      <c r="G29" s="262">
        <f t="shared" si="2"/>
        <v>34887.9375</v>
      </c>
      <c r="H29" s="260">
        <v>5</v>
      </c>
      <c r="I29" s="206">
        <f t="shared" si="3"/>
        <v>155.0575</v>
      </c>
      <c r="J29" s="213">
        <f t="shared" si="4"/>
        <v>0.158943672799959</v>
      </c>
      <c r="K29" s="217">
        <f t="shared" si="5"/>
        <v>2.72695475</v>
      </c>
      <c r="L29" s="207">
        <f t="shared" si="6"/>
        <v>14.936146298708609</v>
      </c>
      <c r="M29" s="218">
        <v>43.631276</v>
      </c>
    </row>
    <row r="30" spans="1:13" s="8" customFormat="1" ht="15">
      <c r="A30" s="192" t="s">
        <v>190</v>
      </c>
      <c r="B30" s="178">
        <v>100</v>
      </c>
      <c r="C30" s="269">
        <f>Volume!J30</f>
        <v>2611</v>
      </c>
      <c r="D30" s="303">
        <v>290.04</v>
      </c>
      <c r="E30" s="205">
        <f t="shared" si="0"/>
        <v>29004.000000000004</v>
      </c>
      <c r="F30" s="210">
        <f t="shared" si="1"/>
        <v>11.10838759096132</v>
      </c>
      <c r="G30" s="262">
        <f t="shared" si="2"/>
        <v>42059</v>
      </c>
      <c r="H30" s="260">
        <v>5</v>
      </c>
      <c r="I30" s="206">
        <f t="shared" si="3"/>
        <v>420.59</v>
      </c>
      <c r="J30" s="213">
        <f t="shared" si="4"/>
        <v>0.16108387590961318</v>
      </c>
      <c r="K30" s="217">
        <f t="shared" si="5"/>
        <v>2.24537575</v>
      </c>
      <c r="L30" s="207">
        <f t="shared" si="6"/>
        <v>12.298429483500804</v>
      </c>
      <c r="M30" s="218">
        <v>35.926012</v>
      </c>
    </row>
    <row r="31" spans="1:13" s="8" customFormat="1" ht="15">
      <c r="A31" s="192" t="s">
        <v>272</v>
      </c>
      <c r="B31" s="178">
        <v>950</v>
      </c>
      <c r="C31" s="269">
        <f>Volume!J31</f>
        <v>293.75</v>
      </c>
      <c r="D31" s="303">
        <v>80.97</v>
      </c>
      <c r="E31" s="205">
        <f t="shared" si="0"/>
        <v>76921.5</v>
      </c>
      <c r="F31" s="210">
        <f t="shared" si="1"/>
        <v>27.564255319148934</v>
      </c>
      <c r="G31" s="262">
        <f t="shared" si="2"/>
        <v>92855.96875</v>
      </c>
      <c r="H31" s="260">
        <v>5.71</v>
      </c>
      <c r="I31" s="206">
        <f t="shared" si="3"/>
        <v>97.743125</v>
      </c>
      <c r="J31" s="213">
        <f t="shared" si="4"/>
        <v>0.3327425531914894</v>
      </c>
      <c r="K31" s="217">
        <f t="shared" si="5"/>
        <v>5.7841858125</v>
      </c>
      <c r="L31" s="207">
        <f t="shared" si="6"/>
        <v>31.68129046307597</v>
      </c>
      <c r="M31" s="218">
        <v>92.546973</v>
      </c>
    </row>
    <row r="32" spans="1:13" s="8" customFormat="1" ht="15">
      <c r="A32" s="192" t="s">
        <v>273</v>
      </c>
      <c r="B32" s="178">
        <v>2400</v>
      </c>
      <c r="C32" s="269">
        <f>Volume!J32</f>
        <v>116.15</v>
      </c>
      <c r="D32" s="303">
        <v>30.9</v>
      </c>
      <c r="E32" s="205">
        <f t="shared" si="0"/>
        <v>74160</v>
      </c>
      <c r="F32" s="210">
        <f t="shared" si="1"/>
        <v>26.60352991820921</v>
      </c>
      <c r="G32" s="262">
        <f t="shared" si="2"/>
        <v>91498.872</v>
      </c>
      <c r="H32" s="260">
        <v>6.22</v>
      </c>
      <c r="I32" s="206">
        <f t="shared" si="3"/>
        <v>38.12453</v>
      </c>
      <c r="J32" s="213">
        <f t="shared" si="4"/>
        <v>0.3282352991820921</v>
      </c>
      <c r="K32" s="217">
        <f t="shared" si="5"/>
        <v>6.1246461875</v>
      </c>
      <c r="L32" s="207">
        <f t="shared" si="6"/>
        <v>33.54606873631765</v>
      </c>
      <c r="M32" s="218">
        <v>97.994339</v>
      </c>
    </row>
    <row r="33" spans="1:13" s="8" customFormat="1" ht="15">
      <c r="A33" s="192" t="s">
        <v>74</v>
      </c>
      <c r="B33" s="178">
        <v>700</v>
      </c>
      <c r="C33" s="269">
        <f>Volume!J33</f>
        <v>455.85</v>
      </c>
      <c r="D33" s="303">
        <v>67.23</v>
      </c>
      <c r="E33" s="205">
        <f t="shared" si="0"/>
        <v>47061</v>
      </c>
      <c r="F33" s="210">
        <f t="shared" si="1"/>
        <v>14.748272458045411</v>
      </c>
      <c r="G33" s="262">
        <f t="shared" si="2"/>
        <v>63015.75</v>
      </c>
      <c r="H33" s="260">
        <v>5</v>
      </c>
      <c r="I33" s="206">
        <f t="shared" si="3"/>
        <v>90.0225</v>
      </c>
      <c r="J33" s="213">
        <f t="shared" si="4"/>
        <v>0.19748272458045407</v>
      </c>
      <c r="K33" s="217">
        <f t="shared" si="5"/>
        <v>4.2139836875</v>
      </c>
      <c r="L33" s="207">
        <f t="shared" si="6"/>
        <v>23.080939226025507</v>
      </c>
      <c r="M33" s="218">
        <v>67.423739</v>
      </c>
    </row>
    <row r="34" spans="1:13" s="8" customFormat="1" ht="15">
      <c r="A34" s="192" t="s">
        <v>75</v>
      </c>
      <c r="B34" s="178">
        <v>950</v>
      </c>
      <c r="C34" s="269">
        <f>Volume!J34</f>
        <v>365.45</v>
      </c>
      <c r="D34" s="303">
        <v>54.8</v>
      </c>
      <c r="E34" s="205">
        <f t="shared" si="0"/>
        <v>52060</v>
      </c>
      <c r="F34" s="210">
        <f t="shared" si="1"/>
        <v>14.99521138322616</v>
      </c>
      <c r="G34" s="262">
        <f t="shared" si="2"/>
        <v>72369.88375</v>
      </c>
      <c r="H34" s="260">
        <v>5.85</v>
      </c>
      <c r="I34" s="206">
        <f t="shared" si="3"/>
        <v>76.17882499999999</v>
      </c>
      <c r="J34" s="213">
        <f t="shared" si="4"/>
        <v>0.20845211383226156</v>
      </c>
      <c r="K34" s="217">
        <f t="shared" si="5"/>
        <v>4.3206885625</v>
      </c>
      <c r="L34" s="207">
        <f t="shared" si="6"/>
        <v>23.6653858963582</v>
      </c>
      <c r="M34" s="218">
        <v>69.131017</v>
      </c>
    </row>
    <row r="35" spans="1:14" s="7" customFormat="1" ht="15">
      <c r="A35" s="192" t="s">
        <v>274</v>
      </c>
      <c r="B35" s="178">
        <v>1050</v>
      </c>
      <c r="C35" s="269">
        <f>Volume!J35</f>
        <v>255.6</v>
      </c>
      <c r="D35" s="303">
        <v>41.74</v>
      </c>
      <c r="E35" s="205">
        <f t="shared" si="0"/>
        <v>43827</v>
      </c>
      <c r="F35" s="210">
        <f t="shared" si="1"/>
        <v>16.3302034428795</v>
      </c>
      <c r="G35" s="262">
        <f t="shared" si="2"/>
        <v>57246</v>
      </c>
      <c r="H35" s="260">
        <v>5</v>
      </c>
      <c r="I35" s="206">
        <f t="shared" si="3"/>
        <v>54.52</v>
      </c>
      <c r="J35" s="213">
        <f t="shared" si="4"/>
        <v>0.213302034428795</v>
      </c>
      <c r="K35" s="217">
        <f t="shared" si="5"/>
        <v>4.5341094375</v>
      </c>
      <c r="L35" s="207">
        <f t="shared" si="6"/>
        <v>24.8343401711581</v>
      </c>
      <c r="M35" s="202">
        <v>72.545751</v>
      </c>
      <c r="N35" s="8"/>
    </row>
    <row r="36" spans="1:14" s="7" customFormat="1" ht="15">
      <c r="A36" s="192" t="s">
        <v>33</v>
      </c>
      <c r="B36" s="178">
        <v>275</v>
      </c>
      <c r="C36" s="269">
        <f>Volume!J36</f>
        <v>2097.95</v>
      </c>
      <c r="D36" s="303">
        <v>213.1</v>
      </c>
      <c r="E36" s="205">
        <f t="shared" si="0"/>
        <v>58602.5</v>
      </c>
      <c r="F36" s="210">
        <f t="shared" si="1"/>
        <v>10.157534736290188</v>
      </c>
      <c r="G36" s="262">
        <f t="shared" si="2"/>
        <v>87449.3125</v>
      </c>
      <c r="H36" s="260">
        <v>5</v>
      </c>
      <c r="I36" s="206">
        <f t="shared" si="3"/>
        <v>317.9975</v>
      </c>
      <c r="J36" s="213">
        <f t="shared" si="4"/>
        <v>0.1515753473629019</v>
      </c>
      <c r="K36" s="217">
        <f t="shared" si="5"/>
        <v>2.2557151875</v>
      </c>
      <c r="L36" s="207">
        <f t="shared" si="6"/>
        <v>12.355060915007453</v>
      </c>
      <c r="M36" s="202">
        <v>36.091443</v>
      </c>
      <c r="N36" s="8"/>
    </row>
    <row r="37" spans="1:13" s="8" customFormat="1" ht="15">
      <c r="A37" s="192" t="s">
        <v>275</v>
      </c>
      <c r="B37" s="178">
        <v>125</v>
      </c>
      <c r="C37" s="269">
        <f>Volume!J37</f>
        <v>1715.8</v>
      </c>
      <c r="D37" s="303">
        <v>248.55</v>
      </c>
      <c r="E37" s="205">
        <f t="shared" si="0"/>
        <v>31068.75</v>
      </c>
      <c r="F37" s="210">
        <f t="shared" si="1"/>
        <v>14.48595407390139</v>
      </c>
      <c r="G37" s="262">
        <f t="shared" si="2"/>
        <v>41792.5</v>
      </c>
      <c r="H37" s="260">
        <v>5</v>
      </c>
      <c r="I37" s="206">
        <f t="shared" si="3"/>
        <v>334.34</v>
      </c>
      <c r="J37" s="213">
        <f t="shared" si="4"/>
        <v>0.19485954073901385</v>
      </c>
      <c r="K37" s="217">
        <f t="shared" si="5"/>
        <v>3.682222</v>
      </c>
      <c r="L37" s="207">
        <f t="shared" si="6"/>
        <v>20.168360511417877</v>
      </c>
      <c r="M37" s="218">
        <v>58.915552</v>
      </c>
    </row>
    <row r="38" spans="1:13" s="8" customFormat="1" ht="15">
      <c r="A38" s="192" t="s">
        <v>135</v>
      </c>
      <c r="B38" s="178">
        <v>1000</v>
      </c>
      <c r="C38" s="269">
        <f>Volume!J38</f>
        <v>354.1</v>
      </c>
      <c r="D38" s="303">
        <v>43.9</v>
      </c>
      <c r="E38" s="205">
        <f t="shared" si="0"/>
        <v>43900</v>
      </c>
      <c r="F38" s="210">
        <f t="shared" si="1"/>
        <v>12.397627788760236</v>
      </c>
      <c r="G38" s="262">
        <f t="shared" si="2"/>
        <v>61605</v>
      </c>
      <c r="H38" s="260">
        <v>5</v>
      </c>
      <c r="I38" s="206">
        <f t="shared" si="3"/>
        <v>61.605</v>
      </c>
      <c r="J38" s="213">
        <f t="shared" si="4"/>
        <v>0.17397627788760237</v>
      </c>
      <c r="K38" s="217">
        <f t="shared" si="5"/>
        <v>3.0503941875</v>
      </c>
      <c r="L38" s="207">
        <f t="shared" si="6"/>
        <v>16.70769705776393</v>
      </c>
      <c r="M38" s="218">
        <v>48.806307</v>
      </c>
    </row>
    <row r="39" spans="1:13" s="8" customFormat="1" ht="15">
      <c r="A39" s="192" t="s">
        <v>226</v>
      </c>
      <c r="B39" s="178">
        <v>250</v>
      </c>
      <c r="C39" s="269">
        <f>Volume!J39</f>
        <v>941.4</v>
      </c>
      <c r="D39" s="303">
        <v>152.75</v>
      </c>
      <c r="E39" s="205">
        <f t="shared" si="0"/>
        <v>38187.5</v>
      </c>
      <c r="F39" s="210">
        <f t="shared" si="1"/>
        <v>16.225833864457194</v>
      </c>
      <c r="G39" s="262">
        <f t="shared" si="2"/>
        <v>49955</v>
      </c>
      <c r="H39" s="260">
        <v>5</v>
      </c>
      <c r="I39" s="206">
        <f t="shared" si="3"/>
        <v>199.82</v>
      </c>
      <c r="J39" s="213">
        <f t="shared" si="4"/>
        <v>0.21225833864457191</v>
      </c>
      <c r="K39" s="217">
        <f t="shared" si="5"/>
        <v>3.35120725</v>
      </c>
      <c r="L39" s="207">
        <f t="shared" si="6"/>
        <v>18.355318056998545</v>
      </c>
      <c r="M39" s="218">
        <v>53.619316</v>
      </c>
    </row>
    <row r="40" spans="1:13" s="8" customFormat="1" ht="15">
      <c r="A40" s="192" t="s">
        <v>1</v>
      </c>
      <c r="B40" s="178">
        <v>75</v>
      </c>
      <c r="C40" s="269">
        <f>Volume!J40</f>
        <v>2583.55</v>
      </c>
      <c r="D40" s="303">
        <v>344.71</v>
      </c>
      <c r="E40" s="205">
        <f t="shared" si="0"/>
        <v>25853.25</v>
      </c>
      <c r="F40" s="210">
        <f t="shared" si="1"/>
        <v>13.342493855354064</v>
      </c>
      <c r="G40" s="262">
        <f t="shared" si="2"/>
        <v>35541.5625</v>
      </c>
      <c r="H40" s="260">
        <v>5</v>
      </c>
      <c r="I40" s="206">
        <f t="shared" si="3"/>
        <v>473.8875</v>
      </c>
      <c r="J40" s="213">
        <f t="shared" si="4"/>
        <v>0.18342493855354064</v>
      </c>
      <c r="K40" s="217">
        <f t="shared" si="5"/>
        <v>3.134226625</v>
      </c>
      <c r="L40" s="207">
        <f t="shared" si="6"/>
        <v>17.166866228457852</v>
      </c>
      <c r="M40" s="218">
        <v>50.147626</v>
      </c>
    </row>
    <row r="41" spans="1:13" s="8" customFormat="1" ht="15">
      <c r="A41" s="192" t="s">
        <v>464</v>
      </c>
      <c r="B41" s="178">
        <v>250</v>
      </c>
      <c r="C41" s="269">
        <f>Volume!J41</f>
        <v>1563.85</v>
      </c>
      <c r="D41" s="303">
        <v>484.4</v>
      </c>
      <c r="E41" s="205">
        <f t="shared" si="0"/>
        <v>121100</v>
      </c>
      <c r="F41" s="210">
        <f t="shared" si="1"/>
        <v>30.974837740192473</v>
      </c>
      <c r="G41" s="262">
        <f t="shared" si="2"/>
        <v>148662.85625</v>
      </c>
      <c r="H41" s="260">
        <v>7.05</v>
      </c>
      <c r="I41" s="206">
        <f t="shared" si="3"/>
        <v>594.651425</v>
      </c>
      <c r="J41" s="213">
        <f t="shared" si="4"/>
        <v>0.3802483774019248</v>
      </c>
      <c r="K41" s="217">
        <f t="shared" si="5"/>
        <v>8.712364</v>
      </c>
      <c r="L41" s="207">
        <f t="shared" si="6"/>
        <v>47.71958291995939</v>
      </c>
      <c r="M41" s="218">
        <v>139.397824</v>
      </c>
    </row>
    <row r="42" spans="1:13" s="8" customFormat="1" ht="15">
      <c r="A42" s="192" t="s">
        <v>155</v>
      </c>
      <c r="B42" s="178">
        <v>1900</v>
      </c>
      <c r="C42" s="269">
        <f>Volume!J42</f>
        <v>175.1</v>
      </c>
      <c r="D42" s="303">
        <v>26.69</v>
      </c>
      <c r="E42" s="205">
        <f t="shared" si="0"/>
        <v>50711</v>
      </c>
      <c r="F42" s="210">
        <f t="shared" si="1"/>
        <v>15.242718446601945</v>
      </c>
      <c r="G42" s="262">
        <f t="shared" si="2"/>
        <v>67345.5</v>
      </c>
      <c r="H42" s="260">
        <v>5</v>
      </c>
      <c r="I42" s="206">
        <f t="shared" si="3"/>
        <v>35.445</v>
      </c>
      <c r="J42" s="213">
        <f t="shared" si="4"/>
        <v>0.20242718446601943</v>
      </c>
      <c r="K42" s="217">
        <f t="shared" si="5"/>
        <v>4.4118230625</v>
      </c>
      <c r="L42" s="207">
        <f t="shared" si="6"/>
        <v>24.164550110527742</v>
      </c>
      <c r="M42" s="218">
        <v>70.589169</v>
      </c>
    </row>
    <row r="43" spans="1:13" s="8" customFormat="1" ht="15">
      <c r="A43" s="192" t="s">
        <v>392</v>
      </c>
      <c r="B43" s="178">
        <v>4950</v>
      </c>
      <c r="C43" s="269">
        <f>Volume!J43</f>
        <v>70.7</v>
      </c>
      <c r="D43" s="303">
        <v>14.65</v>
      </c>
      <c r="E43" s="205">
        <f t="shared" si="0"/>
        <v>72517.5</v>
      </c>
      <c r="F43" s="210">
        <f t="shared" si="1"/>
        <v>20.72135785007072</v>
      </c>
      <c r="G43" s="262">
        <f t="shared" si="2"/>
        <v>95370.2145</v>
      </c>
      <c r="H43" s="260">
        <v>6.53</v>
      </c>
      <c r="I43" s="206">
        <f t="shared" si="3"/>
        <v>19.26671</v>
      </c>
      <c r="J43" s="213">
        <f t="shared" si="4"/>
        <v>0.2725135785007072</v>
      </c>
      <c r="K43" s="217">
        <f t="shared" si="5"/>
        <v>5.8059723125</v>
      </c>
      <c r="L43" s="207">
        <f t="shared" si="6"/>
        <v>31.800620038066835</v>
      </c>
      <c r="M43" s="218">
        <v>92.895557</v>
      </c>
    </row>
    <row r="44" spans="1:13" s="8" customFormat="1" ht="15">
      <c r="A44" s="192" t="s">
        <v>465</v>
      </c>
      <c r="B44" s="178">
        <v>450</v>
      </c>
      <c r="C44" s="269">
        <f>Volume!J44</f>
        <v>576.35</v>
      </c>
      <c r="D44" s="303">
        <v>71.83</v>
      </c>
      <c r="E44" s="205">
        <f t="shared" si="0"/>
        <v>32323.5</v>
      </c>
      <c r="F44" s="210">
        <f t="shared" si="1"/>
        <v>12.462913160406003</v>
      </c>
      <c r="G44" s="262">
        <f t="shared" si="2"/>
        <v>45291.375</v>
      </c>
      <c r="H44" s="260">
        <v>5</v>
      </c>
      <c r="I44" s="206">
        <f t="shared" si="3"/>
        <v>100.6475</v>
      </c>
      <c r="J44" s="213">
        <f t="shared" si="4"/>
        <v>0.17462913160406002</v>
      </c>
      <c r="K44" s="217">
        <f t="shared" si="5"/>
        <v>3.4432075625</v>
      </c>
      <c r="L44" s="207">
        <f t="shared" si="6"/>
        <v>18.85922452153629</v>
      </c>
      <c r="M44" s="218">
        <v>55.091321</v>
      </c>
    </row>
    <row r="45" spans="1:13" s="8" customFormat="1" ht="15">
      <c r="A45" s="192" t="s">
        <v>393</v>
      </c>
      <c r="B45" s="178">
        <v>850</v>
      </c>
      <c r="C45" s="269">
        <f>Volume!J45</f>
        <v>329.6</v>
      </c>
      <c r="D45" s="303">
        <v>49.84</v>
      </c>
      <c r="E45" s="205">
        <f t="shared" si="0"/>
        <v>42364</v>
      </c>
      <c r="F45" s="210">
        <f t="shared" si="1"/>
        <v>15.12135922330097</v>
      </c>
      <c r="G45" s="262">
        <f t="shared" si="2"/>
        <v>56652.16</v>
      </c>
      <c r="H45" s="260">
        <v>5.1</v>
      </c>
      <c r="I45" s="206">
        <f t="shared" si="3"/>
        <v>66.6496</v>
      </c>
      <c r="J45" s="213">
        <f t="shared" si="4"/>
        <v>0.20221359223300972</v>
      </c>
      <c r="K45" s="217">
        <f t="shared" si="5"/>
        <v>4.09937775</v>
      </c>
      <c r="L45" s="207">
        <f t="shared" si="6"/>
        <v>22.453216654097737</v>
      </c>
      <c r="M45" s="218">
        <v>65.590044</v>
      </c>
    </row>
    <row r="46" spans="1:13" s="8" customFormat="1" ht="15">
      <c r="A46" s="192" t="s">
        <v>276</v>
      </c>
      <c r="B46" s="178">
        <v>300</v>
      </c>
      <c r="C46" s="269">
        <f>Volume!J46</f>
        <v>747.55</v>
      </c>
      <c r="D46" s="303">
        <v>96.8</v>
      </c>
      <c r="E46" s="205">
        <f t="shared" si="0"/>
        <v>29040</v>
      </c>
      <c r="F46" s="210">
        <f t="shared" si="1"/>
        <v>12.948966624306065</v>
      </c>
      <c r="G46" s="262">
        <f t="shared" si="2"/>
        <v>40253.25</v>
      </c>
      <c r="H46" s="260">
        <v>5</v>
      </c>
      <c r="I46" s="206">
        <f t="shared" si="3"/>
        <v>134.1775</v>
      </c>
      <c r="J46" s="213">
        <f t="shared" si="4"/>
        <v>0.17948966624306067</v>
      </c>
      <c r="K46" s="217">
        <f t="shared" si="5"/>
        <v>3.6884075</v>
      </c>
      <c r="L46" s="207">
        <f t="shared" si="6"/>
        <v>20.202239890212358</v>
      </c>
      <c r="M46" s="218">
        <v>59.01452</v>
      </c>
    </row>
    <row r="47" spans="1:13" s="8" customFormat="1" ht="15">
      <c r="A47" s="192" t="s">
        <v>156</v>
      </c>
      <c r="B47" s="178">
        <v>2250</v>
      </c>
      <c r="C47" s="269">
        <f>Volume!J47</f>
        <v>104.55</v>
      </c>
      <c r="D47" s="303">
        <v>26.05</v>
      </c>
      <c r="E47" s="205">
        <f t="shared" si="0"/>
        <v>58612.5</v>
      </c>
      <c r="F47" s="210">
        <f t="shared" si="1"/>
        <v>24.91630798660928</v>
      </c>
      <c r="G47" s="262">
        <f t="shared" si="2"/>
        <v>72985.51125</v>
      </c>
      <c r="H47" s="260">
        <v>6.11</v>
      </c>
      <c r="I47" s="206">
        <f t="shared" si="3"/>
        <v>32.438005</v>
      </c>
      <c r="J47" s="213">
        <f t="shared" si="4"/>
        <v>0.31026307986609275</v>
      </c>
      <c r="K47" s="217">
        <f t="shared" si="5"/>
        <v>6.58000125</v>
      </c>
      <c r="L47" s="207">
        <f t="shared" si="6"/>
        <v>36.040151130371896</v>
      </c>
      <c r="M47" s="218">
        <v>105.28002</v>
      </c>
    </row>
    <row r="48" spans="1:13" s="8" customFormat="1" ht="15">
      <c r="A48" s="192" t="s">
        <v>2</v>
      </c>
      <c r="B48" s="178">
        <v>550</v>
      </c>
      <c r="C48" s="269">
        <f>Volume!J48</f>
        <v>474.25</v>
      </c>
      <c r="D48" s="303">
        <v>86.1</v>
      </c>
      <c r="E48" s="205">
        <f t="shared" si="0"/>
        <v>47355</v>
      </c>
      <c r="F48" s="210">
        <f t="shared" si="1"/>
        <v>18.154981549815496</v>
      </c>
      <c r="G48" s="262">
        <f t="shared" si="2"/>
        <v>60396.875</v>
      </c>
      <c r="H48" s="260">
        <v>5</v>
      </c>
      <c r="I48" s="206">
        <f t="shared" si="3"/>
        <v>109.8125</v>
      </c>
      <c r="J48" s="213">
        <f t="shared" si="4"/>
        <v>0.23154981549815498</v>
      </c>
      <c r="K48" s="217">
        <f t="shared" si="5"/>
        <v>4.2277905625</v>
      </c>
      <c r="L48" s="207">
        <f t="shared" si="6"/>
        <v>23.15656259488705</v>
      </c>
      <c r="M48" s="218">
        <v>67.644649</v>
      </c>
    </row>
    <row r="49" spans="1:13" s="8" customFormat="1" ht="15">
      <c r="A49" s="192" t="s">
        <v>394</v>
      </c>
      <c r="B49" s="178">
        <v>1150</v>
      </c>
      <c r="C49" s="269">
        <f>Volume!J49</f>
        <v>346.9</v>
      </c>
      <c r="D49" s="303">
        <v>57.91</v>
      </c>
      <c r="E49" s="205">
        <f t="shared" si="0"/>
        <v>66596.5</v>
      </c>
      <c r="F49" s="210">
        <f t="shared" si="1"/>
        <v>16.693571634476793</v>
      </c>
      <c r="G49" s="262">
        <f t="shared" si="2"/>
        <v>89375.6885</v>
      </c>
      <c r="H49" s="260">
        <v>5.71</v>
      </c>
      <c r="I49" s="206">
        <f t="shared" si="3"/>
        <v>77.71799</v>
      </c>
      <c r="J49" s="213">
        <f t="shared" si="4"/>
        <v>0.22403571634476796</v>
      </c>
      <c r="K49" s="217">
        <f t="shared" si="5"/>
        <v>4.918418125</v>
      </c>
      <c r="L49" s="207">
        <f t="shared" si="6"/>
        <v>26.939285543047635</v>
      </c>
      <c r="M49" s="218">
        <v>78.69469</v>
      </c>
    </row>
    <row r="50" spans="1:13" s="8" customFormat="1" ht="15">
      <c r="A50" s="192" t="s">
        <v>379</v>
      </c>
      <c r="B50" s="178">
        <v>1250</v>
      </c>
      <c r="C50" s="269">
        <f>Volume!J50</f>
        <v>247.35</v>
      </c>
      <c r="D50" s="303">
        <v>34.79</v>
      </c>
      <c r="E50" s="205">
        <f t="shared" si="0"/>
        <v>43487.5</v>
      </c>
      <c r="F50" s="210">
        <f t="shared" si="1"/>
        <v>14.065089953507176</v>
      </c>
      <c r="G50" s="262">
        <f t="shared" si="2"/>
        <v>58946.875</v>
      </c>
      <c r="H50" s="260">
        <v>5</v>
      </c>
      <c r="I50" s="206">
        <f t="shared" si="3"/>
        <v>47.1575</v>
      </c>
      <c r="J50" s="213">
        <f t="shared" si="4"/>
        <v>0.19065089953507175</v>
      </c>
      <c r="K50" s="217">
        <f t="shared" si="5"/>
        <v>3.3353300625</v>
      </c>
      <c r="L50" s="207">
        <f t="shared" si="6"/>
        <v>18.268355119563658</v>
      </c>
      <c r="M50" s="218">
        <v>53.365281</v>
      </c>
    </row>
    <row r="51" spans="1:13" s="8" customFormat="1" ht="15">
      <c r="A51" s="192" t="s">
        <v>76</v>
      </c>
      <c r="B51" s="178">
        <v>800</v>
      </c>
      <c r="C51" s="269">
        <f>Volume!J51</f>
        <v>311.05</v>
      </c>
      <c r="D51" s="303">
        <v>38.24</v>
      </c>
      <c r="E51" s="205">
        <f t="shared" si="0"/>
        <v>30592</v>
      </c>
      <c r="F51" s="210">
        <f t="shared" si="1"/>
        <v>12.293843433531586</v>
      </c>
      <c r="G51" s="262">
        <f t="shared" si="2"/>
        <v>43034</v>
      </c>
      <c r="H51" s="260">
        <v>5</v>
      </c>
      <c r="I51" s="206">
        <f t="shared" si="3"/>
        <v>53.7925</v>
      </c>
      <c r="J51" s="213">
        <f t="shared" si="4"/>
        <v>0.17293843433531586</v>
      </c>
      <c r="K51" s="217">
        <f t="shared" si="5"/>
        <v>3.219470125</v>
      </c>
      <c r="L51" s="207">
        <f t="shared" si="6"/>
        <v>17.63376410676477</v>
      </c>
      <c r="M51" s="218">
        <v>51.511522</v>
      </c>
    </row>
    <row r="52" spans="1:13" s="8" customFormat="1" ht="15">
      <c r="A52" s="192" t="s">
        <v>459</v>
      </c>
      <c r="B52" s="178">
        <v>2000</v>
      </c>
      <c r="C52" s="269">
        <f>Volume!J52</f>
        <v>134.75</v>
      </c>
      <c r="D52" s="303">
        <v>16.49</v>
      </c>
      <c r="E52" s="205">
        <f t="shared" si="0"/>
        <v>32980</v>
      </c>
      <c r="F52" s="210">
        <f t="shared" si="1"/>
        <v>12.23747680890538</v>
      </c>
      <c r="G52" s="262">
        <f t="shared" si="2"/>
        <v>46455</v>
      </c>
      <c r="H52" s="260">
        <v>5</v>
      </c>
      <c r="I52" s="206">
        <f t="shared" si="3"/>
        <v>23.2275</v>
      </c>
      <c r="J52" s="213">
        <f t="shared" si="4"/>
        <v>0.1723747680890538</v>
      </c>
      <c r="K52" s="217">
        <f t="shared" si="5"/>
        <v>2.9675078125</v>
      </c>
      <c r="L52" s="207">
        <f t="shared" si="6"/>
        <v>16.25370968479061</v>
      </c>
      <c r="M52" s="218">
        <v>47.480125</v>
      </c>
    </row>
    <row r="53" spans="1:13" s="8" customFormat="1" ht="15">
      <c r="A53" s="192" t="s">
        <v>136</v>
      </c>
      <c r="B53" s="178">
        <v>425</v>
      </c>
      <c r="C53" s="269">
        <f>Volume!J53</f>
        <v>1173.15</v>
      </c>
      <c r="D53" s="303">
        <v>125.8</v>
      </c>
      <c r="E53" s="205">
        <f t="shared" si="0"/>
        <v>53465</v>
      </c>
      <c r="F53" s="210">
        <f t="shared" si="1"/>
        <v>10.72326641946895</v>
      </c>
      <c r="G53" s="262">
        <f t="shared" si="2"/>
        <v>78394.4375</v>
      </c>
      <c r="H53" s="260">
        <v>5</v>
      </c>
      <c r="I53" s="206">
        <f t="shared" si="3"/>
        <v>184.4575</v>
      </c>
      <c r="J53" s="213">
        <f t="shared" si="4"/>
        <v>0.1572326641946895</v>
      </c>
      <c r="K53" s="217">
        <f t="shared" si="5"/>
        <v>2.7119110625</v>
      </c>
      <c r="L53" s="207">
        <f t="shared" si="6"/>
        <v>14.853748628790525</v>
      </c>
      <c r="M53" s="218">
        <v>43.390577</v>
      </c>
    </row>
    <row r="54" spans="1:13" s="8" customFormat="1" ht="15">
      <c r="A54" s="192" t="s">
        <v>157</v>
      </c>
      <c r="B54" s="178">
        <v>550</v>
      </c>
      <c r="C54" s="269">
        <f>Volume!J54</f>
        <v>609.8</v>
      </c>
      <c r="D54" s="303">
        <v>84.54</v>
      </c>
      <c r="E54" s="205">
        <f t="shared" si="0"/>
        <v>46497</v>
      </c>
      <c r="F54" s="210">
        <f t="shared" si="1"/>
        <v>13.863561823548705</v>
      </c>
      <c r="G54" s="262">
        <f t="shared" si="2"/>
        <v>63266.5</v>
      </c>
      <c r="H54" s="260">
        <v>5</v>
      </c>
      <c r="I54" s="206">
        <f t="shared" si="3"/>
        <v>115.03</v>
      </c>
      <c r="J54" s="213">
        <f t="shared" si="4"/>
        <v>0.18863561823548705</v>
      </c>
      <c r="K54" s="217">
        <f t="shared" si="5"/>
        <v>3.6640430625</v>
      </c>
      <c r="L54" s="207">
        <f t="shared" si="6"/>
        <v>20.068790370015613</v>
      </c>
      <c r="M54" s="218">
        <v>58.624689</v>
      </c>
    </row>
    <row r="55" spans="1:13" s="8" customFormat="1" ht="15">
      <c r="A55" s="192" t="s">
        <v>158</v>
      </c>
      <c r="B55" s="178">
        <v>3450</v>
      </c>
      <c r="C55" s="269">
        <f>Volume!J55</f>
        <v>86.6</v>
      </c>
      <c r="D55" s="303">
        <v>24.73</v>
      </c>
      <c r="E55" s="205">
        <f t="shared" si="0"/>
        <v>85318.5</v>
      </c>
      <c r="F55" s="210">
        <f t="shared" si="1"/>
        <v>28.556581986143186</v>
      </c>
      <c r="G55" s="262">
        <f t="shared" si="2"/>
        <v>105993.38399999999</v>
      </c>
      <c r="H55" s="260">
        <v>6.92</v>
      </c>
      <c r="I55" s="206">
        <f t="shared" si="3"/>
        <v>30.72272</v>
      </c>
      <c r="J55" s="213">
        <f t="shared" si="4"/>
        <v>0.3547658198614319</v>
      </c>
      <c r="K55" s="217">
        <f t="shared" si="5"/>
        <v>8.7053034375</v>
      </c>
      <c r="L55" s="207">
        <f t="shared" si="6"/>
        <v>47.68091062646014</v>
      </c>
      <c r="M55" s="218">
        <v>139.284855</v>
      </c>
    </row>
    <row r="56" spans="1:13" s="8" customFormat="1" ht="15">
      <c r="A56" s="192" t="s">
        <v>380</v>
      </c>
      <c r="B56" s="178">
        <v>900</v>
      </c>
      <c r="C56" s="269">
        <f>Volume!J56</f>
        <v>423.95</v>
      </c>
      <c r="D56" s="303">
        <v>80.92</v>
      </c>
      <c r="E56" s="205">
        <f t="shared" si="0"/>
        <v>72828</v>
      </c>
      <c r="F56" s="210">
        <f t="shared" si="1"/>
        <v>19.087156504304755</v>
      </c>
      <c r="G56" s="262">
        <f t="shared" si="2"/>
        <v>91905.75</v>
      </c>
      <c r="H56" s="260">
        <v>5</v>
      </c>
      <c r="I56" s="206">
        <f t="shared" si="3"/>
        <v>102.1175</v>
      </c>
      <c r="J56" s="213">
        <f t="shared" si="4"/>
        <v>0.24087156504304755</v>
      </c>
      <c r="K56" s="217">
        <f t="shared" si="5"/>
        <v>5.510240375</v>
      </c>
      <c r="L56" s="207">
        <f t="shared" si="6"/>
        <v>30.180829506632257</v>
      </c>
      <c r="M56" s="218">
        <v>88.163846</v>
      </c>
    </row>
    <row r="57" spans="1:13" s="8" customFormat="1" ht="15">
      <c r="A57" s="192" t="s">
        <v>3</v>
      </c>
      <c r="B57" s="178">
        <v>1250</v>
      </c>
      <c r="C57" s="269">
        <f>Volume!J57</f>
        <v>214.6</v>
      </c>
      <c r="D57" s="303">
        <v>23.28</v>
      </c>
      <c r="E57" s="205">
        <f t="shared" si="0"/>
        <v>29100</v>
      </c>
      <c r="F57" s="210">
        <f t="shared" si="1"/>
        <v>10.848089468779126</v>
      </c>
      <c r="G57" s="262">
        <f t="shared" si="2"/>
        <v>42512.5</v>
      </c>
      <c r="H57" s="260">
        <v>5</v>
      </c>
      <c r="I57" s="206">
        <f t="shared" si="3"/>
        <v>34.01</v>
      </c>
      <c r="J57" s="213">
        <f t="shared" si="4"/>
        <v>0.15848089468779122</v>
      </c>
      <c r="K57" s="217">
        <f t="shared" si="5"/>
        <v>2.323021375</v>
      </c>
      <c r="L57" s="207">
        <f t="shared" si="6"/>
        <v>12.723712086541676</v>
      </c>
      <c r="M57" s="218">
        <v>37.168342</v>
      </c>
    </row>
    <row r="58" spans="1:13" s="8" customFormat="1" ht="15">
      <c r="A58" s="192" t="s">
        <v>466</v>
      </c>
      <c r="B58" s="178">
        <v>200</v>
      </c>
      <c r="C58" s="269">
        <f>Volume!J58</f>
        <v>1385.6</v>
      </c>
      <c r="D58" s="303">
        <v>340.91</v>
      </c>
      <c r="E58" s="205">
        <f t="shared" si="0"/>
        <v>68182</v>
      </c>
      <c r="F58" s="210">
        <f t="shared" si="1"/>
        <v>24.60378175519631</v>
      </c>
      <c r="G58" s="262">
        <f t="shared" si="2"/>
        <v>82038</v>
      </c>
      <c r="H58" s="260">
        <v>5</v>
      </c>
      <c r="I58" s="206">
        <f t="shared" si="3"/>
        <v>410.19</v>
      </c>
      <c r="J58" s="213">
        <f t="shared" si="4"/>
        <v>0.29603781755196307</v>
      </c>
      <c r="K58" s="217">
        <f t="shared" si="5"/>
        <v>3.7520681875</v>
      </c>
      <c r="L58" s="207">
        <f t="shared" si="6"/>
        <v>20.55092383591273</v>
      </c>
      <c r="M58" s="218">
        <v>60.033091</v>
      </c>
    </row>
    <row r="59" spans="1:13" s="8" customFormat="1" ht="15">
      <c r="A59" s="192" t="s">
        <v>528</v>
      </c>
      <c r="B59" s="178">
        <v>550</v>
      </c>
      <c r="C59" s="269">
        <f>Volume!J59</f>
        <v>401.45</v>
      </c>
      <c r="D59" s="303">
        <v>75.08</v>
      </c>
      <c r="E59" s="205">
        <f t="shared" si="0"/>
        <v>41294</v>
      </c>
      <c r="F59" s="210">
        <f t="shared" si="1"/>
        <v>18.702204508656123</v>
      </c>
      <c r="G59" s="262">
        <f t="shared" si="2"/>
        <v>52333.875</v>
      </c>
      <c r="H59" s="260">
        <v>5</v>
      </c>
      <c r="I59" s="206">
        <f t="shared" si="3"/>
        <v>95.1525</v>
      </c>
      <c r="J59" s="213">
        <f t="shared" si="4"/>
        <v>0.23702204508656122</v>
      </c>
      <c r="K59" s="217">
        <f t="shared" si="5"/>
        <v>2.5</v>
      </c>
      <c r="L59" s="207">
        <f t="shared" si="6"/>
        <v>13.693063937629153</v>
      </c>
      <c r="M59" s="218">
        <v>40</v>
      </c>
    </row>
    <row r="60" spans="1:13" s="8" customFormat="1" ht="15">
      <c r="A60" s="192" t="s">
        <v>159</v>
      </c>
      <c r="B60" s="178">
        <v>600</v>
      </c>
      <c r="C60" s="269">
        <f>Volume!J60</f>
        <v>428.7</v>
      </c>
      <c r="D60" s="303">
        <v>60.78</v>
      </c>
      <c r="E60" s="205">
        <f t="shared" si="0"/>
        <v>36468</v>
      </c>
      <c r="F60" s="210">
        <f t="shared" si="1"/>
        <v>14.177746675997202</v>
      </c>
      <c r="G60" s="262">
        <f t="shared" si="2"/>
        <v>49329</v>
      </c>
      <c r="H60" s="260">
        <v>5</v>
      </c>
      <c r="I60" s="206">
        <f t="shared" si="3"/>
        <v>82.215</v>
      </c>
      <c r="J60" s="213">
        <f t="shared" si="4"/>
        <v>0.191777466759972</v>
      </c>
      <c r="K60" s="217">
        <f t="shared" si="5"/>
        <v>3.668413625</v>
      </c>
      <c r="L60" s="207">
        <f t="shared" si="6"/>
        <v>20.092728926717975</v>
      </c>
      <c r="M60" s="218">
        <v>58.694618</v>
      </c>
    </row>
    <row r="61" spans="1:13" s="8" customFormat="1" ht="15">
      <c r="A61" s="192" t="s">
        <v>277</v>
      </c>
      <c r="B61" s="178">
        <v>500</v>
      </c>
      <c r="C61" s="269">
        <f>Volume!J61</f>
        <v>393.05</v>
      </c>
      <c r="D61" s="303">
        <v>55.62</v>
      </c>
      <c r="E61" s="205">
        <f t="shared" si="0"/>
        <v>27810</v>
      </c>
      <c r="F61" s="210">
        <f t="shared" si="1"/>
        <v>14.150871390408343</v>
      </c>
      <c r="G61" s="262">
        <f t="shared" si="2"/>
        <v>37636.25</v>
      </c>
      <c r="H61" s="260">
        <v>5</v>
      </c>
      <c r="I61" s="206">
        <f t="shared" si="3"/>
        <v>75.2725</v>
      </c>
      <c r="J61" s="213">
        <f t="shared" si="4"/>
        <v>0.19150871390408342</v>
      </c>
      <c r="K61" s="217">
        <f t="shared" si="5"/>
        <v>3.4460685625</v>
      </c>
      <c r="L61" s="207">
        <f t="shared" si="6"/>
        <v>18.874894863906512</v>
      </c>
      <c r="M61" s="218">
        <v>55.137097</v>
      </c>
    </row>
    <row r="62" spans="1:13" s="8" customFormat="1" ht="15">
      <c r="A62" s="192" t="s">
        <v>180</v>
      </c>
      <c r="B62" s="178">
        <v>475</v>
      </c>
      <c r="C62" s="269">
        <f>Volume!J62</f>
        <v>410.9</v>
      </c>
      <c r="D62" s="303">
        <v>44.54</v>
      </c>
      <c r="E62" s="205">
        <f t="shared" si="0"/>
        <v>21156.5</v>
      </c>
      <c r="F62" s="210">
        <f t="shared" si="1"/>
        <v>10.839620345582867</v>
      </c>
      <c r="G62" s="262">
        <f t="shared" si="2"/>
        <v>30915.375</v>
      </c>
      <c r="H62" s="260">
        <v>5</v>
      </c>
      <c r="I62" s="206">
        <f t="shared" si="3"/>
        <v>65.085</v>
      </c>
      <c r="J62" s="213">
        <f t="shared" si="4"/>
        <v>0.15839620345582867</v>
      </c>
      <c r="K62" s="217">
        <f t="shared" si="5"/>
        <v>2.9848109375</v>
      </c>
      <c r="L62" s="207">
        <f t="shared" si="6"/>
        <v>16.348482803568924</v>
      </c>
      <c r="M62" s="218">
        <v>47.756975</v>
      </c>
    </row>
    <row r="63" spans="1:13" s="8" customFormat="1" ht="15">
      <c r="A63" s="192" t="s">
        <v>213</v>
      </c>
      <c r="B63" s="178">
        <v>2700</v>
      </c>
      <c r="C63" s="269">
        <f>Volume!J63</f>
        <v>113.4</v>
      </c>
      <c r="D63" s="303">
        <v>15.57</v>
      </c>
      <c r="E63" s="205">
        <f t="shared" si="0"/>
        <v>42039</v>
      </c>
      <c r="F63" s="210">
        <f t="shared" si="1"/>
        <v>13.73015873015873</v>
      </c>
      <c r="G63" s="262">
        <f t="shared" si="2"/>
        <v>57348</v>
      </c>
      <c r="H63" s="260">
        <v>5</v>
      </c>
      <c r="I63" s="206">
        <f t="shared" si="3"/>
        <v>21.24</v>
      </c>
      <c r="J63" s="213">
        <f t="shared" si="4"/>
        <v>0.18730158730158727</v>
      </c>
      <c r="K63" s="217">
        <f t="shared" si="5"/>
        <v>3.885690875</v>
      </c>
      <c r="L63" s="207">
        <f t="shared" si="6"/>
        <v>21.28280543729487</v>
      </c>
      <c r="M63" s="218">
        <v>62.171054</v>
      </c>
    </row>
    <row r="64" spans="1:13" s="8" customFormat="1" ht="15">
      <c r="A64" s="192" t="s">
        <v>500</v>
      </c>
      <c r="B64" s="178">
        <v>1400</v>
      </c>
      <c r="C64" s="269">
        <f>Volume!J64</f>
        <v>143.4</v>
      </c>
      <c r="D64" s="303">
        <v>30.1</v>
      </c>
      <c r="E64" s="205">
        <f t="shared" si="0"/>
        <v>42140</v>
      </c>
      <c r="F64" s="210">
        <f t="shared" si="1"/>
        <v>20.99023709902371</v>
      </c>
      <c r="G64" s="262">
        <f t="shared" si="2"/>
        <v>53001.116</v>
      </c>
      <c r="H64" s="260">
        <v>5.41</v>
      </c>
      <c r="I64" s="206">
        <f t="shared" si="3"/>
        <v>37.85794</v>
      </c>
      <c r="J64" s="213">
        <f t="shared" si="4"/>
        <v>0.2640023709902371</v>
      </c>
      <c r="K64" s="217">
        <f t="shared" si="5"/>
        <v>6.188576625</v>
      </c>
      <c r="L64" s="207">
        <f t="shared" si="6"/>
        <v>33.89623016361689</v>
      </c>
      <c r="M64" s="218">
        <v>99.017226</v>
      </c>
    </row>
    <row r="65" spans="1:13" s="8" customFormat="1" ht="15">
      <c r="A65" s="192" t="s">
        <v>395</v>
      </c>
      <c r="B65" s="178">
        <v>2625</v>
      </c>
      <c r="C65" s="269">
        <f>Volume!J65</f>
        <v>83.4</v>
      </c>
      <c r="D65" s="303">
        <v>13.75</v>
      </c>
      <c r="E65" s="205">
        <f t="shared" si="0"/>
        <v>36093.75</v>
      </c>
      <c r="F65" s="210">
        <f t="shared" si="1"/>
        <v>16.486810551558754</v>
      </c>
      <c r="G65" s="262">
        <f t="shared" si="2"/>
        <v>47521.635</v>
      </c>
      <c r="H65" s="260">
        <v>5.22</v>
      </c>
      <c r="I65" s="206">
        <f t="shared" si="3"/>
        <v>18.10348</v>
      </c>
      <c r="J65" s="213">
        <f t="shared" si="4"/>
        <v>0.21706810551558753</v>
      </c>
      <c r="K65" s="217">
        <f t="shared" si="5"/>
        <v>4.58034575</v>
      </c>
      <c r="L65" s="207">
        <f t="shared" si="6"/>
        <v>25.087586884479183</v>
      </c>
      <c r="M65" s="218">
        <v>73.285532</v>
      </c>
    </row>
    <row r="66" spans="1:13" s="8" customFormat="1" ht="15">
      <c r="A66" s="192" t="s">
        <v>160</v>
      </c>
      <c r="B66" s="178">
        <v>155</v>
      </c>
      <c r="C66" s="269">
        <f>Volume!J66</f>
        <v>1870.5</v>
      </c>
      <c r="D66" s="303">
        <v>291.01</v>
      </c>
      <c r="E66" s="205">
        <f t="shared" si="0"/>
        <v>45106.549999999996</v>
      </c>
      <c r="F66" s="210">
        <f t="shared" si="1"/>
        <v>15.557872226677357</v>
      </c>
      <c r="G66" s="262">
        <f t="shared" si="2"/>
        <v>59602.924999999996</v>
      </c>
      <c r="H66" s="260">
        <v>5</v>
      </c>
      <c r="I66" s="206">
        <f t="shared" si="3"/>
        <v>384.53499999999997</v>
      </c>
      <c r="J66" s="213">
        <f t="shared" si="4"/>
        <v>0.20557872226677357</v>
      </c>
      <c r="K66" s="217">
        <f t="shared" si="5"/>
        <v>4.35760075</v>
      </c>
      <c r="L66" s="207">
        <f t="shared" si="6"/>
        <v>23.867562273764296</v>
      </c>
      <c r="M66" s="218">
        <v>69.721612</v>
      </c>
    </row>
    <row r="67" spans="1:13" s="8" customFormat="1" ht="15">
      <c r="A67" s="192" t="s">
        <v>451</v>
      </c>
      <c r="B67" s="178">
        <v>400</v>
      </c>
      <c r="C67" s="269">
        <f>Volume!J67</f>
        <v>1065.8</v>
      </c>
      <c r="D67" s="303">
        <v>153.98</v>
      </c>
      <c r="E67" s="205">
        <f t="shared" si="0"/>
        <v>61591.99999999999</v>
      </c>
      <c r="F67" s="210">
        <f t="shared" si="1"/>
        <v>14.447363482829797</v>
      </c>
      <c r="G67" s="262">
        <f t="shared" si="2"/>
        <v>82908</v>
      </c>
      <c r="H67" s="260">
        <v>5</v>
      </c>
      <c r="I67" s="206">
        <f t="shared" si="3"/>
        <v>207.27</v>
      </c>
      <c r="J67" s="213">
        <f t="shared" si="4"/>
        <v>0.19447363482829802</v>
      </c>
      <c r="K67" s="217">
        <f t="shared" si="5"/>
        <v>3.67101325</v>
      </c>
      <c r="L67" s="207">
        <f t="shared" si="6"/>
        <v>20.106967659253517</v>
      </c>
      <c r="M67" s="218">
        <v>58.736212</v>
      </c>
    </row>
    <row r="68" spans="1:13" s="8" customFormat="1" ht="15">
      <c r="A68" s="192" t="s">
        <v>191</v>
      </c>
      <c r="B68" s="178">
        <v>400</v>
      </c>
      <c r="C68" s="269">
        <f>Volume!J68</f>
        <v>714.9</v>
      </c>
      <c r="D68" s="303">
        <v>80.37</v>
      </c>
      <c r="E68" s="205">
        <f t="shared" si="0"/>
        <v>32148</v>
      </c>
      <c r="F68" s="210">
        <f t="shared" si="1"/>
        <v>11.242131766680656</v>
      </c>
      <c r="G68" s="262">
        <f t="shared" si="2"/>
        <v>46446</v>
      </c>
      <c r="H68" s="260">
        <v>5</v>
      </c>
      <c r="I68" s="206">
        <f t="shared" si="3"/>
        <v>116.115</v>
      </c>
      <c r="J68" s="213">
        <f t="shared" si="4"/>
        <v>0.16242131766680654</v>
      </c>
      <c r="K68" s="217">
        <f t="shared" si="5"/>
        <v>1.9602615625</v>
      </c>
      <c r="L68" s="207">
        <f t="shared" si="6"/>
        <v>10.73679476391573</v>
      </c>
      <c r="M68" s="218">
        <v>31.364185</v>
      </c>
    </row>
    <row r="69" spans="1:13" s="8" customFormat="1" ht="15">
      <c r="A69" s="200" t="s">
        <v>526</v>
      </c>
      <c r="B69" s="178">
        <v>250</v>
      </c>
      <c r="C69" s="269">
        <f>Volume!J69</f>
        <v>1523.55</v>
      </c>
      <c r="D69" s="303">
        <v>154.38</v>
      </c>
      <c r="E69" s="205">
        <f aca="true" t="shared" si="7" ref="E69:E132">D69*B69</f>
        <v>38595</v>
      </c>
      <c r="F69" s="210">
        <f aca="true" t="shared" si="8" ref="F69:F132">D69/C69*100</f>
        <v>10.132913261789898</v>
      </c>
      <c r="G69" s="262">
        <f aca="true" t="shared" si="9" ref="G69:G132">(B69*C69)*H69%+E69</f>
        <v>57639.375</v>
      </c>
      <c r="H69" s="260">
        <v>5</v>
      </c>
      <c r="I69" s="206">
        <f aca="true" t="shared" si="10" ref="I69:I132">G69/B69</f>
        <v>230.5575</v>
      </c>
      <c r="J69" s="213">
        <f aca="true" t="shared" si="11" ref="J69:J132">I69/C69</f>
        <v>0.151329132617899</v>
      </c>
      <c r="K69" s="217">
        <f aca="true" t="shared" si="12" ref="K69:K132">M69/16</f>
        <v>2.092246625</v>
      </c>
      <c r="L69" s="207">
        <f aca="true" t="shared" si="13" ref="L69:L132">K69*SQRT(30)</f>
        <v>11.459706723765523</v>
      </c>
      <c r="M69" s="218">
        <v>33.475946</v>
      </c>
    </row>
    <row r="70" spans="1:13" s="8" customFormat="1" ht="15">
      <c r="A70" s="192" t="s">
        <v>396</v>
      </c>
      <c r="B70" s="178">
        <v>75</v>
      </c>
      <c r="C70" s="269">
        <f>Volume!J70</f>
        <v>4711.85</v>
      </c>
      <c r="D70" s="303">
        <v>1035.2</v>
      </c>
      <c r="E70" s="205">
        <f t="shared" si="7"/>
        <v>77640</v>
      </c>
      <c r="F70" s="210">
        <f t="shared" si="8"/>
        <v>21.970139117331833</v>
      </c>
      <c r="G70" s="262">
        <f t="shared" si="9"/>
        <v>98666.630625</v>
      </c>
      <c r="H70" s="260">
        <v>5.95</v>
      </c>
      <c r="I70" s="206">
        <f t="shared" si="10"/>
        <v>1315.555075</v>
      </c>
      <c r="J70" s="213">
        <f t="shared" si="11"/>
        <v>0.2792013911733183</v>
      </c>
      <c r="K70" s="217">
        <f t="shared" si="12"/>
        <v>5.6303670625</v>
      </c>
      <c r="L70" s="207">
        <f t="shared" si="13"/>
        <v>30.838790471653496</v>
      </c>
      <c r="M70" s="218">
        <v>90.085873</v>
      </c>
    </row>
    <row r="71" spans="1:13" s="8" customFormat="1" ht="15">
      <c r="A71" s="192" t="s">
        <v>397</v>
      </c>
      <c r="B71" s="178">
        <v>1000</v>
      </c>
      <c r="C71" s="269">
        <f>Volume!J71</f>
        <v>344.85</v>
      </c>
      <c r="D71" s="303">
        <v>65.38</v>
      </c>
      <c r="E71" s="205">
        <f t="shared" si="7"/>
        <v>65379.99999999999</v>
      </c>
      <c r="F71" s="210">
        <f t="shared" si="8"/>
        <v>18.958967667101636</v>
      </c>
      <c r="G71" s="262">
        <f t="shared" si="9"/>
        <v>82794.92499999999</v>
      </c>
      <c r="H71" s="260">
        <v>5.05</v>
      </c>
      <c r="I71" s="206">
        <f t="shared" si="10"/>
        <v>82.79492499999999</v>
      </c>
      <c r="J71" s="213">
        <f t="shared" si="11"/>
        <v>0.24008967667101636</v>
      </c>
      <c r="K71" s="217">
        <f t="shared" si="12"/>
        <v>4.75612825</v>
      </c>
      <c r="L71" s="207">
        <f t="shared" si="13"/>
        <v>26.0503872891257</v>
      </c>
      <c r="M71" s="218">
        <v>76.098052</v>
      </c>
    </row>
    <row r="72" spans="1:13" s="8" customFormat="1" ht="15">
      <c r="A72" s="192" t="s">
        <v>214</v>
      </c>
      <c r="B72" s="178">
        <v>2400</v>
      </c>
      <c r="C72" s="269">
        <f>Volume!J72</f>
        <v>153</v>
      </c>
      <c r="D72" s="303">
        <v>31.62</v>
      </c>
      <c r="E72" s="205">
        <f t="shared" si="7"/>
        <v>75888</v>
      </c>
      <c r="F72" s="210">
        <f t="shared" si="8"/>
        <v>20.666666666666668</v>
      </c>
      <c r="G72" s="262">
        <f t="shared" si="9"/>
        <v>97993.44</v>
      </c>
      <c r="H72" s="260">
        <v>6.02</v>
      </c>
      <c r="I72" s="206">
        <f t="shared" si="10"/>
        <v>40.830600000000004</v>
      </c>
      <c r="J72" s="213">
        <f t="shared" si="11"/>
        <v>0.2668666666666667</v>
      </c>
      <c r="K72" s="217">
        <f t="shared" si="12"/>
        <v>5.85809625</v>
      </c>
      <c r="L72" s="207">
        <f t="shared" si="13"/>
        <v>32.08611460161423</v>
      </c>
      <c r="M72" s="218">
        <v>93.72954</v>
      </c>
    </row>
    <row r="73" spans="1:13" s="8" customFormat="1" ht="15">
      <c r="A73" s="192" t="s">
        <v>161</v>
      </c>
      <c r="B73" s="178">
        <v>5650</v>
      </c>
      <c r="C73" s="269">
        <f>Volume!J73</f>
        <v>320.85</v>
      </c>
      <c r="D73" s="303">
        <v>129.35</v>
      </c>
      <c r="E73" s="205">
        <f t="shared" si="7"/>
        <v>730827.5</v>
      </c>
      <c r="F73" s="210">
        <f t="shared" si="8"/>
        <v>40.314788842138064</v>
      </c>
      <c r="G73" s="262">
        <f t="shared" si="9"/>
        <v>882921.6297500001</v>
      </c>
      <c r="H73" s="260">
        <v>8.39</v>
      </c>
      <c r="I73" s="206">
        <f t="shared" si="10"/>
        <v>156.269315</v>
      </c>
      <c r="J73" s="213">
        <f t="shared" si="11"/>
        <v>0.4870478884213807</v>
      </c>
      <c r="K73" s="217">
        <f t="shared" si="12"/>
        <v>11.639734125</v>
      </c>
      <c r="L73" s="207">
        <f t="shared" si="13"/>
        <v>63.75344943625157</v>
      </c>
      <c r="M73" s="218">
        <v>186.235746</v>
      </c>
    </row>
    <row r="74" spans="1:13" s="8" customFormat="1" ht="15">
      <c r="A74" s="192" t="s">
        <v>162</v>
      </c>
      <c r="B74" s="178">
        <v>851</v>
      </c>
      <c r="C74" s="269">
        <f>Volume!J74</f>
        <v>335</v>
      </c>
      <c r="D74" s="303">
        <v>34.93</v>
      </c>
      <c r="E74" s="205">
        <f t="shared" si="7"/>
        <v>29725.43</v>
      </c>
      <c r="F74" s="210">
        <f t="shared" si="8"/>
        <v>10.42686567164179</v>
      </c>
      <c r="G74" s="262">
        <f t="shared" si="9"/>
        <v>43979.68</v>
      </c>
      <c r="H74" s="260">
        <v>5</v>
      </c>
      <c r="I74" s="206">
        <f t="shared" si="10"/>
        <v>51.68</v>
      </c>
      <c r="J74" s="213">
        <f t="shared" si="11"/>
        <v>0.1542686567164179</v>
      </c>
      <c r="K74" s="217">
        <f t="shared" si="12"/>
        <v>3.19989025</v>
      </c>
      <c r="L74" s="207">
        <f t="shared" si="13"/>
        <v>17.526520714658457</v>
      </c>
      <c r="M74" s="218">
        <v>51.198244</v>
      </c>
    </row>
    <row r="75" spans="1:13" s="8" customFormat="1" ht="15">
      <c r="A75" s="192" t="s">
        <v>398</v>
      </c>
      <c r="B75" s="178">
        <v>150</v>
      </c>
      <c r="C75" s="269">
        <f>Volume!J75</f>
        <v>2578.5</v>
      </c>
      <c r="D75" s="303">
        <v>298.16</v>
      </c>
      <c r="E75" s="205">
        <f t="shared" si="7"/>
        <v>44724.00000000001</v>
      </c>
      <c r="F75" s="210">
        <f t="shared" si="8"/>
        <v>11.56331200310258</v>
      </c>
      <c r="G75" s="262">
        <f t="shared" si="9"/>
        <v>64062.75000000001</v>
      </c>
      <c r="H75" s="260">
        <v>5</v>
      </c>
      <c r="I75" s="206">
        <f t="shared" si="10"/>
        <v>427.08500000000004</v>
      </c>
      <c r="J75" s="213">
        <f t="shared" si="11"/>
        <v>0.16563312003102582</v>
      </c>
      <c r="K75" s="217">
        <f t="shared" si="12"/>
        <v>2.8981890625</v>
      </c>
      <c r="L75" s="207">
        <f t="shared" si="13"/>
        <v>15.874035254459999</v>
      </c>
      <c r="M75" s="218">
        <v>46.371025</v>
      </c>
    </row>
    <row r="76" spans="1:13" s="8" customFormat="1" ht="15">
      <c r="A76" s="192" t="s">
        <v>87</v>
      </c>
      <c r="B76" s="178">
        <v>750</v>
      </c>
      <c r="C76" s="269">
        <f>Volume!J76</f>
        <v>530.3</v>
      </c>
      <c r="D76" s="303">
        <v>96.81</v>
      </c>
      <c r="E76" s="205">
        <f t="shared" si="7"/>
        <v>72607.5</v>
      </c>
      <c r="F76" s="210">
        <f t="shared" si="8"/>
        <v>18.255704318310393</v>
      </c>
      <c r="G76" s="262">
        <f t="shared" si="9"/>
        <v>92493.75</v>
      </c>
      <c r="H76" s="260">
        <v>5</v>
      </c>
      <c r="I76" s="206">
        <f t="shared" si="10"/>
        <v>123.325</v>
      </c>
      <c r="J76" s="213">
        <f t="shared" si="11"/>
        <v>0.23255704318310394</v>
      </c>
      <c r="K76" s="217">
        <f t="shared" si="12"/>
        <v>4.245243</v>
      </c>
      <c r="L76" s="207">
        <f t="shared" si="13"/>
        <v>23.25215353190904</v>
      </c>
      <c r="M76" s="218">
        <v>67.923888</v>
      </c>
    </row>
    <row r="77" spans="1:13" s="8" customFormat="1" ht="15">
      <c r="A77" s="192" t="s">
        <v>501</v>
      </c>
      <c r="B77" s="178">
        <v>250</v>
      </c>
      <c r="C77" s="269">
        <f>Volume!J77</f>
        <v>1037.75</v>
      </c>
      <c r="D77" s="303">
        <v>193.49</v>
      </c>
      <c r="E77" s="205">
        <f t="shared" si="7"/>
        <v>48372.5</v>
      </c>
      <c r="F77" s="210">
        <f t="shared" si="8"/>
        <v>18.645145748012528</v>
      </c>
      <c r="G77" s="262">
        <f t="shared" si="9"/>
        <v>61344.375</v>
      </c>
      <c r="H77" s="260">
        <v>5</v>
      </c>
      <c r="I77" s="206">
        <f t="shared" si="10"/>
        <v>245.3775</v>
      </c>
      <c r="J77" s="213">
        <f t="shared" si="11"/>
        <v>0.23645145748012528</v>
      </c>
      <c r="K77" s="217">
        <f t="shared" si="12"/>
        <v>3.945793625</v>
      </c>
      <c r="L77" s="207">
        <f t="shared" si="13"/>
        <v>21.612001756725803</v>
      </c>
      <c r="M77" s="218">
        <v>63.132698</v>
      </c>
    </row>
    <row r="78" spans="1:13" s="8" customFormat="1" ht="15">
      <c r="A78" s="192" t="s">
        <v>278</v>
      </c>
      <c r="B78" s="178">
        <v>2500</v>
      </c>
      <c r="C78" s="269">
        <f>Volume!J78</f>
        <v>162.65</v>
      </c>
      <c r="D78" s="303">
        <v>20.63</v>
      </c>
      <c r="E78" s="205">
        <f t="shared" si="7"/>
        <v>51575</v>
      </c>
      <c r="F78" s="210">
        <f t="shared" si="8"/>
        <v>12.683676606209652</v>
      </c>
      <c r="G78" s="262">
        <f t="shared" si="9"/>
        <v>71906.25</v>
      </c>
      <c r="H78" s="260">
        <v>5</v>
      </c>
      <c r="I78" s="206">
        <f t="shared" si="10"/>
        <v>28.7625</v>
      </c>
      <c r="J78" s="213">
        <f t="shared" si="11"/>
        <v>0.17683676606209653</v>
      </c>
      <c r="K78" s="217">
        <f t="shared" si="12"/>
        <v>3.8539935</v>
      </c>
      <c r="L78" s="207">
        <f t="shared" si="13"/>
        <v>21.109191764282865</v>
      </c>
      <c r="M78" s="218">
        <v>61.663896</v>
      </c>
    </row>
    <row r="79" spans="1:13" s="8" customFormat="1" ht="15">
      <c r="A79" s="192" t="s">
        <v>263</v>
      </c>
      <c r="B79" s="178">
        <v>600</v>
      </c>
      <c r="C79" s="269">
        <f>Volume!J79</f>
        <v>561.95</v>
      </c>
      <c r="D79" s="303">
        <v>90.97</v>
      </c>
      <c r="E79" s="205">
        <f t="shared" si="7"/>
        <v>54582</v>
      </c>
      <c r="F79" s="210">
        <f t="shared" si="8"/>
        <v>16.188272978022955</v>
      </c>
      <c r="G79" s="262">
        <f t="shared" si="9"/>
        <v>71440.5</v>
      </c>
      <c r="H79" s="260">
        <v>5</v>
      </c>
      <c r="I79" s="206">
        <f t="shared" si="10"/>
        <v>119.0675</v>
      </c>
      <c r="J79" s="213">
        <f t="shared" si="11"/>
        <v>0.21188272978022954</v>
      </c>
      <c r="K79" s="217">
        <f t="shared" si="12"/>
        <v>3.631549375</v>
      </c>
      <c r="L79" s="207">
        <f t="shared" si="13"/>
        <v>19.890815113812877</v>
      </c>
      <c r="M79" s="218">
        <v>58.10479</v>
      </c>
    </row>
    <row r="80" spans="1:13" s="8" customFormat="1" ht="15">
      <c r="A80" s="192" t="s">
        <v>503</v>
      </c>
      <c r="B80" s="178">
        <v>500</v>
      </c>
      <c r="C80" s="269">
        <f>Volume!J80</f>
        <v>445.65</v>
      </c>
      <c r="D80" s="303">
        <v>73.69</v>
      </c>
      <c r="E80" s="205">
        <f t="shared" si="7"/>
        <v>36845</v>
      </c>
      <c r="F80" s="210">
        <f t="shared" si="8"/>
        <v>16.535397733647482</v>
      </c>
      <c r="G80" s="262">
        <f t="shared" si="9"/>
        <v>48253.64</v>
      </c>
      <c r="H80" s="260">
        <v>5.12</v>
      </c>
      <c r="I80" s="206">
        <f t="shared" si="10"/>
        <v>96.50728</v>
      </c>
      <c r="J80" s="213">
        <f t="shared" si="11"/>
        <v>0.2165539773364748</v>
      </c>
      <c r="K80" s="217">
        <f t="shared" si="12"/>
        <v>4.2547810625</v>
      </c>
      <c r="L80" s="207">
        <f t="shared" si="13"/>
        <v>23.30439565177048</v>
      </c>
      <c r="M80" s="218">
        <v>68.076497</v>
      </c>
    </row>
    <row r="81" spans="1:13" s="8" customFormat="1" ht="15">
      <c r="A81" s="192" t="s">
        <v>215</v>
      </c>
      <c r="B81" s="178">
        <v>300</v>
      </c>
      <c r="C81" s="269">
        <f>Volume!J81</f>
        <v>1024.85</v>
      </c>
      <c r="D81" s="303">
        <v>127.99</v>
      </c>
      <c r="E81" s="205">
        <f t="shared" si="7"/>
        <v>38397</v>
      </c>
      <c r="F81" s="210">
        <f t="shared" si="8"/>
        <v>12.48865687661609</v>
      </c>
      <c r="G81" s="262">
        <f t="shared" si="9"/>
        <v>53769.75</v>
      </c>
      <c r="H81" s="260">
        <v>5</v>
      </c>
      <c r="I81" s="206">
        <f t="shared" si="10"/>
        <v>179.2325</v>
      </c>
      <c r="J81" s="213">
        <f t="shared" si="11"/>
        <v>0.1748865687661609</v>
      </c>
      <c r="K81" s="217">
        <f t="shared" si="12"/>
        <v>2.7615715625</v>
      </c>
      <c r="L81" s="207">
        <f t="shared" si="13"/>
        <v>15.125750389460377</v>
      </c>
      <c r="M81" s="218">
        <v>44.185145</v>
      </c>
    </row>
    <row r="82" spans="1:13" s="8" customFormat="1" ht="15">
      <c r="A82" s="192" t="s">
        <v>227</v>
      </c>
      <c r="B82" s="178">
        <v>1250</v>
      </c>
      <c r="C82" s="269">
        <f>Volume!J82</f>
        <v>249.25</v>
      </c>
      <c r="D82" s="303">
        <v>41.24</v>
      </c>
      <c r="E82" s="205">
        <f t="shared" si="7"/>
        <v>51550</v>
      </c>
      <c r="F82" s="210">
        <f t="shared" si="8"/>
        <v>16.5456369107322</v>
      </c>
      <c r="G82" s="262">
        <f t="shared" si="9"/>
        <v>68717.09375</v>
      </c>
      <c r="H82" s="260">
        <v>5.51</v>
      </c>
      <c r="I82" s="206">
        <f t="shared" si="10"/>
        <v>54.973675</v>
      </c>
      <c r="J82" s="213">
        <f t="shared" si="11"/>
        <v>0.22055636910732196</v>
      </c>
      <c r="K82" s="217">
        <f t="shared" si="12"/>
        <v>4.393238875</v>
      </c>
      <c r="L82" s="207">
        <f t="shared" si="13"/>
        <v>24.062760323461188</v>
      </c>
      <c r="M82" s="218">
        <v>70.291822</v>
      </c>
    </row>
    <row r="83" spans="1:13" s="8" customFormat="1" ht="15">
      <c r="A83" s="192" t="s">
        <v>163</v>
      </c>
      <c r="B83" s="178">
        <v>1475</v>
      </c>
      <c r="C83" s="269">
        <f>Volume!J83</f>
        <v>214.6</v>
      </c>
      <c r="D83" s="303">
        <v>44.35</v>
      </c>
      <c r="E83" s="205">
        <f t="shared" si="7"/>
        <v>65416.25</v>
      </c>
      <c r="F83" s="210">
        <f t="shared" si="8"/>
        <v>20.6663560111836</v>
      </c>
      <c r="G83" s="262">
        <f t="shared" si="9"/>
        <v>81337.9605</v>
      </c>
      <c r="H83" s="260">
        <v>5.03</v>
      </c>
      <c r="I83" s="206">
        <f t="shared" si="10"/>
        <v>55.14438</v>
      </c>
      <c r="J83" s="213">
        <f t="shared" si="11"/>
        <v>0.25696356011183596</v>
      </c>
      <c r="K83" s="217">
        <f t="shared" si="12"/>
        <v>4.1309105</v>
      </c>
      <c r="L83" s="207">
        <f t="shared" si="13"/>
        <v>22.625928638849444</v>
      </c>
      <c r="M83" s="218">
        <v>66.094568</v>
      </c>
    </row>
    <row r="84" spans="1:13" s="8" customFormat="1" ht="15">
      <c r="A84" s="192" t="s">
        <v>216</v>
      </c>
      <c r="B84" s="178">
        <v>88</v>
      </c>
      <c r="C84" s="269">
        <f>Volume!J84</f>
        <v>3631.8</v>
      </c>
      <c r="D84" s="303">
        <v>392.57</v>
      </c>
      <c r="E84" s="205">
        <f t="shared" si="7"/>
        <v>34546.159999999996</v>
      </c>
      <c r="F84" s="210">
        <f t="shared" si="8"/>
        <v>10.809240596949172</v>
      </c>
      <c r="G84" s="262">
        <f t="shared" si="9"/>
        <v>50526.08</v>
      </c>
      <c r="H84" s="260">
        <v>5</v>
      </c>
      <c r="I84" s="206">
        <f t="shared" si="10"/>
        <v>574.16</v>
      </c>
      <c r="J84" s="213">
        <f t="shared" si="11"/>
        <v>0.1580924059694917</v>
      </c>
      <c r="K84" s="217">
        <f t="shared" si="12"/>
        <v>2.6955891875</v>
      </c>
      <c r="L84" s="207">
        <f t="shared" si="13"/>
        <v>14.764350037607727</v>
      </c>
      <c r="M84" s="218">
        <v>43.129427</v>
      </c>
    </row>
    <row r="85" spans="1:13" s="8" customFormat="1" ht="15">
      <c r="A85" s="192" t="s">
        <v>279</v>
      </c>
      <c r="B85" s="178">
        <v>750</v>
      </c>
      <c r="C85" s="269">
        <f>Volume!J85</f>
        <v>257.55</v>
      </c>
      <c r="D85" s="303">
        <v>27.43</v>
      </c>
      <c r="E85" s="205">
        <f t="shared" si="7"/>
        <v>20572.5</v>
      </c>
      <c r="F85" s="210">
        <f t="shared" si="8"/>
        <v>10.650359153562414</v>
      </c>
      <c r="G85" s="262">
        <f t="shared" si="9"/>
        <v>30230.625</v>
      </c>
      <c r="H85" s="260">
        <v>5</v>
      </c>
      <c r="I85" s="206">
        <f t="shared" si="10"/>
        <v>40.3075</v>
      </c>
      <c r="J85" s="213">
        <f t="shared" si="11"/>
        <v>0.15650359153562413</v>
      </c>
      <c r="K85" s="217">
        <f t="shared" si="12"/>
        <v>2.5568750625</v>
      </c>
      <c r="L85" s="207">
        <f t="shared" si="13"/>
        <v>14.004581484536814</v>
      </c>
      <c r="M85" s="218">
        <v>40.910001</v>
      </c>
    </row>
    <row r="86" spans="1:13" s="8" customFormat="1" ht="15">
      <c r="A86" s="192" t="s">
        <v>502</v>
      </c>
      <c r="B86" s="178">
        <v>250</v>
      </c>
      <c r="C86" s="269">
        <f>Volume!J86</f>
        <v>932.15</v>
      </c>
      <c r="D86" s="303">
        <v>143.86</v>
      </c>
      <c r="E86" s="205">
        <f t="shared" si="7"/>
        <v>35965</v>
      </c>
      <c r="F86" s="210">
        <f t="shared" si="8"/>
        <v>15.433138443383577</v>
      </c>
      <c r="G86" s="262">
        <f t="shared" si="9"/>
        <v>47616.875</v>
      </c>
      <c r="H86" s="260">
        <v>5</v>
      </c>
      <c r="I86" s="206">
        <f t="shared" si="10"/>
        <v>190.4675</v>
      </c>
      <c r="J86" s="213">
        <f t="shared" si="11"/>
        <v>0.20433138443383575</v>
      </c>
      <c r="K86" s="217">
        <f t="shared" si="12"/>
        <v>3.4455969375</v>
      </c>
      <c r="L86" s="207">
        <f t="shared" si="13"/>
        <v>18.87231166739468</v>
      </c>
      <c r="M86" s="218">
        <v>55.129551</v>
      </c>
    </row>
    <row r="87" spans="1:13" s="8" customFormat="1" ht="15">
      <c r="A87" s="192" t="s">
        <v>280</v>
      </c>
      <c r="B87" s="178">
        <v>1400</v>
      </c>
      <c r="C87" s="269">
        <f>Volume!J87</f>
        <v>250.45</v>
      </c>
      <c r="D87" s="303">
        <v>52.12</v>
      </c>
      <c r="E87" s="205">
        <f t="shared" si="7"/>
        <v>72968</v>
      </c>
      <c r="F87" s="210">
        <f t="shared" si="8"/>
        <v>20.810541026152922</v>
      </c>
      <c r="G87" s="262">
        <f t="shared" si="9"/>
        <v>90499.5</v>
      </c>
      <c r="H87" s="260">
        <v>5</v>
      </c>
      <c r="I87" s="206">
        <f t="shared" si="10"/>
        <v>64.6425</v>
      </c>
      <c r="J87" s="213">
        <f t="shared" si="11"/>
        <v>0.2581054102615293</v>
      </c>
      <c r="K87" s="217">
        <f t="shared" si="12"/>
        <v>4.7485840625</v>
      </c>
      <c r="L87" s="207">
        <f t="shared" si="13"/>
        <v>26.009066072407716</v>
      </c>
      <c r="M87" s="218">
        <v>75.977345</v>
      </c>
    </row>
    <row r="88" spans="1:13" s="8" customFormat="1" ht="15">
      <c r="A88" s="192" t="s">
        <v>467</v>
      </c>
      <c r="B88" s="178">
        <v>400</v>
      </c>
      <c r="C88" s="269">
        <f>Volume!J88</f>
        <v>690.7</v>
      </c>
      <c r="D88" s="303">
        <v>88.89</v>
      </c>
      <c r="E88" s="205">
        <f t="shared" si="7"/>
        <v>35556</v>
      </c>
      <c r="F88" s="210">
        <f t="shared" si="8"/>
        <v>12.869552627768929</v>
      </c>
      <c r="G88" s="262">
        <f t="shared" si="9"/>
        <v>49370</v>
      </c>
      <c r="H88" s="260">
        <v>5</v>
      </c>
      <c r="I88" s="206">
        <f t="shared" si="10"/>
        <v>123.425</v>
      </c>
      <c r="J88" s="213">
        <f t="shared" si="11"/>
        <v>0.17869552627768928</v>
      </c>
      <c r="K88" s="217">
        <f t="shared" si="12"/>
        <v>3.66846775</v>
      </c>
      <c r="L88" s="207">
        <f t="shared" si="13"/>
        <v>20.093025381552224</v>
      </c>
      <c r="M88" s="218">
        <v>58.695484</v>
      </c>
    </row>
    <row r="89" spans="1:13" s="8" customFormat="1" ht="15">
      <c r="A89" s="192" t="s">
        <v>281</v>
      </c>
      <c r="B89" s="178">
        <v>1400</v>
      </c>
      <c r="C89" s="269">
        <f>Volume!J89</f>
        <v>220.55</v>
      </c>
      <c r="D89" s="303">
        <v>39.81</v>
      </c>
      <c r="E89" s="205">
        <f t="shared" si="7"/>
        <v>55734</v>
      </c>
      <c r="F89" s="210">
        <f t="shared" si="8"/>
        <v>18.050328723645432</v>
      </c>
      <c r="G89" s="262">
        <f t="shared" si="9"/>
        <v>71450.393</v>
      </c>
      <c r="H89" s="260">
        <v>5.09</v>
      </c>
      <c r="I89" s="206">
        <f t="shared" si="10"/>
        <v>51.035995</v>
      </c>
      <c r="J89" s="213">
        <f t="shared" si="11"/>
        <v>0.2314032872364543</v>
      </c>
      <c r="K89" s="217">
        <f t="shared" si="12"/>
        <v>3.849897625</v>
      </c>
      <c r="L89" s="207">
        <f t="shared" si="13"/>
        <v>21.08675773298065</v>
      </c>
      <c r="M89" s="218">
        <v>61.598362</v>
      </c>
    </row>
    <row r="90" spans="1:13" s="8" customFormat="1" ht="15">
      <c r="A90" s="192" t="s">
        <v>193</v>
      </c>
      <c r="B90" s="178">
        <v>650</v>
      </c>
      <c r="C90" s="269">
        <f>Volume!J90</f>
        <v>328.7</v>
      </c>
      <c r="D90" s="303">
        <v>35.12</v>
      </c>
      <c r="E90" s="205">
        <f t="shared" si="7"/>
        <v>22828</v>
      </c>
      <c r="F90" s="210">
        <f t="shared" si="8"/>
        <v>10.684514755095833</v>
      </c>
      <c r="G90" s="262">
        <f t="shared" si="9"/>
        <v>33510.75</v>
      </c>
      <c r="H90" s="260">
        <v>5</v>
      </c>
      <c r="I90" s="206">
        <f t="shared" si="10"/>
        <v>51.555</v>
      </c>
      <c r="J90" s="213">
        <f t="shared" si="11"/>
        <v>0.15684514755095832</v>
      </c>
      <c r="K90" s="217">
        <f t="shared" si="12"/>
        <v>2.4691750625</v>
      </c>
      <c r="L90" s="207">
        <f t="shared" si="13"/>
        <v>13.524228801604785</v>
      </c>
      <c r="M90" s="218">
        <v>39.506801</v>
      </c>
    </row>
    <row r="91" spans="1:13" s="8" customFormat="1" ht="15">
      <c r="A91" s="192" t="s">
        <v>4</v>
      </c>
      <c r="B91" s="178">
        <v>75</v>
      </c>
      <c r="C91" s="269">
        <f>Volume!J91</f>
        <v>2926.35</v>
      </c>
      <c r="D91" s="303">
        <v>456.84</v>
      </c>
      <c r="E91" s="205">
        <f t="shared" si="7"/>
        <v>34263</v>
      </c>
      <c r="F91" s="210">
        <f t="shared" si="8"/>
        <v>15.611256343226204</v>
      </c>
      <c r="G91" s="262">
        <f t="shared" si="9"/>
        <v>45236.8125</v>
      </c>
      <c r="H91" s="260">
        <v>5</v>
      </c>
      <c r="I91" s="206">
        <f t="shared" si="10"/>
        <v>603.1575</v>
      </c>
      <c r="J91" s="213">
        <f t="shared" si="11"/>
        <v>0.20611256343226206</v>
      </c>
      <c r="K91" s="217">
        <f t="shared" si="12"/>
        <v>3.2131860625</v>
      </c>
      <c r="L91" s="207">
        <f t="shared" si="13"/>
        <v>17.599344878924548</v>
      </c>
      <c r="M91" s="218">
        <v>51.410977</v>
      </c>
    </row>
    <row r="92" spans="1:13" s="8" customFormat="1" ht="15">
      <c r="A92" s="192" t="s">
        <v>77</v>
      </c>
      <c r="B92" s="178">
        <v>200</v>
      </c>
      <c r="C92" s="269">
        <f>Volume!J92</f>
        <v>1730.3</v>
      </c>
      <c r="D92" s="303">
        <v>233.65</v>
      </c>
      <c r="E92" s="205">
        <f t="shared" si="7"/>
        <v>46730</v>
      </c>
      <c r="F92" s="210">
        <f t="shared" si="8"/>
        <v>13.50343871005028</v>
      </c>
      <c r="G92" s="262">
        <f t="shared" si="9"/>
        <v>64033</v>
      </c>
      <c r="H92" s="260">
        <v>5</v>
      </c>
      <c r="I92" s="206">
        <f t="shared" si="10"/>
        <v>320.165</v>
      </c>
      <c r="J92" s="213">
        <f t="shared" si="11"/>
        <v>0.18503438710050282</v>
      </c>
      <c r="K92" s="217">
        <f t="shared" si="12"/>
        <v>3.7596005625</v>
      </c>
      <c r="L92" s="207">
        <f t="shared" si="13"/>
        <v>20.59218035290361</v>
      </c>
      <c r="M92" s="218">
        <v>60.153609</v>
      </c>
    </row>
    <row r="93" spans="1:13" s="8" customFormat="1" ht="15">
      <c r="A93" s="200" t="s">
        <v>453</v>
      </c>
      <c r="B93" s="178">
        <v>400</v>
      </c>
      <c r="C93" s="269">
        <f>Volume!J93</f>
        <v>1049.45</v>
      </c>
      <c r="D93" s="303">
        <v>188.13</v>
      </c>
      <c r="E93" s="205">
        <f t="shared" si="7"/>
        <v>75252</v>
      </c>
      <c r="F93" s="210">
        <f t="shared" si="8"/>
        <v>17.926532945828765</v>
      </c>
      <c r="G93" s="262">
        <f t="shared" si="9"/>
        <v>96786.714</v>
      </c>
      <c r="H93" s="260">
        <v>5.13</v>
      </c>
      <c r="I93" s="206">
        <f t="shared" si="10"/>
        <v>241.96678500000002</v>
      </c>
      <c r="J93" s="213">
        <f t="shared" si="11"/>
        <v>0.23056532945828767</v>
      </c>
      <c r="K93" s="217">
        <f t="shared" si="12"/>
        <v>5.0073215625</v>
      </c>
      <c r="L93" s="207">
        <f t="shared" si="13"/>
        <v>27.42622972463264</v>
      </c>
      <c r="M93" s="218">
        <v>80.117145</v>
      </c>
    </row>
    <row r="94" spans="1:13" s="8" customFormat="1" ht="15">
      <c r="A94" s="192" t="s">
        <v>192</v>
      </c>
      <c r="B94" s="178">
        <v>400</v>
      </c>
      <c r="C94" s="269">
        <f>Volume!J94</f>
        <v>699.4</v>
      </c>
      <c r="D94" s="303">
        <v>76.03</v>
      </c>
      <c r="E94" s="205">
        <f t="shared" si="7"/>
        <v>30412</v>
      </c>
      <c r="F94" s="210">
        <f t="shared" si="8"/>
        <v>10.87074635401773</v>
      </c>
      <c r="G94" s="262">
        <f t="shared" si="9"/>
        <v>44400</v>
      </c>
      <c r="H94" s="260">
        <v>5</v>
      </c>
      <c r="I94" s="206">
        <f t="shared" si="10"/>
        <v>111</v>
      </c>
      <c r="J94" s="213">
        <f t="shared" si="11"/>
        <v>0.1587074635401773</v>
      </c>
      <c r="K94" s="217">
        <f t="shared" si="12"/>
        <v>2.2668698125</v>
      </c>
      <c r="L94" s="207">
        <f t="shared" si="13"/>
        <v>12.416157312337564</v>
      </c>
      <c r="M94" s="218">
        <v>36.269917</v>
      </c>
    </row>
    <row r="95" spans="1:13" s="8" customFormat="1" ht="15">
      <c r="A95" s="192" t="s">
        <v>461</v>
      </c>
      <c r="B95" s="178">
        <v>1595</v>
      </c>
      <c r="C95" s="269">
        <f>Volume!J95</f>
        <v>212.6</v>
      </c>
      <c r="D95" s="303">
        <v>31.45</v>
      </c>
      <c r="E95" s="205">
        <f t="shared" si="7"/>
        <v>50162.75</v>
      </c>
      <c r="F95" s="210">
        <f t="shared" si="8"/>
        <v>14.793038570084665</v>
      </c>
      <c r="G95" s="262">
        <f t="shared" si="9"/>
        <v>67117.6</v>
      </c>
      <c r="H95" s="260">
        <v>5</v>
      </c>
      <c r="I95" s="206">
        <f t="shared" si="10"/>
        <v>42.080000000000005</v>
      </c>
      <c r="J95" s="213">
        <f t="shared" si="11"/>
        <v>0.1979303857008467</v>
      </c>
      <c r="K95" s="217">
        <f t="shared" si="12"/>
        <v>3.983773</v>
      </c>
      <c r="L95" s="207">
        <f t="shared" si="13"/>
        <v>21.82002336080028</v>
      </c>
      <c r="M95" s="218">
        <v>63.740368</v>
      </c>
    </row>
    <row r="96" spans="1:13" s="8" customFormat="1" ht="15">
      <c r="A96" s="192" t="s">
        <v>504</v>
      </c>
      <c r="B96" s="178">
        <v>1600</v>
      </c>
      <c r="C96" s="269">
        <f>Volume!J96</f>
        <v>161.95</v>
      </c>
      <c r="D96" s="303">
        <v>44.93</v>
      </c>
      <c r="E96" s="205">
        <f t="shared" si="7"/>
        <v>71888</v>
      </c>
      <c r="F96" s="210">
        <f t="shared" si="8"/>
        <v>27.743130595862926</v>
      </c>
      <c r="G96" s="262">
        <f t="shared" si="9"/>
        <v>86709.664</v>
      </c>
      <c r="H96" s="260">
        <v>5.72</v>
      </c>
      <c r="I96" s="206">
        <f t="shared" si="10"/>
        <v>54.193540000000006</v>
      </c>
      <c r="J96" s="213">
        <f t="shared" si="11"/>
        <v>0.3346313059586293</v>
      </c>
      <c r="K96" s="217">
        <f t="shared" si="12"/>
        <v>6.428439125</v>
      </c>
      <c r="L96" s="207">
        <f t="shared" si="13"/>
        <v>35.21001118311272</v>
      </c>
      <c r="M96" s="218">
        <v>102.855026</v>
      </c>
    </row>
    <row r="97" spans="1:13" s="8" customFormat="1" ht="15">
      <c r="A97" s="192" t="s">
        <v>194</v>
      </c>
      <c r="B97" s="178">
        <v>1300</v>
      </c>
      <c r="C97" s="269">
        <f>Volume!J97</f>
        <v>343.5</v>
      </c>
      <c r="D97" s="303">
        <v>66.48</v>
      </c>
      <c r="E97" s="205">
        <f t="shared" si="7"/>
        <v>86424</v>
      </c>
      <c r="F97" s="210">
        <f t="shared" si="8"/>
        <v>19.353711790393014</v>
      </c>
      <c r="G97" s="262">
        <f t="shared" si="9"/>
        <v>108751.5</v>
      </c>
      <c r="H97" s="260">
        <v>5</v>
      </c>
      <c r="I97" s="206">
        <f t="shared" si="10"/>
        <v>83.655</v>
      </c>
      <c r="J97" s="213">
        <f t="shared" si="11"/>
        <v>0.24353711790393012</v>
      </c>
      <c r="K97" s="217">
        <f t="shared" si="12"/>
        <v>4.787311</v>
      </c>
      <c r="L97" s="207">
        <f t="shared" si="13"/>
        <v>26.221182244926144</v>
      </c>
      <c r="M97" s="218">
        <v>76.596976</v>
      </c>
    </row>
    <row r="98" spans="1:13" s="8" customFormat="1" ht="15">
      <c r="A98" s="192" t="s">
        <v>523</v>
      </c>
      <c r="B98" s="178">
        <v>250</v>
      </c>
      <c r="C98" s="269">
        <f>Volume!J98</f>
        <v>702.3</v>
      </c>
      <c r="D98" s="303">
        <v>336.28</v>
      </c>
      <c r="E98" s="205">
        <f t="shared" si="7"/>
        <v>84070</v>
      </c>
      <c r="F98" s="210">
        <f t="shared" si="8"/>
        <v>47.88267122312402</v>
      </c>
      <c r="G98" s="262">
        <f t="shared" si="9"/>
        <v>93691.51</v>
      </c>
      <c r="H98" s="260">
        <v>5.48</v>
      </c>
      <c r="I98" s="206">
        <f t="shared" si="10"/>
        <v>374.76604</v>
      </c>
      <c r="J98" s="213">
        <f t="shared" si="11"/>
        <v>0.5336267122312403</v>
      </c>
      <c r="K98" s="217">
        <f t="shared" si="12"/>
        <v>5.85658575</v>
      </c>
      <c r="L98" s="207">
        <f t="shared" si="13"/>
        <v>32.07784125238312</v>
      </c>
      <c r="M98" s="218">
        <v>93.705372</v>
      </c>
    </row>
    <row r="99" spans="1:13" s="8" customFormat="1" ht="15">
      <c r="A99" s="200" t="s">
        <v>452</v>
      </c>
      <c r="B99" s="178">
        <v>1000</v>
      </c>
      <c r="C99" s="269">
        <f>Volume!J99</f>
        <v>216.35</v>
      </c>
      <c r="D99" s="303">
        <v>23.49</v>
      </c>
      <c r="E99" s="205">
        <f t="shared" si="7"/>
        <v>23490</v>
      </c>
      <c r="F99" s="210">
        <f t="shared" si="8"/>
        <v>10.857406979431476</v>
      </c>
      <c r="G99" s="262">
        <f t="shared" si="9"/>
        <v>34307.5</v>
      </c>
      <c r="H99" s="260">
        <v>5</v>
      </c>
      <c r="I99" s="206">
        <f t="shared" si="10"/>
        <v>34.3075</v>
      </c>
      <c r="J99" s="213">
        <f t="shared" si="11"/>
        <v>0.15857406979431476</v>
      </c>
      <c r="K99" s="217">
        <f t="shared" si="12"/>
        <v>1.965003</v>
      </c>
      <c r="L99" s="207">
        <f t="shared" si="13"/>
        <v>10.76276468665324</v>
      </c>
      <c r="M99" s="218">
        <v>31.440048</v>
      </c>
    </row>
    <row r="100" spans="1:13" s="8" customFormat="1" ht="15">
      <c r="A100" s="200" t="s">
        <v>505</v>
      </c>
      <c r="B100" s="178">
        <v>250</v>
      </c>
      <c r="C100" s="269">
        <f>Volume!J100</f>
        <v>816.15</v>
      </c>
      <c r="D100" s="303">
        <v>136.23</v>
      </c>
      <c r="E100" s="205">
        <f t="shared" si="7"/>
        <v>34057.5</v>
      </c>
      <c r="F100" s="210">
        <f t="shared" si="8"/>
        <v>16.691784598419407</v>
      </c>
      <c r="G100" s="262">
        <f t="shared" si="9"/>
        <v>44259.375</v>
      </c>
      <c r="H100" s="260">
        <v>5</v>
      </c>
      <c r="I100" s="206">
        <f t="shared" si="10"/>
        <v>177.0375</v>
      </c>
      <c r="J100" s="213">
        <f t="shared" si="11"/>
        <v>0.21691784598419409</v>
      </c>
      <c r="K100" s="217">
        <f t="shared" si="12"/>
        <v>3.3769408125</v>
      </c>
      <c r="L100" s="207">
        <f t="shared" si="13"/>
        <v>18.496266583660738</v>
      </c>
      <c r="M100" s="218">
        <v>54.031053</v>
      </c>
    </row>
    <row r="101" spans="1:13" s="8" customFormat="1" ht="15">
      <c r="A101" s="192" t="s">
        <v>399</v>
      </c>
      <c r="B101" s="178">
        <v>3750</v>
      </c>
      <c r="C101" s="269">
        <f>Volume!J101</f>
        <v>71.55</v>
      </c>
      <c r="D101" s="303">
        <v>15.35</v>
      </c>
      <c r="E101" s="205">
        <f t="shared" si="7"/>
        <v>57562.5</v>
      </c>
      <c r="F101" s="210">
        <f t="shared" si="8"/>
        <v>21.45352900069881</v>
      </c>
      <c r="G101" s="262">
        <f t="shared" si="9"/>
        <v>70978.125</v>
      </c>
      <c r="H101" s="260">
        <v>5</v>
      </c>
      <c r="I101" s="206">
        <f t="shared" si="10"/>
        <v>18.9275</v>
      </c>
      <c r="J101" s="213">
        <f t="shared" si="11"/>
        <v>0.2645352900069881</v>
      </c>
      <c r="K101" s="217">
        <f t="shared" si="12"/>
        <v>5.8698953125</v>
      </c>
      <c r="L101" s="207">
        <f t="shared" si="13"/>
        <v>32.150740728500864</v>
      </c>
      <c r="M101" s="218">
        <v>93.918325</v>
      </c>
    </row>
    <row r="102" spans="1:13" s="8" customFormat="1" ht="15">
      <c r="A102" s="200" t="s">
        <v>449</v>
      </c>
      <c r="B102" s="178">
        <v>250</v>
      </c>
      <c r="C102" s="269">
        <f>Volume!J102</f>
        <v>556</v>
      </c>
      <c r="D102" s="303">
        <v>231.92</v>
      </c>
      <c r="E102" s="205">
        <f t="shared" si="7"/>
        <v>57980</v>
      </c>
      <c r="F102" s="210">
        <f t="shared" si="8"/>
        <v>41.71223021582733</v>
      </c>
      <c r="G102" s="262">
        <f t="shared" si="9"/>
        <v>65374.8</v>
      </c>
      <c r="H102" s="260">
        <v>5.32</v>
      </c>
      <c r="I102" s="206">
        <f t="shared" si="10"/>
        <v>261.49920000000003</v>
      </c>
      <c r="J102" s="213">
        <f t="shared" si="11"/>
        <v>0.4703223021582734</v>
      </c>
      <c r="K102" s="217">
        <f t="shared" si="12"/>
        <v>5.460529625</v>
      </c>
      <c r="L102" s="207">
        <f t="shared" si="13"/>
        <v>29.90855251537726</v>
      </c>
      <c r="M102" s="218">
        <v>87.368474</v>
      </c>
    </row>
    <row r="103" spans="1:13" s="8" customFormat="1" ht="15">
      <c r="A103" s="192" t="s">
        <v>41</v>
      </c>
      <c r="B103" s="178">
        <v>150</v>
      </c>
      <c r="C103" s="269">
        <f>Volume!J103</f>
        <v>1521.55</v>
      </c>
      <c r="D103" s="303">
        <v>238.37</v>
      </c>
      <c r="E103" s="205">
        <f t="shared" si="7"/>
        <v>35755.5</v>
      </c>
      <c r="F103" s="210">
        <f t="shared" si="8"/>
        <v>15.666261378199863</v>
      </c>
      <c r="G103" s="262">
        <f t="shared" si="9"/>
        <v>47167.125</v>
      </c>
      <c r="H103" s="260">
        <v>5</v>
      </c>
      <c r="I103" s="206">
        <f t="shared" si="10"/>
        <v>314.4475</v>
      </c>
      <c r="J103" s="213">
        <f t="shared" si="11"/>
        <v>0.20666261378199863</v>
      </c>
      <c r="K103" s="217">
        <f t="shared" si="12"/>
        <v>4.018481375</v>
      </c>
      <c r="L103" s="207">
        <f t="shared" si="13"/>
        <v>22.01012896001877</v>
      </c>
      <c r="M103" s="218">
        <v>64.295702</v>
      </c>
    </row>
    <row r="104" spans="1:13" s="8" customFormat="1" ht="15">
      <c r="A104" s="192" t="s">
        <v>195</v>
      </c>
      <c r="B104" s="178">
        <v>175</v>
      </c>
      <c r="C104" s="269">
        <f>Volume!J104</f>
        <v>1226.7</v>
      </c>
      <c r="D104" s="303">
        <v>175.96</v>
      </c>
      <c r="E104" s="205">
        <f t="shared" si="7"/>
        <v>30793</v>
      </c>
      <c r="F104" s="210">
        <f t="shared" si="8"/>
        <v>14.344175430015488</v>
      </c>
      <c r="G104" s="262">
        <f t="shared" si="9"/>
        <v>41526.625</v>
      </c>
      <c r="H104" s="260">
        <v>5</v>
      </c>
      <c r="I104" s="206">
        <f t="shared" si="10"/>
        <v>237.295</v>
      </c>
      <c r="J104" s="213">
        <f t="shared" si="11"/>
        <v>0.19344175430015487</v>
      </c>
      <c r="K104" s="217">
        <f t="shared" si="12"/>
        <v>3.465028625</v>
      </c>
      <c r="L104" s="207">
        <f t="shared" si="13"/>
        <v>18.978743403136093</v>
      </c>
      <c r="M104" s="218">
        <v>55.440458</v>
      </c>
    </row>
    <row r="105" spans="1:13" s="8" customFormat="1" ht="15">
      <c r="A105" s="192" t="s">
        <v>139</v>
      </c>
      <c r="B105" s="178">
        <v>1200</v>
      </c>
      <c r="C105" s="269">
        <f>Volume!J105</f>
        <v>163.65</v>
      </c>
      <c r="D105" s="303">
        <v>25.17</v>
      </c>
      <c r="E105" s="205">
        <f t="shared" si="7"/>
        <v>30204.000000000004</v>
      </c>
      <c r="F105" s="210">
        <f t="shared" si="8"/>
        <v>15.380384967919342</v>
      </c>
      <c r="G105" s="262">
        <f t="shared" si="9"/>
        <v>40455.03600000001</v>
      </c>
      <c r="H105" s="260">
        <v>5.22</v>
      </c>
      <c r="I105" s="206">
        <f t="shared" si="10"/>
        <v>33.71253000000001</v>
      </c>
      <c r="J105" s="213">
        <f t="shared" si="11"/>
        <v>0.20600384967919344</v>
      </c>
      <c r="K105" s="217">
        <f t="shared" si="12"/>
        <v>4.1236015625</v>
      </c>
      <c r="L105" s="207">
        <f t="shared" si="13"/>
        <v>22.585895939447994</v>
      </c>
      <c r="M105" s="218">
        <v>65.977625</v>
      </c>
    </row>
    <row r="106" spans="1:13" s="8" customFormat="1" ht="15">
      <c r="A106" s="192" t="s">
        <v>385</v>
      </c>
      <c r="B106" s="178">
        <v>2700</v>
      </c>
      <c r="C106" s="269">
        <f>Volume!J106</f>
        <v>131.75</v>
      </c>
      <c r="D106" s="303">
        <v>20.83</v>
      </c>
      <c r="E106" s="205">
        <f t="shared" si="7"/>
        <v>56240.99999999999</v>
      </c>
      <c r="F106" s="210">
        <f t="shared" si="8"/>
        <v>15.810246679316887</v>
      </c>
      <c r="G106" s="262">
        <f t="shared" si="9"/>
        <v>74027.25</v>
      </c>
      <c r="H106" s="260">
        <v>5</v>
      </c>
      <c r="I106" s="206">
        <f t="shared" si="10"/>
        <v>27.4175</v>
      </c>
      <c r="J106" s="213">
        <f t="shared" si="11"/>
        <v>0.20810246679316888</v>
      </c>
      <c r="K106" s="217">
        <f t="shared" si="12"/>
        <v>3.79979075</v>
      </c>
      <c r="L106" s="207">
        <f t="shared" si="13"/>
        <v>20.812311075744734</v>
      </c>
      <c r="M106" s="218">
        <v>60.796652</v>
      </c>
    </row>
    <row r="107" spans="1:13" s="8" customFormat="1" ht="15">
      <c r="A107" s="192" t="s">
        <v>181</v>
      </c>
      <c r="B107" s="178">
        <v>1475</v>
      </c>
      <c r="C107" s="269">
        <f>Volume!J107</f>
        <v>223.15</v>
      </c>
      <c r="D107" s="303">
        <v>34.88</v>
      </c>
      <c r="E107" s="205">
        <f t="shared" si="7"/>
        <v>51448.00000000001</v>
      </c>
      <c r="F107" s="210">
        <f t="shared" si="8"/>
        <v>15.630741653596235</v>
      </c>
      <c r="G107" s="262">
        <f t="shared" si="9"/>
        <v>67905.3125</v>
      </c>
      <c r="H107" s="260">
        <v>5</v>
      </c>
      <c r="I107" s="206">
        <f t="shared" si="10"/>
        <v>46.0375</v>
      </c>
      <c r="J107" s="213">
        <f t="shared" si="11"/>
        <v>0.20630741653596235</v>
      </c>
      <c r="K107" s="217">
        <f t="shared" si="12"/>
        <v>4.2158394375</v>
      </c>
      <c r="L107" s="207">
        <f t="shared" si="13"/>
        <v>23.091103587386407</v>
      </c>
      <c r="M107" s="218">
        <v>67.453431</v>
      </c>
    </row>
    <row r="108" spans="1:13" s="8" customFormat="1" ht="15">
      <c r="A108" s="192" t="s">
        <v>172</v>
      </c>
      <c r="B108" s="178">
        <v>7875</v>
      </c>
      <c r="C108" s="269">
        <f>Volume!J108</f>
        <v>81.8</v>
      </c>
      <c r="D108" s="303">
        <v>29.67</v>
      </c>
      <c r="E108" s="205">
        <f t="shared" si="7"/>
        <v>233651.25</v>
      </c>
      <c r="F108" s="210">
        <f t="shared" si="8"/>
        <v>36.27139364303179</v>
      </c>
      <c r="G108" s="262">
        <f t="shared" si="9"/>
        <v>275329.3725</v>
      </c>
      <c r="H108" s="260">
        <v>6.47</v>
      </c>
      <c r="I108" s="206">
        <f t="shared" si="10"/>
        <v>34.96246</v>
      </c>
      <c r="J108" s="213">
        <f t="shared" si="11"/>
        <v>0.4274139364303179</v>
      </c>
      <c r="K108" s="217">
        <f t="shared" si="12"/>
        <v>5.8975613125</v>
      </c>
      <c r="L108" s="207">
        <f t="shared" si="13"/>
        <v>32.30227365126024</v>
      </c>
      <c r="M108" s="218">
        <v>94.360981</v>
      </c>
    </row>
    <row r="109" spans="1:13" s="8" customFormat="1" ht="15">
      <c r="A109" s="192" t="s">
        <v>140</v>
      </c>
      <c r="B109" s="178">
        <v>1750</v>
      </c>
      <c r="C109" s="269">
        <f>Volume!J109</f>
        <v>158.15</v>
      </c>
      <c r="D109" s="303">
        <v>21.54</v>
      </c>
      <c r="E109" s="205">
        <f t="shared" si="7"/>
        <v>37695</v>
      </c>
      <c r="F109" s="210">
        <f t="shared" si="8"/>
        <v>13.619981030667086</v>
      </c>
      <c r="G109" s="262">
        <f t="shared" si="9"/>
        <v>51533.125</v>
      </c>
      <c r="H109" s="260">
        <v>5</v>
      </c>
      <c r="I109" s="206">
        <f t="shared" si="10"/>
        <v>29.4475</v>
      </c>
      <c r="J109" s="213">
        <f t="shared" si="11"/>
        <v>0.18619981030667088</v>
      </c>
      <c r="K109" s="217">
        <f t="shared" si="12"/>
        <v>2.58391875</v>
      </c>
      <c r="L109" s="207">
        <f t="shared" si="13"/>
        <v>14.15270586135552</v>
      </c>
      <c r="M109" s="218">
        <v>41.3427</v>
      </c>
    </row>
    <row r="110" spans="1:13" s="8" customFormat="1" ht="15">
      <c r="A110" s="192" t="s">
        <v>173</v>
      </c>
      <c r="B110" s="178">
        <v>725</v>
      </c>
      <c r="C110" s="269">
        <f>Volume!J110</f>
        <v>304.1</v>
      </c>
      <c r="D110" s="303">
        <v>55.98</v>
      </c>
      <c r="E110" s="205">
        <f t="shared" si="7"/>
        <v>40585.5</v>
      </c>
      <c r="F110" s="210">
        <f t="shared" si="8"/>
        <v>18.408418283459387</v>
      </c>
      <c r="G110" s="262">
        <f t="shared" si="9"/>
        <v>51609.125</v>
      </c>
      <c r="H110" s="260">
        <v>5</v>
      </c>
      <c r="I110" s="206">
        <f t="shared" si="10"/>
        <v>71.185</v>
      </c>
      <c r="J110" s="213">
        <f t="shared" si="11"/>
        <v>0.23408418283459387</v>
      </c>
      <c r="K110" s="217">
        <f t="shared" si="12"/>
        <v>3.605236375</v>
      </c>
      <c r="L110" s="207">
        <f t="shared" si="13"/>
        <v>19.746692877256542</v>
      </c>
      <c r="M110" s="218">
        <v>57.683782</v>
      </c>
    </row>
    <row r="111" spans="1:13" s="8" customFormat="1" ht="15">
      <c r="A111" s="192" t="s">
        <v>400</v>
      </c>
      <c r="B111" s="178">
        <v>250</v>
      </c>
      <c r="C111" s="269">
        <f>Volume!J111</f>
        <v>1770.75</v>
      </c>
      <c r="D111" s="303">
        <v>362.83</v>
      </c>
      <c r="E111" s="205">
        <f t="shared" si="7"/>
        <v>90707.5</v>
      </c>
      <c r="F111" s="210">
        <f t="shared" si="8"/>
        <v>20.490187773542285</v>
      </c>
      <c r="G111" s="262">
        <f t="shared" si="9"/>
        <v>118596.8125</v>
      </c>
      <c r="H111" s="260">
        <v>6.3</v>
      </c>
      <c r="I111" s="206">
        <f t="shared" si="10"/>
        <v>474.38725</v>
      </c>
      <c r="J111" s="213">
        <f t="shared" si="11"/>
        <v>0.26790187773542284</v>
      </c>
      <c r="K111" s="217">
        <f t="shared" si="12"/>
        <v>5.14448475</v>
      </c>
      <c r="L111" s="207">
        <f t="shared" si="13"/>
        <v>28.177503443163253</v>
      </c>
      <c r="M111" s="218">
        <v>82.311756</v>
      </c>
    </row>
    <row r="112" spans="1:13" s="8" customFormat="1" ht="15">
      <c r="A112" s="192" t="s">
        <v>384</v>
      </c>
      <c r="B112" s="178">
        <v>1100</v>
      </c>
      <c r="C112" s="269">
        <f>Volume!J112</f>
        <v>194.4</v>
      </c>
      <c r="D112" s="303">
        <v>46.76</v>
      </c>
      <c r="E112" s="205">
        <f t="shared" si="7"/>
        <v>51436</v>
      </c>
      <c r="F112" s="210">
        <f t="shared" si="8"/>
        <v>24.05349794238683</v>
      </c>
      <c r="G112" s="262">
        <f t="shared" si="9"/>
        <v>63090.28</v>
      </c>
      <c r="H112" s="260">
        <v>5.45</v>
      </c>
      <c r="I112" s="206">
        <f t="shared" si="10"/>
        <v>57.3548</v>
      </c>
      <c r="J112" s="213">
        <f t="shared" si="11"/>
        <v>0.2950349794238683</v>
      </c>
      <c r="K112" s="217">
        <f t="shared" si="12"/>
        <v>6.285201625</v>
      </c>
      <c r="L112" s="207">
        <f t="shared" si="13"/>
        <v>34.42546708480626</v>
      </c>
      <c r="M112" s="218">
        <v>100.563226</v>
      </c>
    </row>
    <row r="113" spans="1:13" s="8" customFormat="1" ht="15">
      <c r="A113" s="192" t="s">
        <v>164</v>
      </c>
      <c r="B113" s="178">
        <v>1925</v>
      </c>
      <c r="C113" s="269">
        <f>Volume!J113</f>
        <v>129.8</v>
      </c>
      <c r="D113" s="303">
        <v>26.17</v>
      </c>
      <c r="E113" s="205">
        <f t="shared" si="7"/>
        <v>50377.25</v>
      </c>
      <c r="F113" s="210">
        <f t="shared" si="8"/>
        <v>20.161787365177194</v>
      </c>
      <c r="G113" s="262">
        <f t="shared" si="9"/>
        <v>66568.50200000001</v>
      </c>
      <c r="H113" s="260">
        <v>6.48</v>
      </c>
      <c r="I113" s="206">
        <f t="shared" si="10"/>
        <v>34.58104</v>
      </c>
      <c r="J113" s="213">
        <f t="shared" si="11"/>
        <v>0.26641787365177194</v>
      </c>
      <c r="K113" s="217">
        <f t="shared" si="12"/>
        <v>5.5042836875</v>
      </c>
      <c r="L113" s="207">
        <f t="shared" si="13"/>
        <v>30.148203385514666</v>
      </c>
      <c r="M113" s="218">
        <v>88.068539</v>
      </c>
    </row>
    <row r="114" spans="1:13" s="8" customFormat="1" ht="15">
      <c r="A114" s="192" t="s">
        <v>196</v>
      </c>
      <c r="B114" s="178">
        <v>100</v>
      </c>
      <c r="C114" s="269">
        <f>Volume!J114</f>
        <v>1796.25</v>
      </c>
      <c r="D114" s="303">
        <v>449.62</v>
      </c>
      <c r="E114" s="205">
        <f t="shared" si="7"/>
        <v>44962</v>
      </c>
      <c r="F114" s="210">
        <f t="shared" si="8"/>
        <v>25.031036882393877</v>
      </c>
      <c r="G114" s="262">
        <f t="shared" si="9"/>
        <v>53943.25</v>
      </c>
      <c r="H114" s="260">
        <v>5</v>
      </c>
      <c r="I114" s="206">
        <f t="shared" si="10"/>
        <v>539.4325</v>
      </c>
      <c r="J114" s="213">
        <f t="shared" si="11"/>
        <v>0.30031036882393874</v>
      </c>
      <c r="K114" s="217">
        <f t="shared" si="12"/>
        <v>2.75075825</v>
      </c>
      <c r="L114" s="207">
        <f t="shared" si="13"/>
        <v>15.066523437684351</v>
      </c>
      <c r="M114" s="218">
        <v>44.012132</v>
      </c>
    </row>
    <row r="115" spans="1:13" s="8" customFormat="1" ht="15">
      <c r="A115" s="192" t="s">
        <v>141</v>
      </c>
      <c r="B115" s="178">
        <v>1475</v>
      </c>
      <c r="C115" s="269">
        <f>Volume!J115</f>
        <v>178.1</v>
      </c>
      <c r="D115" s="303">
        <v>29.41</v>
      </c>
      <c r="E115" s="205">
        <f t="shared" si="7"/>
        <v>43379.75</v>
      </c>
      <c r="F115" s="210">
        <f t="shared" si="8"/>
        <v>16.513194834362718</v>
      </c>
      <c r="G115" s="262">
        <f t="shared" si="9"/>
        <v>56514.625</v>
      </c>
      <c r="H115" s="260">
        <v>5</v>
      </c>
      <c r="I115" s="206">
        <f t="shared" si="10"/>
        <v>38.315</v>
      </c>
      <c r="J115" s="213">
        <f t="shared" si="11"/>
        <v>0.21513194834362717</v>
      </c>
      <c r="K115" s="217">
        <f t="shared" si="12"/>
        <v>4.0817305</v>
      </c>
      <c r="L115" s="207">
        <f t="shared" si="13"/>
        <v>22.356558685068403</v>
      </c>
      <c r="M115" s="218">
        <v>65.307688</v>
      </c>
    </row>
    <row r="116" spans="1:13" s="8" customFormat="1" ht="15">
      <c r="A116" s="192" t="s">
        <v>88</v>
      </c>
      <c r="B116" s="178">
        <v>600</v>
      </c>
      <c r="C116" s="269">
        <f>Volume!J116</f>
        <v>738.6</v>
      </c>
      <c r="D116" s="303">
        <v>141.54</v>
      </c>
      <c r="E116" s="205">
        <f t="shared" si="7"/>
        <v>84924</v>
      </c>
      <c r="F116" s="210">
        <f t="shared" si="8"/>
        <v>19.163281884646626</v>
      </c>
      <c r="G116" s="262">
        <f t="shared" si="9"/>
        <v>107082</v>
      </c>
      <c r="H116" s="260">
        <v>5</v>
      </c>
      <c r="I116" s="206">
        <f t="shared" si="10"/>
        <v>178.47</v>
      </c>
      <c r="J116" s="213">
        <f t="shared" si="11"/>
        <v>0.24163281884646629</v>
      </c>
      <c r="K116" s="217">
        <f t="shared" si="12"/>
        <v>4.781153375</v>
      </c>
      <c r="L116" s="207">
        <f t="shared" si="13"/>
        <v>26.187455543794563</v>
      </c>
      <c r="M116" s="218">
        <v>76.498454</v>
      </c>
    </row>
    <row r="117" spans="1:13" s="8" customFormat="1" ht="15">
      <c r="A117" s="192" t="s">
        <v>506</v>
      </c>
      <c r="B117" s="178">
        <v>4150</v>
      </c>
      <c r="C117" s="269">
        <f>Volume!J117</f>
        <v>80.75</v>
      </c>
      <c r="D117" s="303">
        <v>23.02</v>
      </c>
      <c r="E117" s="205">
        <f t="shared" si="7"/>
        <v>95533</v>
      </c>
      <c r="F117" s="210">
        <f t="shared" si="8"/>
        <v>28.507739938080494</v>
      </c>
      <c r="G117" s="262">
        <f t="shared" si="9"/>
        <v>117382.33499999999</v>
      </c>
      <c r="H117" s="260">
        <v>6.52</v>
      </c>
      <c r="I117" s="206">
        <f t="shared" si="10"/>
        <v>28.284899999999997</v>
      </c>
      <c r="J117" s="213">
        <f t="shared" si="11"/>
        <v>0.35027739938080493</v>
      </c>
      <c r="K117" s="217">
        <f t="shared" si="12"/>
        <v>8.2714115625</v>
      </c>
      <c r="L117" s="207">
        <f t="shared" si="13"/>
        <v>45.30438695190303</v>
      </c>
      <c r="M117" s="218">
        <v>132.342585</v>
      </c>
    </row>
    <row r="118" spans="1:13" s="8" customFormat="1" ht="15">
      <c r="A118" s="192" t="s">
        <v>5</v>
      </c>
      <c r="B118" s="178">
        <v>1125</v>
      </c>
      <c r="C118" s="269">
        <f>Volume!J118</f>
        <v>206.55</v>
      </c>
      <c r="D118" s="303">
        <v>22.77</v>
      </c>
      <c r="E118" s="205">
        <f t="shared" si="7"/>
        <v>25616.25</v>
      </c>
      <c r="F118" s="210">
        <f t="shared" si="8"/>
        <v>11.0239651416122</v>
      </c>
      <c r="G118" s="262">
        <f t="shared" si="9"/>
        <v>37234.6875</v>
      </c>
      <c r="H118" s="260">
        <v>5</v>
      </c>
      <c r="I118" s="206">
        <f t="shared" si="10"/>
        <v>33.0975</v>
      </c>
      <c r="J118" s="213">
        <f t="shared" si="11"/>
        <v>0.16023965141612198</v>
      </c>
      <c r="K118" s="217">
        <f t="shared" si="12"/>
        <v>2.71462575</v>
      </c>
      <c r="L118" s="207">
        <f t="shared" si="13"/>
        <v>14.868617584593798</v>
      </c>
      <c r="M118" s="218">
        <v>43.434012</v>
      </c>
    </row>
    <row r="119" spans="1:13" s="8" customFormat="1" ht="15">
      <c r="A119" s="192" t="s">
        <v>174</v>
      </c>
      <c r="B119" s="178">
        <v>500</v>
      </c>
      <c r="C119" s="269">
        <f>Volume!J119</f>
        <v>525.1</v>
      </c>
      <c r="D119" s="303">
        <v>81.88</v>
      </c>
      <c r="E119" s="205">
        <f t="shared" si="7"/>
        <v>40940</v>
      </c>
      <c r="F119" s="210">
        <f t="shared" si="8"/>
        <v>15.593220338983048</v>
      </c>
      <c r="G119" s="262">
        <f t="shared" si="9"/>
        <v>54067.5</v>
      </c>
      <c r="H119" s="260">
        <v>5</v>
      </c>
      <c r="I119" s="206">
        <f t="shared" si="10"/>
        <v>108.135</v>
      </c>
      <c r="J119" s="213">
        <f t="shared" si="11"/>
        <v>0.2059322033898305</v>
      </c>
      <c r="K119" s="217">
        <f t="shared" si="12"/>
        <v>3.4880055</v>
      </c>
      <c r="L119" s="207">
        <f t="shared" si="13"/>
        <v>19.104592930520855</v>
      </c>
      <c r="M119" s="218">
        <v>55.808088</v>
      </c>
    </row>
    <row r="120" spans="1:13" s="8" customFormat="1" ht="15">
      <c r="A120" s="192" t="s">
        <v>457</v>
      </c>
      <c r="B120" s="178">
        <v>400</v>
      </c>
      <c r="C120" s="269">
        <f>Volume!J120</f>
        <v>451.95</v>
      </c>
      <c r="D120" s="303">
        <v>128.2</v>
      </c>
      <c r="E120" s="205">
        <f t="shared" si="7"/>
        <v>51279.99999999999</v>
      </c>
      <c r="F120" s="210">
        <f t="shared" si="8"/>
        <v>28.36596968691227</v>
      </c>
      <c r="G120" s="262">
        <f t="shared" si="9"/>
        <v>60318.99999999999</v>
      </c>
      <c r="H120" s="260">
        <v>5</v>
      </c>
      <c r="I120" s="206">
        <f t="shared" si="10"/>
        <v>150.79749999999999</v>
      </c>
      <c r="J120" s="213">
        <f t="shared" si="11"/>
        <v>0.33365969686912267</v>
      </c>
      <c r="K120" s="217">
        <f t="shared" si="12"/>
        <v>3.8107218125</v>
      </c>
      <c r="L120" s="207">
        <f t="shared" si="13"/>
        <v>20.87218297083222</v>
      </c>
      <c r="M120" s="218">
        <v>60.971549</v>
      </c>
    </row>
    <row r="121" spans="1:13" s="8" customFormat="1" ht="15">
      <c r="A121" s="192" t="s">
        <v>165</v>
      </c>
      <c r="B121" s="178">
        <v>300</v>
      </c>
      <c r="C121" s="269">
        <f>Volume!J121</f>
        <v>834.4</v>
      </c>
      <c r="D121" s="303">
        <v>111.06</v>
      </c>
      <c r="E121" s="205">
        <f t="shared" si="7"/>
        <v>33318</v>
      </c>
      <c r="F121" s="210">
        <f t="shared" si="8"/>
        <v>13.310162991371048</v>
      </c>
      <c r="G121" s="262">
        <f t="shared" si="9"/>
        <v>45834</v>
      </c>
      <c r="H121" s="260">
        <v>5</v>
      </c>
      <c r="I121" s="206">
        <f t="shared" si="10"/>
        <v>152.78</v>
      </c>
      <c r="J121" s="213">
        <f t="shared" si="11"/>
        <v>0.18310162991371046</v>
      </c>
      <c r="K121" s="217">
        <f t="shared" si="12"/>
        <v>3.3540128125</v>
      </c>
      <c r="L121" s="207">
        <f t="shared" si="13"/>
        <v>18.370684755675953</v>
      </c>
      <c r="M121" s="218">
        <v>53.664205</v>
      </c>
    </row>
    <row r="122" spans="1:13" s="8" customFormat="1" ht="15">
      <c r="A122" s="192" t="s">
        <v>130</v>
      </c>
      <c r="B122" s="178">
        <v>400</v>
      </c>
      <c r="C122" s="269">
        <f>Volume!J122</f>
        <v>987.45</v>
      </c>
      <c r="D122" s="303">
        <v>150.94</v>
      </c>
      <c r="E122" s="205">
        <f t="shared" si="7"/>
        <v>60376</v>
      </c>
      <c r="F122" s="210">
        <f t="shared" si="8"/>
        <v>15.28583725758266</v>
      </c>
      <c r="G122" s="262">
        <f t="shared" si="9"/>
        <v>80125</v>
      </c>
      <c r="H122" s="260">
        <v>5</v>
      </c>
      <c r="I122" s="206">
        <f t="shared" si="10"/>
        <v>200.3125</v>
      </c>
      <c r="J122" s="213">
        <f t="shared" si="11"/>
        <v>0.20285837257582662</v>
      </c>
      <c r="K122" s="217">
        <f t="shared" si="12"/>
        <v>2.9011223125</v>
      </c>
      <c r="L122" s="207">
        <f t="shared" si="13"/>
        <v>15.890101326378018</v>
      </c>
      <c r="M122" s="218">
        <v>46.417957</v>
      </c>
    </row>
    <row r="123" spans="1:13" s="8" customFormat="1" ht="15">
      <c r="A123" s="192" t="s">
        <v>507</v>
      </c>
      <c r="B123" s="178">
        <v>250</v>
      </c>
      <c r="C123" s="269">
        <f>Volume!J123</f>
        <v>1059.05</v>
      </c>
      <c r="D123" s="303">
        <v>283.59</v>
      </c>
      <c r="E123" s="205">
        <f t="shared" si="7"/>
        <v>70897.5</v>
      </c>
      <c r="F123" s="210">
        <f t="shared" si="8"/>
        <v>26.77777253198621</v>
      </c>
      <c r="G123" s="262">
        <f t="shared" si="9"/>
        <v>84479.81625</v>
      </c>
      <c r="H123" s="260">
        <v>5.13</v>
      </c>
      <c r="I123" s="206">
        <f t="shared" si="10"/>
        <v>337.919265</v>
      </c>
      <c r="J123" s="213">
        <f t="shared" si="11"/>
        <v>0.31907772531986217</v>
      </c>
      <c r="K123" s="217">
        <f t="shared" si="12"/>
        <v>6.725232</v>
      </c>
      <c r="L123" s="207">
        <f t="shared" si="13"/>
        <v>36.835612708555836</v>
      </c>
      <c r="M123" s="218">
        <v>107.603712</v>
      </c>
    </row>
    <row r="124" spans="1:13" s="8" customFormat="1" ht="15">
      <c r="A124" s="192" t="s">
        <v>142</v>
      </c>
      <c r="B124" s="178">
        <v>125</v>
      </c>
      <c r="C124" s="269">
        <f>Volume!J124</f>
        <v>15212.55</v>
      </c>
      <c r="D124" s="303">
        <v>3983.69</v>
      </c>
      <c r="E124" s="205">
        <f t="shared" si="7"/>
        <v>497961.25</v>
      </c>
      <c r="F124" s="210">
        <f t="shared" si="8"/>
        <v>26.186865449908137</v>
      </c>
      <c r="G124" s="262">
        <f t="shared" si="9"/>
        <v>632212.00375</v>
      </c>
      <c r="H124" s="260">
        <v>7.06</v>
      </c>
      <c r="I124" s="206">
        <f t="shared" si="10"/>
        <v>5057.69603</v>
      </c>
      <c r="J124" s="213">
        <f t="shared" si="11"/>
        <v>0.33246865449908136</v>
      </c>
      <c r="K124" s="217">
        <f t="shared" si="12"/>
        <v>7.6331685</v>
      </c>
      <c r="L124" s="207">
        <f t="shared" si="13"/>
        <v>41.808585726878725</v>
      </c>
      <c r="M124" s="218">
        <v>122.130696</v>
      </c>
    </row>
    <row r="125" spans="1:13" s="8" customFormat="1" ht="15">
      <c r="A125" s="192" t="s">
        <v>282</v>
      </c>
      <c r="B125" s="178">
        <v>150</v>
      </c>
      <c r="C125" s="269">
        <f>Volume!J125</f>
        <v>423.7</v>
      </c>
      <c r="D125" s="303">
        <v>86.17</v>
      </c>
      <c r="E125" s="205">
        <f t="shared" si="7"/>
        <v>12925.5</v>
      </c>
      <c r="F125" s="210">
        <f t="shared" si="8"/>
        <v>20.337502950200616</v>
      </c>
      <c r="G125" s="262">
        <f t="shared" si="9"/>
        <v>16249.426500000001</v>
      </c>
      <c r="H125" s="260">
        <v>5.23</v>
      </c>
      <c r="I125" s="206">
        <f t="shared" si="10"/>
        <v>108.32951000000001</v>
      </c>
      <c r="J125" s="213">
        <f t="shared" si="11"/>
        <v>0.25567502950200616</v>
      </c>
      <c r="K125" s="217">
        <f t="shared" si="12"/>
        <v>4.6916754375</v>
      </c>
      <c r="L125" s="207">
        <f t="shared" si="13"/>
        <v>25.69736469611669</v>
      </c>
      <c r="M125" s="218">
        <v>75.066807</v>
      </c>
    </row>
    <row r="126" spans="1:13" s="8" customFormat="1" ht="15">
      <c r="A126" s="192" t="s">
        <v>131</v>
      </c>
      <c r="B126" s="178">
        <v>3125</v>
      </c>
      <c r="C126" s="269">
        <f>Volume!J126</f>
        <v>136.05</v>
      </c>
      <c r="D126" s="303">
        <v>24.85</v>
      </c>
      <c r="E126" s="205">
        <f t="shared" si="7"/>
        <v>77656.25</v>
      </c>
      <c r="F126" s="210">
        <f t="shared" si="8"/>
        <v>18.265343623667768</v>
      </c>
      <c r="G126" s="262">
        <f t="shared" si="9"/>
        <v>104823.734375</v>
      </c>
      <c r="H126" s="260">
        <v>6.39</v>
      </c>
      <c r="I126" s="206">
        <f t="shared" si="10"/>
        <v>33.543595</v>
      </c>
      <c r="J126" s="213">
        <f t="shared" si="11"/>
        <v>0.2465534362366777</v>
      </c>
      <c r="K126" s="217">
        <f t="shared" si="12"/>
        <v>5.3186183125</v>
      </c>
      <c r="L126" s="207">
        <f t="shared" si="13"/>
        <v>29.131272245163107</v>
      </c>
      <c r="M126" s="218">
        <v>85.097893</v>
      </c>
    </row>
    <row r="127" spans="1:13" s="8" customFormat="1" ht="15">
      <c r="A127" s="192" t="s">
        <v>166</v>
      </c>
      <c r="B127" s="178">
        <v>1000</v>
      </c>
      <c r="C127" s="269">
        <f>Volume!J127</f>
        <v>229.3</v>
      </c>
      <c r="D127" s="303">
        <v>35.69</v>
      </c>
      <c r="E127" s="205">
        <f t="shared" si="7"/>
        <v>35690</v>
      </c>
      <c r="F127" s="210">
        <f t="shared" si="8"/>
        <v>15.564762320104663</v>
      </c>
      <c r="G127" s="262">
        <f t="shared" si="9"/>
        <v>47155</v>
      </c>
      <c r="H127" s="260">
        <v>5</v>
      </c>
      <c r="I127" s="206">
        <f t="shared" si="10"/>
        <v>47.155</v>
      </c>
      <c r="J127" s="213">
        <f t="shared" si="11"/>
        <v>0.20564762320104665</v>
      </c>
      <c r="K127" s="217">
        <f t="shared" si="12"/>
        <v>4.8531009375</v>
      </c>
      <c r="L127" s="207">
        <f t="shared" si="13"/>
        <v>26.581528573182194</v>
      </c>
      <c r="M127" s="218">
        <v>77.649615</v>
      </c>
    </row>
    <row r="128" spans="1:13" s="8" customFormat="1" ht="15">
      <c r="A128" s="192" t="s">
        <v>283</v>
      </c>
      <c r="B128" s="178">
        <v>275</v>
      </c>
      <c r="C128" s="269">
        <f>Volume!J128</f>
        <v>1319.8</v>
      </c>
      <c r="D128" s="303">
        <v>275.87</v>
      </c>
      <c r="E128" s="205">
        <f t="shared" si="7"/>
        <v>75864.25</v>
      </c>
      <c r="F128" s="210">
        <f t="shared" si="8"/>
        <v>20.90240945597818</v>
      </c>
      <c r="G128" s="262">
        <f t="shared" si="9"/>
        <v>94011.5</v>
      </c>
      <c r="H128" s="260">
        <v>5</v>
      </c>
      <c r="I128" s="206">
        <f t="shared" si="10"/>
        <v>341.86</v>
      </c>
      <c r="J128" s="213">
        <f t="shared" si="11"/>
        <v>0.2590240945597818</v>
      </c>
      <c r="K128" s="217">
        <f t="shared" si="12"/>
        <v>4.000830875</v>
      </c>
      <c r="L128" s="207">
        <f t="shared" si="13"/>
        <v>21.913453190006315</v>
      </c>
      <c r="M128" s="218">
        <v>64.013294</v>
      </c>
    </row>
    <row r="129" spans="1:13" s="8" customFormat="1" ht="15">
      <c r="A129" s="192" t="s">
        <v>401</v>
      </c>
      <c r="B129" s="178">
        <v>500</v>
      </c>
      <c r="C129" s="269">
        <f>Volume!J129</f>
        <v>580.55</v>
      </c>
      <c r="D129" s="303">
        <v>89.07</v>
      </c>
      <c r="E129" s="205">
        <f t="shared" si="7"/>
        <v>44535</v>
      </c>
      <c r="F129" s="210">
        <f t="shared" si="8"/>
        <v>15.342347773662906</v>
      </c>
      <c r="G129" s="262">
        <f t="shared" si="9"/>
        <v>59048.75</v>
      </c>
      <c r="H129" s="260">
        <v>5</v>
      </c>
      <c r="I129" s="206">
        <f t="shared" si="10"/>
        <v>118.0975</v>
      </c>
      <c r="J129" s="213">
        <f t="shared" si="11"/>
        <v>0.20342347773662908</v>
      </c>
      <c r="K129" s="217">
        <f t="shared" si="12"/>
        <v>4.5703511875</v>
      </c>
      <c r="L129" s="207">
        <f t="shared" si="13"/>
        <v>25.03284441114273</v>
      </c>
      <c r="M129" s="218">
        <v>73.125619</v>
      </c>
    </row>
    <row r="130" spans="1:13" s="8" customFormat="1" ht="15">
      <c r="A130" s="192" t="s">
        <v>284</v>
      </c>
      <c r="B130" s="178">
        <v>275</v>
      </c>
      <c r="C130" s="269">
        <f>Volume!J130</f>
        <v>1291.3</v>
      </c>
      <c r="D130" s="303">
        <v>213.86</v>
      </c>
      <c r="E130" s="205">
        <f t="shared" si="7"/>
        <v>58811.50000000001</v>
      </c>
      <c r="F130" s="210">
        <f t="shared" si="8"/>
        <v>16.561604584527224</v>
      </c>
      <c r="G130" s="262">
        <f t="shared" si="9"/>
        <v>76566.875</v>
      </c>
      <c r="H130" s="260">
        <v>5</v>
      </c>
      <c r="I130" s="206">
        <f t="shared" si="10"/>
        <v>278.425</v>
      </c>
      <c r="J130" s="213">
        <f t="shared" si="11"/>
        <v>0.21561604584527222</v>
      </c>
      <c r="K130" s="217">
        <f t="shared" si="12"/>
        <v>3.8807885</v>
      </c>
      <c r="L130" s="207">
        <f t="shared" si="13"/>
        <v>21.255954023566375</v>
      </c>
      <c r="M130" s="218">
        <v>62.092616</v>
      </c>
    </row>
    <row r="131" spans="1:13" s="8" customFormat="1" ht="15">
      <c r="A131" s="192" t="s">
        <v>508</v>
      </c>
      <c r="B131" s="178">
        <v>1650</v>
      </c>
      <c r="C131" s="269">
        <f>Volume!J131</f>
        <v>127.7</v>
      </c>
      <c r="D131" s="303">
        <v>24.25</v>
      </c>
      <c r="E131" s="205">
        <f t="shared" si="7"/>
        <v>40012.5</v>
      </c>
      <c r="F131" s="210">
        <f t="shared" si="8"/>
        <v>18.98981989036805</v>
      </c>
      <c r="G131" s="262">
        <f t="shared" si="9"/>
        <v>50547.75</v>
      </c>
      <c r="H131" s="260">
        <v>5</v>
      </c>
      <c r="I131" s="206">
        <f t="shared" si="10"/>
        <v>30.635</v>
      </c>
      <c r="J131" s="213">
        <f t="shared" si="11"/>
        <v>0.2398981989036805</v>
      </c>
      <c r="K131" s="217">
        <f t="shared" si="12"/>
        <v>5.4764456875</v>
      </c>
      <c r="L131" s="207">
        <f t="shared" si="13"/>
        <v>29.99572837995638</v>
      </c>
      <c r="M131" s="218">
        <v>87.623131</v>
      </c>
    </row>
    <row r="132" spans="1:13" s="8" customFormat="1" ht="15">
      <c r="A132" s="192" t="s">
        <v>175</v>
      </c>
      <c r="B132" s="178">
        <v>1250</v>
      </c>
      <c r="C132" s="269">
        <f>Volume!J132</f>
        <v>219.4</v>
      </c>
      <c r="D132" s="303">
        <v>28.52</v>
      </c>
      <c r="E132" s="205">
        <f t="shared" si="7"/>
        <v>35650</v>
      </c>
      <c r="F132" s="210">
        <f t="shared" si="8"/>
        <v>12.999088422971742</v>
      </c>
      <c r="G132" s="262">
        <f t="shared" si="9"/>
        <v>49362.5</v>
      </c>
      <c r="H132" s="260">
        <v>5</v>
      </c>
      <c r="I132" s="206">
        <f t="shared" si="10"/>
        <v>39.49</v>
      </c>
      <c r="J132" s="213">
        <f t="shared" si="11"/>
        <v>0.17999088422971743</v>
      </c>
      <c r="K132" s="217">
        <f t="shared" si="12"/>
        <v>3.6474313125</v>
      </c>
      <c r="L132" s="207">
        <f t="shared" si="13"/>
        <v>19.97780406806925</v>
      </c>
      <c r="M132" s="218">
        <v>58.358901</v>
      </c>
    </row>
    <row r="133" spans="1:13" s="8" customFormat="1" ht="15">
      <c r="A133" s="192" t="s">
        <v>468</v>
      </c>
      <c r="B133" s="178">
        <v>100</v>
      </c>
      <c r="C133" s="269">
        <f>Volume!J133</f>
        <v>3332</v>
      </c>
      <c r="D133" s="303">
        <v>475.86</v>
      </c>
      <c r="E133" s="205">
        <f aca="true" t="shared" si="14" ref="E133:E196">D133*B133</f>
        <v>47586</v>
      </c>
      <c r="F133" s="210">
        <f aca="true" t="shared" si="15" ref="F133:F196">D133/C133*100</f>
        <v>14.281512605042018</v>
      </c>
      <c r="G133" s="262">
        <f aca="true" t="shared" si="16" ref="G133:G196">(B133*C133)*H133%+E133</f>
        <v>64246</v>
      </c>
      <c r="H133" s="260">
        <v>5</v>
      </c>
      <c r="I133" s="206">
        <f aca="true" t="shared" si="17" ref="I133:I196">G133/B133</f>
        <v>642.46</v>
      </c>
      <c r="J133" s="213">
        <f aca="true" t="shared" si="18" ref="J133:J196">I133/C133</f>
        <v>0.19281512605042017</v>
      </c>
      <c r="K133" s="217">
        <f aca="true" t="shared" si="19" ref="K133:K196">M133/16</f>
        <v>4.4982529375</v>
      </c>
      <c r="L133" s="207">
        <f aca="true" t="shared" si="20" ref="L133:L196">K133*SQRT(30)</f>
        <v>24.637946032326262</v>
      </c>
      <c r="M133" s="218">
        <v>71.972047</v>
      </c>
    </row>
    <row r="134" spans="1:13" s="8" customFormat="1" ht="15">
      <c r="A134" s="192" t="s">
        <v>143</v>
      </c>
      <c r="B134" s="178">
        <v>850</v>
      </c>
      <c r="C134" s="269">
        <f>Volume!J134</f>
        <v>366.7</v>
      </c>
      <c r="D134" s="303">
        <v>66.09</v>
      </c>
      <c r="E134" s="205">
        <f t="shared" si="14"/>
        <v>56176.5</v>
      </c>
      <c r="F134" s="210">
        <f t="shared" si="15"/>
        <v>18.022907008453778</v>
      </c>
      <c r="G134" s="262">
        <f t="shared" si="16"/>
        <v>74254.81</v>
      </c>
      <c r="H134" s="260">
        <v>5.8</v>
      </c>
      <c r="I134" s="206">
        <f t="shared" si="17"/>
        <v>87.3586</v>
      </c>
      <c r="J134" s="213">
        <f t="shared" si="18"/>
        <v>0.23822907008453775</v>
      </c>
      <c r="K134" s="217">
        <f t="shared" si="19"/>
        <v>5.363676625</v>
      </c>
      <c r="L134" s="207">
        <f t="shared" si="20"/>
        <v>29.37806678675678</v>
      </c>
      <c r="M134" s="218">
        <v>85.818826</v>
      </c>
    </row>
    <row r="135" spans="1:13" s="8" customFormat="1" ht="15">
      <c r="A135" s="192" t="s">
        <v>264</v>
      </c>
      <c r="B135" s="178">
        <v>425</v>
      </c>
      <c r="C135" s="269">
        <f>Volume!J135</f>
        <v>845.35</v>
      </c>
      <c r="D135" s="303">
        <v>210.32</v>
      </c>
      <c r="E135" s="205">
        <f t="shared" si="14"/>
        <v>89386</v>
      </c>
      <c r="F135" s="210">
        <f t="shared" si="15"/>
        <v>24.879635653871176</v>
      </c>
      <c r="G135" s="262">
        <f t="shared" si="16"/>
        <v>113169.92225</v>
      </c>
      <c r="H135" s="260">
        <v>6.62</v>
      </c>
      <c r="I135" s="206">
        <f t="shared" si="17"/>
        <v>266.28217</v>
      </c>
      <c r="J135" s="213">
        <f t="shared" si="18"/>
        <v>0.3149963565387118</v>
      </c>
      <c r="K135" s="217">
        <f t="shared" si="19"/>
        <v>6.914894875</v>
      </c>
      <c r="L135" s="207">
        <f t="shared" si="20"/>
        <v>37.87443905814366</v>
      </c>
      <c r="M135" s="218">
        <v>110.638318</v>
      </c>
    </row>
    <row r="136" spans="1:13" s="8" customFormat="1" ht="15">
      <c r="A136" s="192" t="s">
        <v>205</v>
      </c>
      <c r="B136" s="178">
        <v>50</v>
      </c>
      <c r="C136" s="269">
        <f>Volume!J136</f>
        <v>4155.75</v>
      </c>
      <c r="D136" s="303">
        <v>477.3</v>
      </c>
      <c r="E136" s="205">
        <f t="shared" si="14"/>
        <v>23865</v>
      </c>
      <c r="F136" s="210">
        <f t="shared" si="15"/>
        <v>11.485291463634724</v>
      </c>
      <c r="G136" s="262">
        <f t="shared" si="16"/>
        <v>34254.375</v>
      </c>
      <c r="H136" s="260">
        <v>5</v>
      </c>
      <c r="I136" s="206">
        <f t="shared" si="17"/>
        <v>685.0875</v>
      </c>
      <c r="J136" s="213">
        <f t="shared" si="18"/>
        <v>0.16485291463634721</v>
      </c>
      <c r="K136" s="217">
        <f t="shared" si="19"/>
        <v>3.062243875</v>
      </c>
      <c r="L136" s="207">
        <f t="shared" si="20"/>
        <v>16.772600469195304</v>
      </c>
      <c r="M136" s="218">
        <v>48.995902</v>
      </c>
    </row>
    <row r="137" spans="1:13" s="8" customFormat="1" ht="15">
      <c r="A137" s="192" t="s">
        <v>285</v>
      </c>
      <c r="B137" s="178">
        <v>350</v>
      </c>
      <c r="C137" s="269">
        <f>Volume!J137</f>
        <v>629.25</v>
      </c>
      <c r="D137" s="303">
        <v>154.4</v>
      </c>
      <c r="E137" s="205">
        <f t="shared" si="14"/>
        <v>54040</v>
      </c>
      <c r="F137" s="210">
        <f t="shared" si="15"/>
        <v>24.537147397695673</v>
      </c>
      <c r="G137" s="262">
        <f t="shared" si="16"/>
        <v>65051.875</v>
      </c>
      <c r="H137" s="260">
        <v>5</v>
      </c>
      <c r="I137" s="206">
        <f t="shared" si="17"/>
        <v>185.8625</v>
      </c>
      <c r="J137" s="213">
        <f t="shared" si="18"/>
        <v>0.29537147397695673</v>
      </c>
      <c r="K137" s="217">
        <f t="shared" si="19"/>
        <v>2.166849625</v>
      </c>
      <c r="L137" s="207">
        <f t="shared" si="20"/>
        <v>11.8683241833411</v>
      </c>
      <c r="M137" s="218">
        <v>34.669594</v>
      </c>
    </row>
    <row r="138" spans="1:13" s="8" customFormat="1" ht="15">
      <c r="A138" s="192" t="s">
        <v>6</v>
      </c>
      <c r="B138" s="178">
        <v>312</v>
      </c>
      <c r="C138" s="269">
        <f>Volume!J138</f>
        <v>835.75</v>
      </c>
      <c r="D138" s="303">
        <v>93.42</v>
      </c>
      <c r="E138" s="205">
        <f t="shared" si="14"/>
        <v>29147.04</v>
      </c>
      <c r="F138" s="210">
        <f t="shared" si="15"/>
        <v>11.177983846844153</v>
      </c>
      <c r="G138" s="262">
        <f t="shared" si="16"/>
        <v>42184.740000000005</v>
      </c>
      <c r="H138" s="260">
        <v>5</v>
      </c>
      <c r="I138" s="206">
        <f t="shared" si="17"/>
        <v>135.2075</v>
      </c>
      <c r="J138" s="213">
        <f t="shared" si="18"/>
        <v>0.16177983846844154</v>
      </c>
      <c r="K138" s="217">
        <f t="shared" si="19"/>
        <v>2.402304125</v>
      </c>
      <c r="L138" s="207">
        <f t="shared" si="20"/>
        <v>13.157961592502103</v>
      </c>
      <c r="M138" s="218">
        <v>38.436866</v>
      </c>
    </row>
    <row r="139" spans="1:13" s="8" customFormat="1" ht="15">
      <c r="A139" s="192" t="s">
        <v>499</v>
      </c>
      <c r="B139" s="178">
        <v>350</v>
      </c>
      <c r="C139" s="269">
        <f>Volume!J139</f>
        <v>847.85</v>
      </c>
      <c r="D139" s="303">
        <v>176.98</v>
      </c>
      <c r="E139" s="205">
        <f t="shared" si="14"/>
        <v>61943</v>
      </c>
      <c r="F139" s="210">
        <f t="shared" si="15"/>
        <v>20.87397534941322</v>
      </c>
      <c r="G139" s="262">
        <f t="shared" si="16"/>
        <v>76780.375</v>
      </c>
      <c r="H139" s="260">
        <v>5</v>
      </c>
      <c r="I139" s="206">
        <f t="shared" si="17"/>
        <v>219.3725</v>
      </c>
      <c r="J139" s="213">
        <f t="shared" si="18"/>
        <v>0.2587397534941322</v>
      </c>
      <c r="K139" s="217">
        <f t="shared" si="19"/>
        <v>5.3119941875</v>
      </c>
      <c r="L139" s="207">
        <f t="shared" si="20"/>
        <v>29.094990418300767</v>
      </c>
      <c r="M139" s="218">
        <v>84.991907</v>
      </c>
    </row>
    <row r="140" spans="1:13" s="8" customFormat="1" ht="15">
      <c r="A140" s="192" t="s">
        <v>167</v>
      </c>
      <c r="B140" s="178">
        <v>600</v>
      </c>
      <c r="C140" s="269">
        <f>Volume!J140</f>
        <v>601.05</v>
      </c>
      <c r="D140" s="303">
        <v>85.24</v>
      </c>
      <c r="E140" s="205">
        <f t="shared" si="14"/>
        <v>51144</v>
      </c>
      <c r="F140" s="210">
        <f t="shared" si="15"/>
        <v>14.181848431910824</v>
      </c>
      <c r="G140" s="262">
        <f t="shared" si="16"/>
        <v>69175.5</v>
      </c>
      <c r="H140" s="260">
        <v>5</v>
      </c>
      <c r="I140" s="206">
        <f t="shared" si="17"/>
        <v>115.2925</v>
      </c>
      <c r="J140" s="213">
        <f t="shared" si="18"/>
        <v>0.19181848431910825</v>
      </c>
      <c r="K140" s="217">
        <f t="shared" si="19"/>
        <v>4.222432</v>
      </c>
      <c r="L140" s="207">
        <f t="shared" si="20"/>
        <v>23.127212539316538</v>
      </c>
      <c r="M140" s="218">
        <v>67.558912</v>
      </c>
    </row>
    <row r="141" spans="1:13" s="8" customFormat="1" ht="15">
      <c r="A141" s="192" t="s">
        <v>217</v>
      </c>
      <c r="B141" s="178">
        <v>200</v>
      </c>
      <c r="C141" s="269">
        <f>Volume!J141</f>
        <v>986.6</v>
      </c>
      <c r="D141" s="303">
        <v>108.12</v>
      </c>
      <c r="E141" s="205">
        <f t="shared" si="14"/>
        <v>21624</v>
      </c>
      <c r="F141" s="210">
        <f t="shared" si="15"/>
        <v>10.958848570849382</v>
      </c>
      <c r="G141" s="262">
        <f t="shared" si="16"/>
        <v>31490</v>
      </c>
      <c r="H141" s="260">
        <v>5</v>
      </c>
      <c r="I141" s="206">
        <f t="shared" si="17"/>
        <v>157.45</v>
      </c>
      <c r="J141" s="213">
        <f t="shared" si="18"/>
        <v>0.1595884857084938</v>
      </c>
      <c r="K141" s="217">
        <f t="shared" si="19"/>
        <v>2.93033025</v>
      </c>
      <c r="L141" s="207">
        <f t="shared" si="20"/>
        <v>16.050079788647526</v>
      </c>
      <c r="M141" s="218">
        <v>46.885284</v>
      </c>
    </row>
    <row r="142" spans="1:13" s="8" customFormat="1" ht="15">
      <c r="A142" s="192" t="s">
        <v>202</v>
      </c>
      <c r="B142" s="178">
        <v>1250</v>
      </c>
      <c r="C142" s="269">
        <f>Volume!J142</f>
        <v>231.65</v>
      </c>
      <c r="D142" s="303">
        <v>28.43</v>
      </c>
      <c r="E142" s="205">
        <f t="shared" si="14"/>
        <v>35537.5</v>
      </c>
      <c r="F142" s="210">
        <f t="shared" si="15"/>
        <v>12.272825383121088</v>
      </c>
      <c r="G142" s="262">
        <f t="shared" si="16"/>
        <v>50015.625</v>
      </c>
      <c r="H142" s="260">
        <v>5</v>
      </c>
      <c r="I142" s="206">
        <f t="shared" si="17"/>
        <v>40.0125</v>
      </c>
      <c r="J142" s="213">
        <f t="shared" si="18"/>
        <v>0.17272825383121088</v>
      </c>
      <c r="K142" s="217">
        <f t="shared" si="19"/>
        <v>2.9786388125</v>
      </c>
      <c r="L142" s="207">
        <f t="shared" si="20"/>
        <v>16.31467668266651</v>
      </c>
      <c r="M142" s="218">
        <v>47.658221</v>
      </c>
    </row>
    <row r="143" spans="1:14" s="7" customFormat="1" ht="15">
      <c r="A143" s="192" t="s">
        <v>286</v>
      </c>
      <c r="B143" s="178">
        <v>125</v>
      </c>
      <c r="C143" s="269">
        <f>Volume!J143</f>
        <v>1928.45</v>
      </c>
      <c r="D143" s="303">
        <v>283.9</v>
      </c>
      <c r="E143" s="205">
        <f t="shared" si="14"/>
        <v>35487.5</v>
      </c>
      <c r="F143" s="210">
        <f t="shared" si="15"/>
        <v>14.721667660556403</v>
      </c>
      <c r="G143" s="262">
        <f t="shared" si="16"/>
        <v>47901.896875</v>
      </c>
      <c r="H143" s="260">
        <v>5.15</v>
      </c>
      <c r="I143" s="206">
        <f t="shared" si="17"/>
        <v>383.215175</v>
      </c>
      <c r="J143" s="213">
        <f t="shared" si="18"/>
        <v>0.19871667660556405</v>
      </c>
      <c r="K143" s="217">
        <f t="shared" si="19"/>
        <v>3.96116075</v>
      </c>
      <c r="L143" s="207">
        <f t="shared" si="20"/>
        <v>21.69617096679082</v>
      </c>
      <c r="M143" s="218">
        <v>63.378572</v>
      </c>
      <c r="N143" s="8"/>
    </row>
    <row r="144" spans="1:14" s="7" customFormat="1" ht="15">
      <c r="A144" s="192" t="s">
        <v>509</v>
      </c>
      <c r="B144" s="178">
        <v>50</v>
      </c>
      <c r="C144" s="269">
        <f>Volume!J144</f>
        <v>5106.65</v>
      </c>
      <c r="D144" s="303">
        <v>923.86</v>
      </c>
      <c r="E144" s="205">
        <f t="shared" si="14"/>
        <v>46193</v>
      </c>
      <c r="F144" s="210">
        <f t="shared" si="15"/>
        <v>18.091312308460537</v>
      </c>
      <c r="G144" s="262">
        <f t="shared" si="16"/>
        <v>58959.625</v>
      </c>
      <c r="H144" s="260">
        <v>5</v>
      </c>
      <c r="I144" s="206">
        <f t="shared" si="17"/>
        <v>1179.1925</v>
      </c>
      <c r="J144" s="213">
        <f t="shared" si="18"/>
        <v>0.2309131230846054</v>
      </c>
      <c r="K144" s="217">
        <f t="shared" si="19"/>
        <v>5.55065175</v>
      </c>
      <c r="L144" s="207">
        <f t="shared" si="20"/>
        <v>30.40217172330526</v>
      </c>
      <c r="M144" s="218">
        <v>88.810428</v>
      </c>
      <c r="N144" s="8"/>
    </row>
    <row r="145" spans="1:14" s="7" customFormat="1" ht="15">
      <c r="A145" s="192" t="s">
        <v>402</v>
      </c>
      <c r="B145" s="178">
        <v>825</v>
      </c>
      <c r="C145" s="269">
        <f>Volume!J145</f>
        <v>289.1</v>
      </c>
      <c r="D145" s="303">
        <v>38.54</v>
      </c>
      <c r="E145" s="205">
        <f t="shared" si="14"/>
        <v>31795.5</v>
      </c>
      <c r="F145" s="210">
        <f t="shared" si="15"/>
        <v>13.33102732618471</v>
      </c>
      <c r="G145" s="262">
        <f t="shared" si="16"/>
        <v>43720.875</v>
      </c>
      <c r="H145" s="260">
        <v>5</v>
      </c>
      <c r="I145" s="206">
        <f t="shared" si="17"/>
        <v>52.995</v>
      </c>
      <c r="J145" s="213">
        <f t="shared" si="18"/>
        <v>0.1833102732618471</v>
      </c>
      <c r="K145" s="217">
        <f t="shared" si="19"/>
        <v>3.253361125</v>
      </c>
      <c r="L145" s="207">
        <f t="shared" si="20"/>
        <v>17.819392758728846</v>
      </c>
      <c r="M145" s="218">
        <v>52.053778</v>
      </c>
      <c r="N145" s="8"/>
    </row>
    <row r="146" spans="1:14" s="7" customFormat="1" ht="15">
      <c r="A146" s="192" t="s">
        <v>268</v>
      </c>
      <c r="B146" s="178">
        <v>800</v>
      </c>
      <c r="C146" s="269">
        <f>Volume!J146</f>
        <v>300.75</v>
      </c>
      <c r="D146" s="303">
        <v>36.02</v>
      </c>
      <c r="E146" s="205">
        <f t="shared" si="14"/>
        <v>28816.000000000004</v>
      </c>
      <c r="F146" s="210">
        <f t="shared" si="15"/>
        <v>11.976724854530342</v>
      </c>
      <c r="G146" s="262">
        <f t="shared" si="16"/>
        <v>40846</v>
      </c>
      <c r="H146" s="260">
        <v>5</v>
      </c>
      <c r="I146" s="206">
        <f t="shared" si="17"/>
        <v>51.0575</v>
      </c>
      <c r="J146" s="213">
        <f t="shared" si="18"/>
        <v>0.1697672485453034</v>
      </c>
      <c r="K146" s="217">
        <f t="shared" si="19"/>
        <v>2.6589373125</v>
      </c>
      <c r="L146" s="207">
        <f t="shared" si="20"/>
        <v>14.563599450484132</v>
      </c>
      <c r="M146" s="202">
        <v>42.542997</v>
      </c>
      <c r="N146" s="8"/>
    </row>
    <row r="147" spans="1:14" s="7" customFormat="1" ht="15">
      <c r="A147" s="192" t="s">
        <v>144</v>
      </c>
      <c r="B147" s="178">
        <v>2225</v>
      </c>
      <c r="C147" s="269">
        <f>Volume!J147</f>
        <v>134.85</v>
      </c>
      <c r="D147" s="303">
        <v>34.03</v>
      </c>
      <c r="E147" s="205">
        <f t="shared" si="14"/>
        <v>75716.75</v>
      </c>
      <c r="F147" s="210">
        <f t="shared" si="15"/>
        <v>25.23544679273267</v>
      </c>
      <c r="G147" s="262">
        <f t="shared" si="16"/>
        <v>96629.62512499999</v>
      </c>
      <c r="H147" s="260">
        <v>6.97</v>
      </c>
      <c r="I147" s="206">
        <f t="shared" si="17"/>
        <v>43.429044999999995</v>
      </c>
      <c r="J147" s="213">
        <f t="shared" si="18"/>
        <v>0.3220544679273266</v>
      </c>
      <c r="K147" s="217">
        <f t="shared" si="19"/>
        <v>7.5277124375</v>
      </c>
      <c r="L147" s="207">
        <f t="shared" si="20"/>
        <v>41.23097908430948</v>
      </c>
      <c r="M147" s="202">
        <v>120.443399</v>
      </c>
      <c r="N147" s="8"/>
    </row>
    <row r="148" spans="1:13" s="8" customFormat="1" ht="15">
      <c r="A148" s="192" t="s">
        <v>7</v>
      </c>
      <c r="B148" s="178">
        <v>1600</v>
      </c>
      <c r="C148" s="269">
        <f>Volume!J148</f>
        <v>181.4</v>
      </c>
      <c r="D148" s="303">
        <v>27.8</v>
      </c>
      <c r="E148" s="205">
        <f t="shared" si="14"/>
        <v>44480</v>
      </c>
      <c r="F148" s="210">
        <f t="shared" si="15"/>
        <v>15.325248070562294</v>
      </c>
      <c r="G148" s="262">
        <f t="shared" si="16"/>
        <v>58992</v>
      </c>
      <c r="H148" s="260">
        <v>5</v>
      </c>
      <c r="I148" s="206">
        <f t="shared" si="17"/>
        <v>36.87</v>
      </c>
      <c r="J148" s="213">
        <f t="shared" si="18"/>
        <v>0.2032524807056229</v>
      </c>
      <c r="K148" s="217">
        <f t="shared" si="19"/>
        <v>4.2446134375</v>
      </c>
      <c r="L148" s="207">
        <f t="shared" si="20"/>
        <v>23.248705276082944</v>
      </c>
      <c r="M148" s="218">
        <v>67.913815</v>
      </c>
    </row>
    <row r="149" spans="1:14" s="7" customFormat="1" ht="15">
      <c r="A149" s="192" t="s">
        <v>287</v>
      </c>
      <c r="B149" s="178">
        <v>1000</v>
      </c>
      <c r="C149" s="269">
        <f>Volume!J149</f>
        <v>352.5</v>
      </c>
      <c r="D149" s="303">
        <v>63.56</v>
      </c>
      <c r="E149" s="205">
        <f t="shared" si="14"/>
        <v>63560</v>
      </c>
      <c r="F149" s="210">
        <f t="shared" si="15"/>
        <v>18.031205673758866</v>
      </c>
      <c r="G149" s="262">
        <f t="shared" si="16"/>
        <v>81960.5</v>
      </c>
      <c r="H149" s="260">
        <v>5.22</v>
      </c>
      <c r="I149" s="206">
        <f t="shared" si="17"/>
        <v>81.9605</v>
      </c>
      <c r="J149" s="213">
        <f t="shared" si="18"/>
        <v>0.23251205673758865</v>
      </c>
      <c r="K149" s="217">
        <f t="shared" si="19"/>
        <v>4.4360395</v>
      </c>
      <c r="L149" s="207">
        <f t="shared" si="20"/>
        <v>24.297189001339383</v>
      </c>
      <c r="M149" s="218">
        <v>70.976632</v>
      </c>
      <c r="N149" s="8"/>
    </row>
    <row r="150" spans="1:14" s="7" customFormat="1" ht="15">
      <c r="A150" s="192" t="s">
        <v>176</v>
      </c>
      <c r="B150" s="178">
        <v>3500</v>
      </c>
      <c r="C150" s="269">
        <f>Volume!J150</f>
        <v>81.85</v>
      </c>
      <c r="D150" s="303">
        <v>20.5</v>
      </c>
      <c r="E150" s="205">
        <f t="shared" si="14"/>
        <v>71750</v>
      </c>
      <c r="F150" s="210">
        <f t="shared" si="15"/>
        <v>25.045815516188153</v>
      </c>
      <c r="G150" s="262">
        <f t="shared" si="16"/>
        <v>94753.9425</v>
      </c>
      <c r="H150" s="260">
        <v>8.03</v>
      </c>
      <c r="I150" s="206">
        <f t="shared" si="17"/>
        <v>27.072555</v>
      </c>
      <c r="J150" s="213">
        <f t="shared" si="18"/>
        <v>0.3307581551618815</v>
      </c>
      <c r="K150" s="217">
        <f t="shared" si="19"/>
        <v>6.3039393125</v>
      </c>
      <c r="L150" s="207">
        <f t="shared" si="20"/>
        <v>34.52809762599858</v>
      </c>
      <c r="M150" s="202">
        <v>100.863029</v>
      </c>
      <c r="N150" s="8"/>
    </row>
    <row r="151" spans="1:14" s="7" customFormat="1" ht="15">
      <c r="A151" s="192" t="s">
        <v>197</v>
      </c>
      <c r="B151" s="178">
        <v>575</v>
      </c>
      <c r="C151" s="269">
        <f>Volume!J151</f>
        <v>501.5</v>
      </c>
      <c r="D151" s="303">
        <v>128.43</v>
      </c>
      <c r="E151" s="205">
        <f t="shared" si="14"/>
        <v>73847.25</v>
      </c>
      <c r="F151" s="210">
        <f t="shared" si="15"/>
        <v>25.609172482552346</v>
      </c>
      <c r="G151" s="262">
        <f t="shared" si="16"/>
        <v>88294.21125</v>
      </c>
      <c r="H151" s="260">
        <v>5.01</v>
      </c>
      <c r="I151" s="206">
        <f t="shared" si="17"/>
        <v>153.55515</v>
      </c>
      <c r="J151" s="213">
        <f t="shared" si="18"/>
        <v>0.3061917248255234</v>
      </c>
      <c r="K151" s="217">
        <f t="shared" si="19"/>
        <v>6.726445875</v>
      </c>
      <c r="L151" s="207">
        <f t="shared" si="20"/>
        <v>36.842261375750745</v>
      </c>
      <c r="M151" s="218">
        <v>107.623134</v>
      </c>
      <c r="N151" s="8"/>
    </row>
    <row r="152" spans="1:14" s="7" customFormat="1" ht="15">
      <c r="A152" s="192" t="s">
        <v>510</v>
      </c>
      <c r="B152" s="178">
        <v>150</v>
      </c>
      <c r="C152" s="269">
        <f>Volume!J152</f>
        <v>1334.15</v>
      </c>
      <c r="D152" s="303">
        <v>242.72</v>
      </c>
      <c r="E152" s="205">
        <f t="shared" si="14"/>
        <v>36408</v>
      </c>
      <c r="F152" s="210">
        <f t="shared" si="15"/>
        <v>18.192856875163958</v>
      </c>
      <c r="G152" s="262">
        <f t="shared" si="16"/>
        <v>47274.65175</v>
      </c>
      <c r="H152" s="260">
        <v>5.43</v>
      </c>
      <c r="I152" s="206">
        <f t="shared" si="17"/>
        <v>315.16434499999997</v>
      </c>
      <c r="J152" s="213">
        <f t="shared" si="18"/>
        <v>0.23622856875163958</v>
      </c>
      <c r="K152" s="217">
        <f t="shared" si="19"/>
        <v>4.632793875</v>
      </c>
      <c r="L152" s="207">
        <f t="shared" si="20"/>
        <v>25.37485709609269</v>
      </c>
      <c r="M152" s="218">
        <v>74.124702</v>
      </c>
      <c r="N152" s="8"/>
    </row>
    <row r="153" spans="1:14" s="7" customFormat="1" ht="15">
      <c r="A153" s="192" t="s">
        <v>168</v>
      </c>
      <c r="B153" s="178">
        <v>550</v>
      </c>
      <c r="C153" s="269">
        <f>Volume!J153</f>
        <v>461.2</v>
      </c>
      <c r="D153" s="303">
        <v>88.21</v>
      </c>
      <c r="E153" s="205">
        <f t="shared" si="14"/>
        <v>48515.5</v>
      </c>
      <c r="F153" s="210">
        <f t="shared" si="15"/>
        <v>19.126192541196875</v>
      </c>
      <c r="G153" s="262">
        <f t="shared" si="16"/>
        <v>61198.5</v>
      </c>
      <c r="H153" s="260">
        <v>5</v>
      </c>
      <c r="I153" s="206">
        <f t="shared" si="17"/>
        <v>111.27</v>
      </c>
      <c r="J153" s="213">
        <f t="shared" si="18"/>
        <v>0.24126192541196878</v>
      </c>
      <c r="K153" s="217">
        <f t="shared" si="19"/>
        <v>4.8355641875</v>
      </c>
      <c r="L153" s="207">
        <f t="shared" si="20"/>
        <v>26.485475837578907</v>
      </c>
      <c r="M153" s="218">
        <v>77.369027</v>
      </c>
      <c r="N153" s="8"/>
    </row>
    <row r="154" spans="1:14" s="7" customFormat="1" ht="15">
      <c r="A154" s="192" t="s">
        <v>511</v>
      </c>
      <c r="B154" s="178">
        <v>500</v>
      </c>
      <c r="C154" s="269">
        <f>Volume!J154</f>
        <v>482.95</v>
      </c>
      <c r="D154" s="303">
        <v>97.08</v>
      </c>
      <c r="E154" s="205">
        <f t="shared" si="14"/>
        <v>48540</v>
      </c>
      <c r="F154" s="210">
        <f t="shared" si="15"/>
        <v>20.101459778444976</v>
      </c>
      <c r="G154" s="262">
        <f t="shared" si="16"/>
        <v>60613.75</v>
      </c>
      <c r="H154" s="260">
        <v>5</v>
      </c>
      <c r="I154" s="206">
        <f t="shared" si="17"/>
        <v>121.2275</v>
      </c>
      <c r="J154" s="213">
        <f t="shared" si="18"/>
        <v>0.25101459778444973</v>
      </c>
      <c r="K154" s="217">
        <f t="shared" si="19"/>
        <v>5.610589375</v>
      </c>
      <c r="L154" s="207">
        <f t="shared" si="20"/>
        <v>30.730463615863115</v>
      </c>
      <c r="M154" s="218">
        <v>89.76943</v>
      </c>
      <c r="N154" s="8"/>
    </row>
    <row r="155" spans="1:14" s="7" customFormat="1" ht="15">
      <c r="A155" s="192" t="s">
        <v>145</v>
      </c>
      <c r="B155" s="178">
        <v>1475</v>
      </c>
      <c r="C155" s="269">
        <f>Volume!J155</f>
        <v>249.1</v>
      </c>
      <c r="D155" s="303">
        <v>62.91</v>
      </c>
      <c r="E155" s="205">
        <f t="shared" si="14"/>
        <v>92792.25</v>
      </c>
      <c r="F155" s="210">
        <f t="shared" si="15"/>
        <v>25.254917703733437</v>
      </c>
      <c r="G155" s="262">
        <f t="shared" si="16"/>
        <v>117336.073</v>
      </c>
      <c r="H155" s="260">
        <v>6.68</v>
      </c>
      <c r="I155" s="206">
        <f t="shared" si="17"/>
        <v>79.54988</v>
      </c>
      <c r="J155" s="213">
        <f t="shared" si="18"/>
        <v>0.3193491770373344</v>
      </c>
      <c r="K155" s="217">
        <f t="shared" si="19"/>
        <v>7.052821</v>
      </c>
      <c r="L155" s="207">
        <f t="shared" si="20"/>
        <v>38.629891557461434</v>
      </c>
      <c r="M155" s="202">
        <v>112.845136</v>
      </c>
      <c r="N155" s="8"/>
    </row>
    <row r="156" spans="1:13" s="8" customFormat="1" ht="15">
      <c r="A156" s="192" t="s">
        <v>146</v>
      </c>
      <c r="B156" s="178">
        <v>1045</v>
      </c>
      <c r="C156" s="269">
        <f>Volume!J156</f>
        <v>350.7</v>
      </c>
      <c r="D156" s="303">
        <v>56.7</v>
      </c>
      <c r="E156" s="205">
        <f t="shared" si="14"/>
        <v>59251.5</v>
      </c>
      <c r="F156" s="210">
        <f t="shared" si="15"/>
        <v>16.167664670658684</v>
      </c>
      <c r="G156" s="262">
        <f t="shared" si="16"/>
        <v>77575.575</v>
      </c>
      <c r="H156" s="260">
        <v>5</v>
      </c>
      <c r="I156" s="206">
        <f t="shared" si="17"/>
        <v>74.235</v>
      </c>
      <c r="J156" s="213">
        <f t="shared" si="18"/>
        <v>0.21167664670658684</v>
      </c>
      <c r="K156" s="217">
        <f t="shared" si="19"/>
        <v>3.592433125</v>
      </c>
      <c r="L156" s="207">
        <f t="shared" si="20"/>
        <v>19.67656658891276</v>
      </c>
      <c r="M156" s="218">
        <v>57.47893</v>
      </c>
    </row>
    <row r="157" spans="1:13" s="8" customFormat="1" ht="15">
      <c r="A157" s="192" t="s">
        <v>512</v>
      </c>
      <c r="B157" s="178">
        <v>1450</v>
      </c>
      <c r="C157" s="269">
        <f>Volume!J157</f>
        <v>151.05</v>
      </c>
      <c r="D157" s="303">
        <v>22.04</v>
      </c>
      <c r="E157" s="205">
        <f t="shared" si="14"/>
        <v>31958</v>
      </c>
      <c r="F157" s="210">
        <f t="shared" si="15"/>
        <v>14.59119496855346</v>
      </c>
      <c r="G157" s="262">
        <f t="shared" si="16"/>
        <v>44135.651</v>
      </c>
      <c r="H157" s="260">
        <v>5.56</v>
      </c>
      <c r="I157" s="206">
        <f t="shared" si="17"/>
        <v>30.43838</v>
      </c>
      <c r="J157" s="213">
        <f t="shared" si="18"/>
        <v>0.20151194968553457</v>
      </c>
      <c r="K157" s="217">
        <f t="shared" si="19"/>
        <v>4.362478625</v>
      </c>
      <c r="L157" s="207">
        <f t="shared" si="20"/>
        <v>23.894279495466204</v>
      </c>
      <c r="M157" s="218">
        <v>69.799658</v>
      </c>
    </row>
    <row r="158" spans="1:13" s="8" customFormat="1" ht="15">
      <c r="A158" s="192" t="s">
        <v>469</v>
      </c>
      <c r="B158" s="178">
        <v>600</v>
      </c>
      <c r="C158" s="269">
        <f>Volume!J158</f>
        <v>237.85</v>
      </c>
      <c r="D158" s="303">
        <v>79.04</v>
      </c>
      <c r="E158" s="205">
        <f t="shared" si="14"/>
        <v>47424.00000000001</v>
      </c>
      <c r="F158" s="210">
        <f t="shared" si="15"/>
        <v>33.23102795879757</v>
      </c>
      <c r="G158" s="262">
        <f t="shared" si="16"/>
        <v>55529.92800000001</v>
      </c>
      <c r="H158" s="260">
        <v>5.68</v>
      </c>
      <c r="I158" s="206">
        <f t="shared" si="17"/>
        <v>92.54988000000002</v>
      </c>
      <c r="J158" s="213">
        <f t="shared" si="18"/>
        <v>0.38911027958797567</v>
      </c>
      <c r="K158" s="217">
        <f t="shared" si="19"/>
        <v>4.9059535625</v>
      </c>
      <c r="L158" s="207">
        <f t="shared" si="20"/>
        <v>26.871014322540805</v>
      </c>
      <c r="M158" s="218">
        <v>78.495257</v>
      </c>
    </row>
    <row r="159" spans="1:14" s="7" customFormat="1" ht="15">
      <c r="A159" s="192" t="s">
        <v>120</v>
      </c>
      <c r="B159" s="178">
        <v>1625</v>
      </c>
      <c r="C159" s="269">
        <f>Volume!J159</f>
        <v>241.4</v>
      </c>
      <c r="D159" s="187">
        <v>35.39</v>
      </c>
      <c r="E159" s="205">
        <f t="shared" si="14"/>
        <v>57508.75</v>
      </c>
      <c r="F159" s="210">
        <f t="shared" si="15"/>
        <v>14.660314830157414</v>
      </c>
      <c r="G159" s="262">
        <f t="shared" si="16"/>
        <v>77122.5</v>
      </c>
      <c r="H159" s="260">
        <v>5</v>
      </c>
      <c r="I159" s="206">
        <f t="shared" si="17"/>
        <v>47.46</v>
      </c>
      <c r="J159" s="213">
        <f t="shared" si="18"/>
        <v>0.19660314830157416</v>
      </c>
      <c r="K159" s="217">
        <f t="shared" si="19"/>
        <v>3.4497351875</v>
      </c>
      <c r="L159" s="207">
        <f t="shared" si="20"/>
        <v>18.894977796130636</v>
      </c>
      <c r="M159" s="202">
        <v>55.195763</v>
      </c>
      <c r="N159" s="8"/>
    </row>
    <row r="160" spans="1:14" s="7" customFormat="1" ht="15">
      <c r="A160" s="192" t="s">
        <v>470</v>
      </c>
      <c r="B160" s="178">
        <v>550</v>
      </c>
      <c r="C160" s="269">
        <f>Volume!J160</f>
        <v>360.1</v>
      </c>
      <c r="D160" s="187">
        <v>69.21</v>
      </c>
      <c r="E160" s="205">
        <f t="shared" si="14"/>
        <v>38065.5</v>
      </c>
      <c r="F160" s="210">
        <f t="shared" si="15"/>
        <v>19.21966120522077</v>
      </c>
      <c r="G160" s="262">
        <f t="shared" si="16"/>
        <v>47968.25</v>
      </c>
      <c r="H160" s="260">
        <v>5</v>
      </c>
      <c r="I160" s="206">
        <f t="shared" si="17"/>
        <v>87.215</v>
      </c>
      <c r="J160" s="213">
        <f t="shared" si="18"/>
        <v>0.24219661205220772</v>
      </c>
      <c r="K160" s="217">
        <f t="shared" si="19"/>
        <v>5.0395159375</v>
      </c>
      <c r="L160" s="207">
        <f t="shared" si="20"/>
        <v>27.60256557875545</v>
      </c>
      <c r="M160" s="202">
        <v>80.632255</v>
      </c>
      <c r="N160" s="8"/>
    </row>
    <row r="161" spans="1:14" s="7" customFormat="1" ht="15">
      <c r="A161" s="192" t="s">
        <v>456</v>
      </c>
      <c r="B161" s="178">
        <v>650</v>
      </c>
      <c r="C161" s="269">
        <f>Volume!J161</f>
        <v>574</v>
      </c>
      <c r="D161" s="187">
        <v>126.85</v>
      </c>
      <c r="E161" s="205">
        <f t="shared" si="14"/>
        <v>82452.5</v>
      </c>
      <c r="F161" s="210">
        <f t="shared" si="15"/>
        <v>22.0993031358885</v>
      </c>
      <c r="G161" s="262">
        <f t="shared" si="16"/>
        <v>103644.58</v>
      </c>
      <c r="H161" s="260">
        <v>5.68</v>
      </c>
      <c r="I161" s="206">
        <f t="shared" si="17"/>
        <v>159.4532</v>
      </c>
      <c r="J161" s="213">
        <f t="shared" si="18"/>
        <v>0.27779303135888506</v>
      </c>
      <c r="K161" s="217">
        <f t="shared" si="19"/>
        <v>5.63374575</v>
      </c>
      <c r="L161" s="207">
        <f t="shared" si="20"/>
        <v>30.857296305238602</v>
      </c>
      <c r="M161" s="202">
        <v>90.139932</v>
      </c>
      <c r="N161" s="8"/>
    </row>
    <row r="162" spans="1:14" s="7" customFormat="1" ht="15">
      <c r="A162" s="192" t="s">
        <v>34</v>
      </c>
      <c r="B162" s="178">
        <v>225</v>
      </c>
      <c r="C162" s="269">
        <f>Volume!J162</f>
        <v>1225.65</v>
      </c>
      <c r="D162" s="303">
        <v>177.98</v>
      </c>
      <c r="E162" s="205">
        <f t="shared" si="14"/>
        <v>40045.5</v>
      </c>
      <c r="F162" s="210">
        <f t="shared" si="15"/>
        <v>14.521274425814873</v>
      </c>
      <c r="G162" s="262">
        <f t="shared" si="16"/>
        <v>53834.0625</v>
      </c>
      <c r="H162" s="260">
        <v>5</v>
      </c>
      <c r="I162" s="206">
        <f t="shared" si="17"/>
        <v>239.2625</v>
      </c>
      <c r="J162" s="213">
        <f t="shared" si="18"/>
        <v>0.19521274425814872</v>
      </c>
      <c r="K162" s="217">
        <f t="shared" si="19"/>
        <v>3.25209975</v>
      </c>
      <c r="L162" s="207">
        <f t="shared" si="20"/>
        <v>17.812483923319114</v>
      </c>
      <c r="M162" s="202">
        <v>52.033596</v>
      </c>
      <c r="N162" s="8"/>
    </row>
    <row r="163" spans="1:14" s="7" customFormat="1" ht="15">
      <c r="A163" s="192" t="s">
        <v>169</v>
      </c>
      <c r="B163" s="178">
        <v>1050</v>
      </c>
      <c r="C163" s="269">
        <f>Volume!J163</f>
        <v>295.55</v>
      </c>
      <c r="D163" s="303">
        <v>35.1</v>
      </c>
      <c r="E163" s="205">
        <f t="shared" si="14"/>
        <v>36855</v>
      </c>
      <c r="F163" s="210">
        <f t="shared" si="15"/>
        <v>11.876163085772289</v>
      </c>
      <c r="G163" s="262">
        <f t="shared" si="16"/>
        <v>52371.375</v>
      </c>
      <c r="H163" s="260">
        <v>5</v>
      </c>
      <c r="I163" s="206">
        <f t="shared" si="17"/>
        <v>49.8775</v>
      </c>
      <c r="J163" s="213">
        <f t="shared" si="18"/>
        <v>0.1687616308577229</v>
      </c>
      <c r="K163" s="217">
        <f t="shared" si="19"/>
        <v>3.479283125</v>
      </c>
      <c r="L163" s="207">
        <f t="shared" si="20"/>
        <v>19.056818515095664</v>
      </c>
      <c r="M163" s="202">
        <v>55.66853</v>
      </c>
      <c r="N163" s="8"/>
    </row>
    <row r="164" spans="1:13" s="8" customFormat="1" ht="15">
      <c r="A164" s="192" t="s">
        <v>78</v>
      </c>
      <c r="B164" s="178">
        <v>1200</v>
      </c>
      <c r="C164" s="269">
        <f>Volume!J164</f>
        <v>273.95</v>
      </c>
      <c r="D164" s="303">
        <v>35.6</v>
      </c>
      <c r="E164" s="205">
        <f t="shared" si="14"/>
        <v>42720</v>
      </c>
      <c r="F164" s="210">
        <f t="shared" si="15"/>
        <v>12.99507209344771</v>
      </c>
      <c r="G164" s="262">
        <f t="shared" si="16"/>
        <v>59157</v>
      </c>
      <c r="H164" s="260">
        <v>5</v>
      </c>
      <c r="I164" s="206">
        <f t="shared" si="17"/>
        <v>49.2975</v>
      </c>
      <c r="J164" s="213">
        <f t="shared" si="18"/>
        <v>0.1799507209344771</v>
      </c>
      <c r="K164" s="217">
        <f t="shared" si="19"/>
        <v>3.0274656875</v>
      </c>
      <c r="L164" s="207">
        <f t="shared" si="20"/>
        <v>16.58211249116636</v>
      </c>
      <c r="M164" s="218">
        <v>48.439451</v>
      </c>
    </row>
    <row r="165" spans="1:13" s="8" customFormat="1" ht="15">
      <c r="A165" s="192" t="s">
        <v>403</v>
      </c>
      <c r="B165" s="178">
        <v>500</v>
      </c>
      <c r="C165" s="269">
        <f>Volume!J165</f>
        <v>825.05</v>
      </c>
      <c r="D165" s="303">
        <v>149.53</v>
      </c>
      <c r="E165" s="205">
        <f t="shared" si="14"/>
        <v>74765</v>
      </c>
      <c r="F165" s="210">
        <f t="shared" si="15"/>
        <v>18.123750075752987</v>
      </c>
      <c r="G165" s="262">
        <f t="shared" si="16"/>
        <v>95391.25</v>
      </c>
      <c r="H165" s="260">
        <v>5</v>
      </c>
      <c r="I165" s="206">
        <f t="shared" si="17"/>
        <v>190.7825</v>
      </c>
      <c r="J165" s="213">
        <f t="shared" si="18"/>
        <v>0.23123750075752986</v>
      </c>
      <c r="K165" s="217">
        <f t="shared" si="19"/>
        <v>3.2984238125</v>
      </c>
      <c r="L165" s="207">
        <f t="shared" si="20"/>
        <v>18.066211263184403</v>
      </c>
      <c r="M165" s="218">
        <v>52.774781</v>
      </c>
    </row>
    <row r="166" spans="1:13" s="8" customFormat="1" ht="15">
      <c r="A166" s="192" t="s">
        <v>266</v>
      </c>
      <c r="B166" s="178">
        <v>700</v>
      </c>
      <c r="C166" s="269">
        <f>Volume!J166</f>
        <v>458.55</v>
      </c>
      <c r="D166" s="303">
        <v>77.4</v>
      </c>
      <c r="E166" s="205">
        <f t="shared" si="14"/>
        <v>54180.00000000001</v>
      </c>
      <c r="F166" s="210">
        <f t="shared" si="15"/>
        <v>16.879293424926402</v>
      </c>
      <c r="G166" s="262">
        <f t="shared" si="16"/>
        <v>70229.25</v>
      </c>
      <c r="H166" s="260">
        <v>5</v>
      </c>
      <c r="I166" s="206">
        <f t="shared" si="17"/>
        <v>100.3275</v>
      </c>
      <c r="J166" s="213">
        <f t="shared" si="18"/>
        <v>0.218792934249264</v>
      </c>
      <c r="K166" s="217">
        <f t="shared" si="19"/>
        <v>3.0883275</v>
      </c>
      <c r="L166" s="207">
        <f t="shared" si="20"/>
        <v>16.91546636713536</v>
      </c>
      <c r="M166" s="218">
        <v>49.41324</v>
      </c>
    </row>
    <row r="167" spans="1:13" s="8" customFormat="1" ht="15">
      <c r="A167" s="192" t="s">
        <v>404</v>
      </c>
      <c r="B167" s="178">
        <v>250</v>
      </c>
      <c r="C167" s="269">
        <f>Volume!J167</f>
        <v>926.25</v>
      </c>
      <c r="D167" s="303">
        <v>114.59</v>
      </c>
      <c r="E167" s="205">
        <f t="shared" si="14"/>
        <v>28647.5</v>
      </c>
      <c r="F167" s="210">
        <f t="shared" si="15"/>
        <v>12.371390013495278</v>
      </c>
      <c r="G167" s="262">
        <f t="shared" si="16"/>
        <v>40225.625</v>
      </c>
      <c r="H167" s="260">
        <v>5</v>
      </c>
      <c r="I167" s="206">
        <f t="shared" si="17"/>
        <v>160.9025</v>
      </c>
      <c r="J167" s="213">
        <f t="shared" si="18"/>
        <v>0.17371390013495278</v>
      </c>
      <c r="K167" s="217">
        <f t="shared" si="19"/>
        <v>3.6649873125</v>
      </c>
      <c r="L167" s="207">
        <f t="shared" si="20"/>
        <v>20.073962240264855</v>
      </c>
      <c r="M167" s="218">
        <v>58.639797</v>
      </c>
    </row>
    <row r="168" spans="1:14" s="7" customFormat="1" ht="15">
      <c r="A168" s="192" t="s">
        <v>218</v>
      </c>
      <c r="B168" s="178">
        <v>650</v>
      </c>
      <c r="C168" s="269">
        <f>Volume!J168</f>
        <v>330.3</v>
      </c>
      <c r="D168" s="303">
        <v>38.35</v>
      </c>
      <c r="E168" s="205">
        <f t="shared" si="14"/>
        <v>24927.5</v>
      </c>
      <c r="F168" s="210">
        <f t="shared" si="15"/>
        <v>11.61065697850439</v>
      </c>
      <c r="G168" s="262">
        <f t="shared" si="16"/>
        <v>35662.25</v>
      </c>
      <c r="H168" s="260">
        <v>5</v>
      </c>
      <c r="I168" s="206">
        <f t="shared" si="17"/>
        <v>54.865</v>
      </c>
      <c r="J168" s="213">
        <f t="shared" si="18"/>
        <v>0.1661065697850439</v>
      </c>
      <c r="K168" s="217">
        <f t="shared" si="19"/>
        <v>2.869090125</v>
      </c>
      <c r="L168" s="207">
        <f t="shared" si="20"/>
        <v>15.714653809778168</v>
      </c>
      <c r="M168" s="218">
        <v>45.905442</v>
      </c>
      <c r="N168" s="8"/>
    </row>
    <row r="169" spans="1:14" s="7" customFormat="1" ht="15">
      <c r="A169" s="192" t="s">
        <v>405</v>
      </c>
      <c r="B169" s="178">
        <v>2750</v>
      </c>
      <c r="C169" s="269">
        <f>Volume!J169</f>
        <v>143.7</v>
      </c>
      <c r="D169" s="303">
        <v>28.08</v>
      </c>
      <c r="E169" s="205">
        <f t="shared" si="14"/>
        <v>77220</v>
      </c>
      <c r="F169" s="210">
        <f t="shared" si="15"/>
        <v>19.54070981210856</v>
      </c>
      <c r="G169" s="262">
        <f t="shared" si="16"/>
        <v>98164.275</v>
      </c>
      <c r="H169" s="260">
        <v>5.3</v>
      </c>
      <c r="I169" s="206">
        <f t="shared" si="17"/>
        <v>35.6961</v>
      </c>
      <c r="J169" s="213">
        <f t="shared" si="18"/>
        <v>0.24840709812108563</v>
      </c>
      <c r="K169" s="217">
        <f t="shared" si="19"/>
        <v>4.0352825</v>
      </c>
      <c r="L169" s="207">
        <f t="shared" si="20"/>
        <v>22.102152511558405</v>
      </c>
      <c r="M169" s="218">
        <v>64.56452</v>
      </c>
      <c r="N169" s="8"/>
    </row>
    <row r="170" spans="1:14" s="7" customFormat="1" ht="15">
      <c r="A170" s="192" t="s">
        <v>406</v>
      </c>
      <c r="B170" s="178">
        <v>2200</v>
      </c>
      <c r="C170" s="269">
        <f>Volume!J170</f>
        <v>105.55</v>
      </c>
      <c r="D170" s="303">
        <v>16.78</v>
      </c>
      <c r="E170" s="205">
        <f t="shared" si="14"/>
        <v>36916</v>
      </c>
      <c r="F170" s="210">
        <f t="shared" si="15"/>
        <v>15.897678825201329</v>
      </c>
      <c r="G170" s="262">
        <f t="shared" si="16"/>
        <v>48526.5</v>
      </c>
      <c r="H170" s="260">
        <v>5</v>
      </c>
      <c r="I170" s="206">
        <f t="shared" si="17"/>
        <v>22.0575</v>
      </c>
      <c r="J170" s="213">
        <f t="shared" si="18"/>
        <v>0.20897678825201327</v>
      </c>
      <c r="K170" s="217">
        <f t="shared" si="19"/>
        <v>4.5746149375</v>
      </c>
      <c r="L170" s="207">
        <f t="shared" si="20"/>
        <v>25.056197931688356</v>
      </c>
      <c r="M170" s="218">
        <v>73.193839</v>
      </c>
      <c r="N170" s="8"/>
    </row>
    <row r="171" spans="1:14" s="7" customFormat="1" ht="15">
      <c r="A171" s="192" t="s">
        <v>381</v>
      </c>
      <c r="B171" s="178">
        <v>1200</v>
      </c>
      <c r="C171" s="269">
        <f>Volume!J171</f>
        <v>263.7</v>
      </c>
      <c r="D171" s="303">
        <v>40.74</v>
      </c>
      <c r="E171" s="205">
        <f t="shared" si="14"/>
        <v>48888</v>
      </c>
      <c r="F171" s="210">
        <f t="shared" si="15"/>
        <v>15.449374288964734</v>
      </c>
      <c r="G171" s="262">
        <f t="shared" si="16"/>
        <v>65627.676</v>
      </c>
      <c r="H171" s="260">
        <v>5.29</v>
      </c>
      <c r="I171" s="206">
        <f t="shared" si="17"/>
        <v>54.689730000000004</v>
      </c>
      <c r="J171" s="213">
        <f t="shared" si="18"/>
        <v>0.20739374288964735</v>
      </c>
      <c r="K171" s="217">
        <f t="shared" si="19"/>
        <v>4.4944026875</v>
      </c>
      <c r="L171" s="207">
        <f t="shared" si="20"/>
        <v>24.616857344555918</v>
      </c>
      <c r="M171" s="218">
        <v>71.910443</v>
      </c>
      <c r="N171" s="8"/>
    </row>
    <row r="172" spans="1:14" s="7" customFormat="1" ht="15">
      <c r="A172" s="192" t="s">
        <v>79</v>
      </c>
      <c r="B172" s="178">
        <v>600</v>
      </c>
      <c r="C172" s="269">
        <f>Volume!J172</f>
        <v>672.45</v>
      </c>
      <c r="D172" s="303">
        <v>98.68</v>
      </c>
      <c r="E172" s="205">
        <f t="shared" si="14"/>
        <v>59208.00000000001</v>
      </c>
      <c r="F172" s="210">
        <f t="shared" si="15"/>
        <v>14.674697003494682</v>
      </c>
      <c r="G172" s="262">
        <f t="shared" si="16"/>
        <v>79381.5</v>
      </c>
      <c r="H172" s="260">
        <v>5</v>
      </c>
      <c r="I172" s="206">
        <f t="shared" si="17"/>
        <v>132.3025</v>
      </c>
      <c r="J172" s="213">
        <f t="shared" si="18"/>
        <v>0.19674697003494684</v>
      </c>
      <c r="K172" s="217">
        <f t="shared" si="19"/>
        <v>3.4887169375</v>
      </c>
      <c r="L172" s="207">
        <f t="shared" si="20"/>
        <v>19.108489634190907</v>
      </c>
      <c r="M172" s="218">
        <v>55.819471</v>
      </c>
      <c r="N172" s="8"/>
    </row>
    <row r="173" spans="1:14" s="7" customFormat="1" ht="15">
      <c r="A173" s="192" t="s">
        <v>219</v>
      </c>
      <c r="B173" s="178">
        <v>1400</v>
      </c>
      <c r="C173" s="269">
        <f>Volume!J173</f>
        <v>123.75</v>
      </c>
      <c r="D173" s="303">
        <v>34.18</v>
      </c>
      <c r="E173" s="205">
        <f t="shared" si="14"/>
        <v>47852</v>
      </c>
      <c r="F173" s="210">
        <f t="shared" si="15"/>
        <v>27.620202020202022</v>
      </c>
      <c r="G173" s="262">
        <f t="shared" si="16"/>
        <v>56514.5</v>
      </c>
      <c r="H173" s="260">
        <v>5</v>
      </c>
      <c r="I173" s="206">
        <f t="shared" si="17"/>
        <v>40.3675</v>
      </c>
      <c r="J173" s="213">
        <f t="shared" si="18"/>
        <v>0.3262020202020202</v>
      </c>
      <c r="K173" s="217">
        <f t="shared" si="19"/>
        <v>3.697359125</v>
      </c>
      <c r="L173" s="207">
        <f t="shared" si="20"/>
        <v>20.251269959600634</v>
      </c>
      <c r="M173" s="218">
        <v>59.157746</v>
      </c>
      <c r="N173" s="8"/>
    </row>
    <row r="174" spans="1:14" s="7" customFormat="1" ht="15">
      <c r="A174" s="200" t="s">
        <v>493</v>
      </c>
      <c r="B174" s="178">
        <v>1925</v>
      </c>
      <c r="C174" s="269">
        <f>Volume!J174</f>
        <v>142.9</v>
      </c>
      <c r="D174" s="303">
        <v>20.93</v>
      </c>
      <c r="E174" s="205">
        <f t="shared" si="14"/>
        <v>40290.25</v>
      </c>
      <c r="F174" s="210">
        <f t="shared" si="15"/>
        <v>14.646606018194541</v>
      </c>
      <c r="G174" s="262">
        <f t="shared" si="16"/>
        <v>56024.969</v>
      </c>
      <c r="H174" s="260">
        <v>5.72</v>
      </c>
      <c r="I174" s="206">
        <f t="shared" si="17"/>
        <v>29.10388</v>
      </c>
      <c r="J174" s="213">
        <f t="shared" si="18"/>
        <v>0.2036660601819454</v>
      </c>
      <c r="K174" s="217">
        <f t="shared" si="19"/>
        <v>3.6335130625</v>
      </c>
      <c r="L174" s="207">
        <f t="shared" si="20"/>
        <v>19.901570673209285</v>
      </c>
      <c r="M174" s="218">
        <v>58.136209</v>
      </c>
      <c r="N174" s="8"/>
    </row>
    <row r="175" spans="1:13" s="8" customFormat="1" ht="15">
      <c r="A175" s="192" t="s">
        <v>288</v>
      </c>
      <c r="B175" s="178">
        <v>1100</v>
      </c>
      <c r="C175" s="269">
        <f>Volume!J175</f>
        <v>241.15</v>
      </c>
      <c r="D175" s="303">
        <v>55.14</v>
      </c>
      <c r="E175" s="205">
        <f t="shared" si="14"/>
        <v>60654</v>
      </c>
      <c r="F175" s="210">
        <f t="shared" si="15"/>
        <v>22.86543645034211</v>
      </c>
      <c r="G175" s="262">
        <f t="shared" si="16"/>
        <v>73917.25</v>
      </c>
      <c r="H175" s="260">
        <v>5</v>
      </c>
      <c r="I175" s="206">
        <f t="shared" si="17"/>
        <v>67.1975</v>
      </c>
      <c r="J175" s="213">
        <f t="shared" si="18"/>
        <v>0.2786543645034211</v>
      </c>
      <c r="K175" s="217">
        <f t="shared" si="19"/>
        <v>4.825895125</v>
      </c>
      <c r="L175" s="207">
        <f t="shared" si="20"/>
        <v>26.432516201167132</v>
      </c>
      <c r="M175" s="218">
        <v>77.214322</v>
      </c>
    </row>
    <row r="176" spans="1:13" s="8" customFormat="1" ht="15">
      <c r="A176" s="192" t="s">
        <v>220</v>
      </c>
      <c r="B176" s="178">
        <v>750</v>
      </c>
      <c r="C176" s="269">
        <f>Volume!J176</f>
        <v>561.25</v>
      </c>
      <c r="D176" s="303">
        <v>103.78</v>
      </c>
      <c r="E176" s="205">
        <f t="shared" si="14"/>
        <v>77835</v>
      </c>
      <c r="F176" s="210">
        <f t="shared" si="15"/>
        <v>18.49086859688196</v>
      </c>
      <c r="G176" s="262">
        <f t="shared" si="16"/>
        <v>98881.875</v>
      </c>
      <c r="H176" s="260">
        <v>5</v>
      </c>
      <c r="I176" s="206">
        <f t="shared" si="17"/>
        <v>131.8425</v>
      </c>
      <c r="J176" s="213">
        <f t="shared" si="18"/>
        <v>0.2349086859688196</v>
      </c>
      <c r="K176" s="217">
        <f t="shared" si="19"/>
        <v>4.3548654375</v>
      </c>
      <c r="L176" s="207">
        <f t="shared" si="20"/>
        <v>23.85258035018354</v>
      </c>
      <c r="M176" s="218">
        <v>69.677847</v>
      </c>
    </row>
    <row r="177" spans="1:13" s="8" customFormat="1" ht="15">
      <c r="A177" s="192" t="s">
        <v>460</v>
      </c>
      <c r="B177" s="178">
        <v>500</v>
      </c>
      <c r="C177" s="269">
        <f>Volume!J177</f>
        <v>428.45</v>
      </c>
      <c r="D177" s="303">
        <v>80.73</v>
      </c>
      <c r="E177" s="205">
        <f t="shared" si="14"/>
        <v>40365</v>
      </c>
      <c r="F177" s="210">
        <f t="shared" si="15"/>
        <v>18.842338662621078</v>
      </c>
      <c r="G177" s="262">
        <f t="shared" si="16"/>
        <v>51076.25</v>
      </c>
      <c r="H177" s="260">
        <v>5</v>
      </c>
      <c r="I177" s="206">
        <f t="shared" si="17"/>
        <v>102.1525</v>
      </c>
      <c r="J177" s="213">
        <f t="shared" si="18"/>
        <v>0.23842338662621076</v>
      </c>
      <c r="K177" s="217">
        <f t="shared" si="19"/>
        <v>4.2733946875</v>
      </c>
      <c r="L177" s="207">
        <f t="shared" si="20"/>
        <v>23.4063466746649</v>
      </c>
      <c r="M177" s="218">
        <v>68.374315</v>
      </c>
    </row>
    <row r="178" spans="1:13" s="8" customFormat="1" ht="15">
      <c r="A178" s="192" t="s">
        <v>407</v>
      </c>
      <c r="B178" s="178">
        <v>275</v>
      </c>
      <c r="C178" s="269">
        <f>Volume!J178</f>
        <v>874.75</v>
      </c>
      <c r="D178" s="303">
        <v>96.66</v>
      </c>
      <c r="E178" s="205">
        <f t="shared" si="14"/>
        <v>26581.5</v>
      </c>
      <c r="F178" s="210">
        <f t="shared" si="15"/>
        <v>11.050014289797085</v>
      </c>
      <c r="G178" s="262">
        <f t="shared" si="16"/>
        <v>38609.3125</v>
      </c>
      <c r="H178" s="260">
        <v>5</v>
      </c>
      <c r="I178" s="206">
        <f t="shared" si="17"/>
        <v>140.3975</v>
      </c>
      <c r="J178" s="213">
        <f t="shared" si="18"/>
        <v>0.16050014289797085</v>
      </c>
      <c r="K178" s="217">
        <f t="shared" si="19"/>
        <v>2.2601241875</v>
      </c>
      <c r="L178" s="207">
        <f t="shared" si="20"/>
        <v>12.379210002567858</v>
      </c>
      <c r="M178" s="218">
        <v>36.161987</v>
      </c>
    </row>
    <row r="179" spans="1:13" s="8" customFormat="1" ht="15">
      <c r="A179" s="192" t="s">
        <v>221</v>
      </c>
      <c r="B179" s="178">
        <v>800</v>
      </c>
      <c r="C179" s="269">
        <f>Volume!J179</f>
        <v>415.8</v>
      </c>
      <c r="D179" s="303">
        <v>44.54</v>
      </c>
      <c r="E179" s="205">
        <f t="shared" si="14"/>
        <v>35632</v>
      </c>
      <c r="F179" s="210">
        <f t="shared" si="15"/>
        <v>10.711880711880712</v>
      </c>
      <c r="G179" s="262">
        <f t="shared" si="16"/>
        <v>52264</v>
      </c>
      <c r="H179" s="260">
        <v>5</v>
      </c>
      <c r="I179" s="206">
        <f t="shared" si="17"/>
        <v>65.33</v>
      </c>
      <c r="J179" s="213">
        <f t="shared" si="18"/>
        <v>0.1571188071188071</v>
      </c>
      <c r="K179" s="217">
        <f t="shared" si="19"/>
        <v>2.003297875</v>
      </c>
      <c r="L179" s="207">
        <f t="shared" si="20"/>
        <v>10.972514355396646</v>
      </c>
      <c r="M179" s="218">
        <v>32.052766</v>
      </c>
    </row>
    <row r="180" spans="1:13" s="8" customFormat="1" ht="15">
      <c r="A180" s="192" t="s">
        <v>228</v>
      </c>
      <c r="B180" s="178">
        <v>350</v>
      </c>
      <c r="C180" s="269">
        <f>Volume!J180</f>
        <v>734</v>
      </c>
      <c r="D180" s="303">
        <v>86.92</v>
      </c>
      <c r="E180" s="205">
        <f t="shared" si="14"/>
        <v>30422</v>
      </c>
      <c r="F180" s="210">
        <f t="shared" si="15"/>
        <v>11.841961852861035</v>
      </c>
      <c r="G180" s="262">
        <f t="shared" si="16"/>
        <v>43267</v>
      </c>
      <c r="H180" s="260">
        <v>5</v>
      </c>
      <c r="I180" s="206">
        <f t="shared" si="17"/>
        <v>123.62</v>
      </c>
      <c r="J180" s="213">
        <f t="shared" si="18"/>
        <v>0.16841961852861037</v>
      </c>
      <c r="K180" s="217">
        <f t="shared" si="19"/>
        <v>2.8194195625</v>
      </c>
      <c r="L180" s="207">
        <f t="shared" si="20"/>
        <v>15.442596934525964</v>
      </c>
      <c r="M180" s="218">
        <v>45.110713</v>
      </c>
    </row>
    <row r="181" spans="1:13" s="8" customFormat="1" ht="15">
      <c r="A181" s="192" t="s">
        <v>513</v>
      </c>
      <c r="B181" s="178">
        <v>500</v>
      </c>
      <c r="C181" s="269">
        <f>Volume!J181</f>
        <v>422.75</v>
      </c>
      <c r="D181" s="303">
        <v>88.28</v>
      </c>
      <c r="E181" s="205">
        <f t="shared" si="14"/>
        <v>44140</v>
      </c>
      <c r="F181" s="210">
        <f t="shared" si="15"/>
        <v>20.882318154937906</v>
      </c>
      <c r="G181" s="262">
        <f t="shared" si="16"/>
        <v>55850.175</v>
      </c>
      <c r="H181" s="260">
        <v>5.54</v>
      </c>
      <c r="I181" s="206">
        <f t="shared" si="17"/>
        <v>111.70035</v>
      </c>
      <c r="J181" s="213">
        <f t="shared" si="18"/>
        <v>0.26422318154937907</v>
      </c>
      <c r="K181" s="217">
        <f t="shared" si="19"/>
        <v>5.8316263125</v>
      </c>
      <c r="L181" s="207">
        <f t="shared" si="20"/>
        <v>31.941132782969213</v>
      </c>
      <c r="M181" s="218">
        <v>93.306021</v>
      </c>
    </row>
    <row r="182" spans="1:13" s="8" customFormat="1" ht="15">
      <c r="A182" s="192" t="s">
        <v>96</v>
      </c>
      <c r="B182" s="178">
        <v>550</v>
      </c>
      <c r="C182" s="269">
        <f>Volume!J182</f>
        <v>2158.35</v>
      </c>
      <c r="D182" s="303">
        <v>404.77</v>
      </c>
      <c r="E182" s="205">
        <f t="shared" si="14"/>
        <v>222623.5</v>
      </c>
      <c r="F182" s="210">
        <f t="shared" si="15"/>
        <v>18.75367757777932</v>
      </c>
      <c r="G182" s="262">
        <f t="shared" si="16"/>
        <v>296579.36275</v>
      </c>
      <c r="H182" s="260">
        <v>6.23</v>
      </c>
      <c r="I182" s="206">
        <f t="shared" si="17"/>
        <v>539.235205</v>
      </c>
      <c r="J182" s="213">
        <f t="shared" si="18"/>
        <v>0.2498367757777932</v>
      </c>
      <c r="K182" s="217">
        <f t="shared" si="19"/>
        <v>4.907163875</v>
      </c>
      <c r="L182" s="207">
        <f t="shared" si="20"/>
        <v>26.877643477119616</v>
      </c>
      <c r="M182" s="218">
        <v>78.514622</v>
      </c>
    </row>
    <row r="183" spans="1:13" s="8" customFormat="1" ht="15">
      <c r="A183" s="192" t="s">
        <v>147</v>
      </c>
      <c r="B183" s="178">
        <v>550</v>
      </c>
      <c r="C183" s="269">
        <f>Volume!J183</f>
        <v>2615</v>
      </c>
      <c r="D183" s="303">
        <v>479.97</v>
      </c>
      <c r="E183" s="205">
        <f t="shared" si="14"/>
        <v>263983.5</v>
      </c>
      <c r="F183" s="210">
        <f t="shared" si="15"/>
        <v>18.35449330783939</v>
      </c>
      <c r="G183" s="262">
        <f t="shared" si="16"/>
        <v>349847.025</v>
      </c>
      <c r="H183" s="260">
        <v>5.97</v>
      </c>
      <c r="I183" s="206">
        <f t="shared" si="17"/>
        <v>636.0855</v>
      </c>
      <c r="J183" s="213">
        <f t="shared" si="18"/>
        <v>0.2432449330783939</v>
      </c>
      <c r="K183" s="217">
        <f t="shared" si="19"/>
        <v>4.6691879375</v>
      </c>
      <c r="L183" s="207">
        <f t="shared" si="20"/>
        <v>25.574195585997717</v>
      </c>
      <c r="M183" s="218">
        <v>74.707007</v>
      </c>
    </row>
    <row r="184" spans="1:13" s="8" customFormat="1" ht="15">
      <c r="A184" s="192" t="s">
        <v>198</v>
      </c>
      <c r="B184" s="178">
        <v>75</v>
      </c>
      <c r="C184" s="269">
        <f>Volume!J184</f>
        <v>2894.85</v>
      </c>
      <c r="D184" s="303">
        <v>328.03</v>
      </c>
      <c r="E184" s="205">
        <f t="shared" si="14"/>
        <v>24602.249999999996</v>
      </c>
      <c r="F184" s="210">
        <f t="shared" si="15"/>
        <v>11.331502495811527</v>
      </c>
      <c r="G184" s="262">
        <f t="shared" si="16"/>
        <v>35457.9375</v>
      </c>
      <c r="H184" s="260">
        <v>5</v>
      </c>
      <c r="I184" s="206">
        <f t="shared" si="17"/>
        <v>472.7725</v>
      </c>
      <c r="J184" s="213">
        <f t="shared" si="18"/>
        <v>0.16331502495811528</v>
      </c>
      <c r="K184" s="217">
        <f t="shared" si="19"/>
        <v>2.6487295625</v>
      </c>
      <c r="L184" s="207">
        <f t="shared" si="20"/>
        <v>14.507689301120397</v>
      </c>
      <c r="M184" s="218">
        <v>42.379673</v>
      </c>
    </row>
    <row r="185" spans="1:13" s="8" customFormat="1" ht="15">
      <c r="A185" s="192" t="s">
        <v>289</v>
      </c>
      <c r="B185" s="178">
        <v>500</v>
      </c>
      <c r="C185" s="269">
        <f>Volume!J185</f>
        <v>1014.8</v>
      </c>
      <c r="D185" s="303">
        <v>230.28</v>
      </c>
      <c r="E185" s="205">
        <f t="shared" si="14"/>
        <v>115140</v>
      </c>
      <c r="F185" s="210">
        <f t="shared" si="15"/>
        <v>22.69215608986993</v>
      </c>
      <c r="G185" s="262">
        <f t="shared" si="16"/>
        <v>141220.36</v>
      </c>
      <c r="H185" s="260">
        <v>5.14</v>
      </c>
      <c r="I185" s="206">
        <f t="shared" si="17"/>
        <v>282.44072</v>
      </c>
      <c r="J185" s="213">
        <f t="shared" si="18"/>
        <v>0.27832156089869925</v>
      </c>
      <c r="K185" s="217">
        <f t="shared" si="19"/>
        <v>6.112769375</v>
      </c>
      <c r="L185" s="207">
        <f t="shared" si="20"/>
        <v>33.48101675514256</v>
      </c>
      <c r="M185" s="218">
        <v>97.80431</v>
      </c>
    </row>
    <row r="186" spans="1:13" s="8" customFormat="1" ht="15">
      <c r="A186" s="192" t="s">
        <v>408</v>
      </c>
      <c r="B186" s="178">
        <v>7150</v>
      </c>
      <c r="C186" s="269">
        <f>Volume!J186</f>
        <v>178</v>
      </c>
      <c r="D186" s="303">
        <v>39.79</v>
      </c>
      <c r="E186" s="205">
        <f t="shared" si="14"/>
        <v>284498.5</v>
      </c>
      <c r="F186" s="210">
        <f t="shared" si="15"/>
        <v>22.35393258426966</v>
      </c>
      <c r="G186" s="262">
        <f t="shared" si="16"/>
        <v>383896.37</v>
      </c>
      <c r="H186" s="260">
        <v>7.81</v>
      </c>
      <c r="I186" s="206">
        <f t="shared" si="17"/>
        <v>53.6918</v>
      </c>
      <c r="J186" s="213">
        <f t="shared" si="18"/>
        <v>0.30163932584269665</v>
      </c>
      <c r="K186" s="217">
        <f t="shared" si="19"/>
        <v>6.607575375</v>
      </c>
      <c r="L186" s="207">
        <f t="shared" si="20"/>
        <v>36.19118083303157</v>
      </c>
      <c r="M186" s="218">
        <v>105.721206</v>
      </c>
    </row>
    <row r="187" spans="1:13" s="8" customFormat="1" ht="15">
      <c r="A187" s="192" t="s">
        <v>409</v>
      </c>
      <c r="B187" s="178">
        <v>450</v>
      </c>
      <c r="C187" s="269">
        <f>Volume!J187</f>
        <v>706.65</v>
      </c>
      <c r="D187" s="303">
        <v>96.28</v>
      </c>
      <c r="E187" s="205">
        <f t="shared" si="14"/>
        <v>43326</v>
      </c>
      <c r="F187" s="210">
        <f t="shared" si="15"/>
        <v>13.624849642680253</v>
      </c>
      <c r="G187" s="262">
        <f t="shared" si="16"/>
        <v>59225.625</v>
      </c>
      <c r="H187" s="260">
        <v>5</v>
      </c>
      <c r="I187" s="206">
        <f t="shared" si="17"/>
        <v>131.6125</v>
      </c>
      <c r="J187" s="213">
        <f t="shared" si="18"/>
        <v>0.18624849642680255</v>
      </c>
      <c r="K187" s="217">
        <f t="shared" si="19"/>
        <v>3.7829466875</v>
      </c>
      <c r="L187" s="207">
        <f t="shared" si="20"/>
        <v>20.720052345831963</v>
      </c>
      <c r="M187" s="218">
        <v>60.527147</v>
      </c>
    </row>
    <row r="188" spans="1:13" s="8" customFormat="1" ht="15">
      <c r="A188" s="192" t="s">
        <v>211</v>
      </c>
      <c r="B188" s="178">
        <v>1675</v>
      </c>
      <c r="C188" s="269">
        <f>Volume!J188</f>
        <v>222.8</v>
      </c>
      <c r="D188" s="303">
        <v>40.02</v>
      </c>
      <c r="E188" s="205">
        <f t="shared" si="14"/>
        <v>67033.5</v>
      </c>
      <c r="F188" s="210">
        <f t="shared" si="15"/>
        <v>17.96229802513465</v>
      </c>
      <c r="G188" s="262">
        <f t="shared" si="16"/>
        <v>86737.932</v>
      </c>
      <c r="H188" s="260">
        <v>5.28</v>
      </c>
      <c r="I188" s="206">
        <f t="shared" si="17"/>
        <v>51.78384</v>
      </c>
      <c r="J188" s="213">
        <f t="shared" si="18"/>
        <v>0.23242298025134647</v>
      </c>
      <c r="K188" s="217">
        <f t="shared" si="19"/>
        <v>5.1158293125</v>
      </c>
      <c r="L188" s="207">
        <f t="shared" si="20"/>
        <v>28.020551148023955</v>
      </c>
      <c r="M188" s="218">
        <v>81.853269</v>
      </c>
    </row>
    <row r="189" spans="1:13" s="8" customFormat="1" ht="15">
      <c r="A189" s="192" t="s">
        <v>229</v>
      </c>
      <c r="B189" s="178">
        <v>1350</v>
      </c>
      <c r="C189" s="269">
        <f>Volume!J189</f>
        <v>280.05</v>
      </c>
      <c r="D189" s="303">
        <v>45.69</v>
      </c>
      <c r="E189" s="205">
        <f t="shared" si="14"/>
        <v>61681.5</v>
      </c>
      <c r="F189" s="210">
        <f t="shared" si="15"/>
        <v>16.314943760042848</v>
      </c>
      <c r="G189" s="262">
        <f t="shared" si="16"/>
        <v>80584.875</v>
      </c>
      <c r="H189" s="260">
        <v>5</v>
      </c>
      <c r="I189" s="206">
        <f t="shared" si="17"/>
        <v>59.6925</v>
      </c>
      <c r="J189" s="213">
        <f t="shared" si="18"/>
        <v>0.21314943760042848</v>
      </c>
      <c r="K189" s="217">
        <f t="shared" si="19"/>
        <v>4.3917025</v>
      </c>
      <c r="L189" s="207">
        <f t="shared" si="20"/>
        <v>24.05434525101832</v>
      </c>
      <c r="M189" s="218">
        <v>70.26724</v>
      </c>
    </row>
    <row r="190" spans="1:13" s="8" customFormat="1" ht="15">
      <c r="A190" s="192" t="s">
        <v>471</v>
      </c>
      <c r="B190" s="178">
        <v>550</v>
      </c>
      <c r="C190" s="269">
        <f>Volume!J190</f>
        <v>331.75</v>
      </c>
      <c r="D190" s="303">
        <v>116.02</v>
      </c>
      <c r="E190" s="205">
        <f t="shared" si="14"/>
        <v>63811</v>
      </c>
      <c r="F190" s="210">
        <f t="shared" si="15"/>
        <v>34.97211755840241</v>
      </c>
      <c r="G190" s="262">
        <f t="shared" si="16"/>
        <v>72934.125</v>
      </c>
      <c r="H190" s="260">
        <v>5</v>
      </c>
      <c r="I190" s="206">
        <f t="shared" si="17"/>
        <v>132.6075</v>
      </c>
      <c r="J190" s="213">
        <f t="shared" si="18"/>
        <v>0.3997211755840241</v>
      </c>
      <c r="K190" s="217">
        <f t="shared" si="19"/>
        <v>4.1237511875</v>
      </c>
      <c r="L190" s="207">
        <f t="shared" si="20"/>
        <v>22.58671546932466</v>
      </c>
      <c r="M190" s="218">
        <v>65.980019</v>
      </c>
    </row>
    <row r="191" spans="1:13" s="8" customFormat="1" ht="15">
      <c r="A191" s="192" t="s">
        <v>199</v>
      </c>
      <c r="B191" s="178">
        <v>600</v>
      </c>
      <c r="C191" s="269">
        <f>Volume!J191</f>
        <v>449.6</v>
      </c>
      <c r="D191" s="303">
        <v>58.17</v>
      </c>
      <c r="E191" s="205">
        <f t="shared" si="14"/>
        <v>34902</v>
      </c>
      <c r="F191" s="210">
        <f t="shared" si="15"/>
        <v>12.938167259786477</v>
      </c>
      <c r="G191" s="262">
        <f t="shared" si="16"/>
        <v>48390</v>
      </c>
      <c r="H191" s="260">
        <v>5</v>
      </c>
      <c r="I191" s="206">
        <f t="shared" si="17"/>
        <v>80.65</v>
      </c>
      <c r="J191" s="213">
        <f t="shared" si="18"/>
        <v>0.17938167259786478</v>
      </c>
      <c r="K191" s="217">
        <f t="shared" si="19"/>
        <v>2.1377765</v>
      </c>
      <c r="L191" s="207">
        <f t="shared" si="20"/>
        <v>11.709084119544428</v>
      </c>
      <c r="M191" s="218">
        <v>34.204424</v>
      </c>
    </row>
    <row r="192" spans="1:14" s="7" customFormat="1" ht="15">
      <c r="A192" s="192" t="s">
        <v>200</v>
      </c>
      <c r="B192" s="178">
        <v>125</v>
      </c>
      <c r="C192" s="269">
        <f>Volume!J192</f>
        <v>2377.55</v>
      </c>
      <c r="D192" s="303">
        <v>290.29</v>
      </c>
      <c r="E192" s="205">
        <f t="shared" si="14"/>
        <v>36286.25</v>
      </c>
      <c r="F192" s="210">
        <f t="shared" si="15"/>
        <v>12.209627557780067</v>
      </c>
      <c r="G192" s="262">
        <f t="shared" si="16"/>
        <v>51145.9375</v>
      </c>
      <c r="H192" s="260">
        <v>5</v>
      </c>
      <c r="I192" s="206">
        <f t="shared" si="17"/>
        <v>409.1675</v>
      </c>
      <c r="J192" s="213">
        <f t="shared" si="18"/>
        <v>0.17209627557780066</v>
      </c>
      <c r="K192" s="217">
        <f t="shared" si="19"/>
        <v>3.01612175</v>
      </c>
      <c r="L192" s="207">
        <f t="shared" si="20"/>
        <v>16.51997918656957</v>
      </c>
      <c r="M192" s="218">
        <v>48.257948</v>
      </c>
      <c r="N192" s="8"/>
    </row>
    <row r="193" spans="1:14" s="7" customFormat="1" ht="15">
      <c r="A193" s="192" t="s">
        <v>35</v>
      </c>
      <c r="B193" s="178">
        <v>800</v>
      </c>
      <c r="C193" s="269">
        <f>Volume!J193</f>
        <v>306</v>
      </c>
      <c r="D193" s="303">
        <v>67.37</v>
      </c>
      <c r="E193" s="205">
        <f t="shared" si="14"/>
        <v>53896</v>
      </c>
      <c r="F193" s="210">
        <f t="shared" si="15"/>
        <v>22.016339869281047</v>
      </c>
      <c r="G193" s="262">
        <f t="shared" si="16"/>
        <v>66136</v>
      </c>
      <c r="H193" s="260">
        <v>5</v>
      </c>
      <c r="I193" s="206">
        <f t="shared" si="17"/>
        <v>82.67</v>
      </c>
      <c r="J193" s="213">
        <f t="shared" si="18"/>
        <v>0.2701633986928105</v>
      </c>
      <c r="K193" s="217">
        <f t="shared" si="19"/>
        <v>4.8331673125</v>
      </c>
      <c r="L193" s="207">
        <f t="shared" si="20"/>
        <v>26.4723476125287</v>
      </c>
      <c r="M193" s="218">
        <v>77.330677</v>
      </c>
      <c r="N193" s="8"/>
    </row>
    <row r="194" spans="1:14" s="7" customFormat="1" ht="15">
      <c r="A194" s="192" t="s">
        <v>290</v>
      </c>
      <c r="B194" s="178">
        <v>75</v>
      </c>
      <c r="C194" s="269">
        <f>Volume!J194</f>
        <v>3796.7</v>
      </c>
      <c r="D194" s="303">
        <v>544.19</v>
      </c>
      <c r="E194" s="205">
        <f t="shared" si="14"/>
        <v>40814.25000000001</v>
      </c>
      <c r="F194" s="210">
        <f t="shared" si="15"/>
        <v>14.333236758237419</v>
      </c>
      <c r="G194" s="262">
        <f t="shared" si="16"/>
        <v>55051.87500000001</v>
      </c>
      <c r="H194" s="260">
        <v>5</v>
      </c>
      <c r="I194" s="206">
        <f t="shared" si="17"/>
        <v>734.0250000000001</v>
      </c>
      <c r="J194" s="213">
        <f t="shared" si="18"/>
        <v>0.1933323675823742</v>
      </c>
      <c r="K194" s="217">
        <f t="shared" si="19"/>
        <v>3.5427140625</v>
      </c>
      <c r="L194" s="207">
        <f t="shared" si="20"/>
        <v>19.40424406822017</v>
      </c>
      <c r="M194" s="218">
        <v>56.683425</v>
      </c>
      <c r="N194" s="8"/>
    </row>
    <row r="195" spans="1:14" s="7" customFormat="1" ht="15">
      <c r="A195" s="192" t="s">
        <v>410</v>
      </c>
      <c r="B195" s="178">
        <v>200</v>
      </c>
      <c r="C195" s="269">
        <f>Volume!J195</f>
        <v>1318.85</v>
      </c>
      <c r="D195" s="303">
        <v>147.28</v>
      </c>
      <c r="E195" s="205">
        <f t="shared" si="14"/>
        <v>29456</v>
      </c>
      <c r="F195" s="210">
        <f t="shared" si="15"/>
        <v>11.16730484892141</v>
      </c>
      <c r="G195" s="262">
        <f t="shared" si="16"/>
        <v>42644.5</v>
      </c>
      <c r="H195" s="260">
        <v>5</v>
      </c>
      <c r="I195" s="206">
        <f t="shared" si="17"/>
        <v>213.2225</v>
      </c>
      <c r="J195" s="213">
        <f t="shared" si="18"/>
        <v>0.1616730484892141</v>
      </c>
      <c r="K195" s="217">
        <f t="shared" si="19"/>
        <v>2.176451625</v>
      </c>
      <c r="L195" s="207">
        <f t="shared" si="20"/>
        <v>11.920916503312746</v>
      </c>
      <c r="M195" s="218">
        <v>34.823226</v>
      </c>
      <c r="N195" s="8"/>
    </row>
    <row r="196" spans="1:14" s="7" customFormat="1" ht="15">
      <c r="A196" s="192" t="s">
        <v>222</v>
      </c>
      <c r="B196" s="178">
        <v>188</v>
      </c>
      <c r="C196" s="269">
        <f>Volume!J196</f>
        <v>1889.5</v>
      </c>
      <c r="D196" s="303">
        <v>220.82</v>
      </c>
      <c r="E196" s="205">
        <f t="shared" si="14"/>
        <v>41514.159999999996</v>
      </c>
      <c r="F196" s="210">
        <f t="shared" si="15"/>
        <v>11.686689600423392</v>
      </c>
      <c r="G196" s="262">
        <f t="shared" si="16"/>
        <v>59275.45999999999</v>
      </c>
      <c r="H196" s="260">
        <v>5</v>
      </c>
      <c r="I196" s="206">
        <f t="shared" si="17"/>
        <v>315.29499999999996</v>
      </c>
      <c r="J196" s="213">
        <f t="shared" si="18"/>
        <v>0.1668668960042339</v>
      </c>
      <c r="K196" s="217">
        <f t="shared" si="19"/>
        <v>3.3967075625</v>
      </c>
      <c r="L196" s="207">
        <f t="shared" si="20"/>
        <v>18.60453353229639</v>
      </c>
      <c r="M196" s="218">
        <v>54.347321</v>
      </c>
      <c r="N196" s="8"/>
    </row>
    <row r="197" spans="1:14" s="7" customFormat="1" ht="15">
      <c r="A197" s="192" t="s">
        <v>411</v>
      </c>
      <c r="B197" s="178">
        <v>1300</v>
      </c>
      <c r="C197" s="269">
        <f>Volume!J197</f>
        <v>160.15</v>
      </c>
      <c r="D197" s="303">
        <v>22.05</v>
      </c>
      <c r="E197" s="205">
        <f aca="true" t="shared" si="21" ref="E197:E232">D197*B197</f>
        <v>28665</v>
      </c>
      <c r="F197" s="210">
        <f aca="true" t="shared" si="22" ref="F197:F232">D197/C197*100</f>
        <v>13.768342179206993</v>
      </c>
      <c r="G197" s="262">
        <f aca="true" t="shared" si="23" ref="G197:G232">(B197*C197)*H197%+E197</f>
        <v>39074.75</v>
      </c>
      <c r="H197" s="260">
        <v>5</v>
      </c>
      <c r="I197" s="206">
        <f aca="true" t="shared" si="24" ref="I197:I232">G197/B197</f>
        <v>30.0575</v>
      </c>
      <c r="J197" s="213">
        <f aca="true" t="shared" si="25" ref="J197:J232">I197/C197</f>
        <v>0.18768342179206993</v>
      </c>
      <c r="K197" s="217">
        <f aca="true" t="shared" si="26" ref="K197:K232">M197/16</f>
        <v>3.9096775625</v>
      </c>
      <c r="L197" s="207">
        <f aca="true" t="shared" si="27" ref="L197:L232">K197*SQRT(30)</f>
        <v>21.41418593553064</v>
      </c>
      <c r="M197" s="218">
        <v>62.554841</v>
      </c>
      <c r="N197" s="8"/>
    </row>
    <row r="198" spans="1:14" s="7" customFormat="1" ht="15">
      <c r="A198" s="192" t="s">
        <v>267</v>
      </c>
      <c r="B198" s="178">
        <v>350</v>
      </c>
      <c r="C198" s="269">
        <f>Volume!J198</f>
        <v>912.2</v>
      </c>
      <c r="D198" s="303">
        <v>116.83</v>
      </c>
      <c r="E198" s="205">
        <f t="shared" si="21"/>
        <v>40890.5</v>
      </c>
      <c r="F198" s="210">
        <f t="shared" si="22"/>
        <v>12.807498355623768</v>
      </c>
      <c r="G198" s="262">
        <f t="shared" si="23"/>
        <v>56854</v>
      </c>
      <c r="H198" s="260">
        <v>5</v>
      </c>
      <c r="I198" s="206">
        <f t="shared" si="24"/>
        <v>162.44</v>
      </c>
      <c r="J198" s="213">
        <f t="shared" si="25"/>
        <v>0.17807498355623766</v>
      </c>
      <c r="K198" s="217">
        <f t="shared" si="26"/>
        <v>3.33548925</v>
      </c>
      <c r="L198" s="207">
        <f t="shared" si="27"/>
        <v>18.269227025409887</v>
      </c>
      <c r="M198" s="218">
        <v>53.367828</v>
      </c>
      <c r="N198" s="8"/>
    </row>
    <row r="199" spans="1:14" s="7" customFormat="1" ht="15">
      <c r="A199" s="192" t="s">
        <v>177</v>
      </c>
      <c r="B199" s="178">
        <v>1500</v>
      </c>
      <c r="C199" s="269">
        <f>Volume!J199</f>
        <v>183.85</v>
      </c>
      <c r="D199" s="303">
        <v>34.05</v>
      </c>
      <c r="E199" s="205">
        <f t="shared" si="21"/>
        <v>51074.99999999999</v>
      </c>
      <c r="F199" s="210">
        <f t="shared" si="22"/>
        <v>18.52053304324177</v>
      </c>
      <c r="G199" s="262">
        <f t="shared" si="23"/>
        <v>64863.74999999999</v>
      </c>
      <c r="H199" s="260">
        <v>5</v>
      </c>
      <c r="I199" s="206">
        <f t="shared" si="24"/>
        <v>43.24249999999999</v>
      </c>
      <c r="J199" s="213">
        <f t="shared" si="25"/>
        <v>0.2352053304324177</v>
      </c>
      <c r="K199" s="217">
        <f t="shared" si="26"/>
        <v>5.58998175</v>
      </c>
      <c r="L199" s="207">
        <f t="shared" si="27"/>
        <v>30.61759100517204</v>
      </c>
      <c r="M199" s="218">
        <v>89.439708</v>
      </c>
      <c r="N199" s="8"/>
    </row>
    <row r="200" spans="1:13" s="8" customFormat="1" ht="15">
      <c r="A200" s="192" t="s">
        <v>178</v>
      </c>
      <c r="B200" s="178">
        <v>850</v>
      </c>
      <c r="C200" s="269">
        <f>Volume!J200</f>
        <v>287</v>
      </c>
      <c r="D200" s="303">
        <v>93.46</v>
      </c>
      <c r="E200" s="205">
        <f t="shared" si="21"/>
        <v>79441</v>
      </c>
      <c r="F200" s="210">
        <f t="shared" si="22"/>
        <v>32.56445993031359</v>
      </c>
      <c r="G200" s="262">
        <f t="shared" si="23"/>
        <v>91638.5</v>
      </c>
      <c r="H200" s="260">
        <v>5</v>
      </c>
      <c r="I200" s="206">
        <f t="shared" si="24"/>
        <v>107.81</v>
      </c>
      <c r="J200" s="213">
        <f t="shared" si="25"/>
        <v>0.3756445993031359</v>
      </c>
      <c r="K200" s="217">
        <f t="shared" si="26"/>
        <v>4.68753675</v>
      </c>
      <c r="L200" s="207">
        <f t="shared" si="27"/>
        <v>25.674696171094542</v>
      </c>
      <c r="M200" s="218">
        <v>75.000588</v>
      </c>
    </row>
    <row r="201" spans="1:14" s="7" customFormat="1" ht="15">
      <c r="A201" s="192" t="s">
        <v>148</v>
      </c>
      <c r="B201" s="178">
        <v>219</v>
      </c>
      <c r="C201" s="269">
        <f>Volume!J201</f>
        <v>1051.45</v>
      </c>
      <c r="D201" s="303">
        <v>193.2</v>
      </c>
      <c r="E201" s="205">
        <f t="shared" si="21"/>
        <v>42310.799999999996</v>
      </c>
      <c r="F201" s="210">
        <f t="shared" si="22"/>
        <v>18.37462551714299</v>
      </c>
      <c r="G201" s="262">
        <f t="shared" si="23"/>
        <v>53847.204255</v>
      </c>
      <c r="H201" s="260">
        <v>5.01</v>
      </c>
      <c r="I201" s="206">
        <f t="shared" si="24"/>
        <v>245.87764499999997</v>
      </c>
      <c r="J201" s="213">
        <f t="shared" si="25"/>
        <v>0.2338462551714299</v>
      </c>
      <c r="K201" s="217">
        <f t="shared" si="26"/>
        <v>4.703458625</v>
      </c>
      <c r="L201" s="207">
        <f t="shared" si="27"/>
        <v>25.76190387204732</v>
      </c>
      <c r="M201" s="218">
        <v>75.255338</v>
      </c>
      <c r="N201" s="8"/>
    </row>
    <row r="202" spans="1:14" s="7" customFormat="1" ht="15">
      <c r="A202" s="192" t="s">
        <v>412</v>
      </c>
      <c r="B202" s="178">
        <v>1250</v>
      </c>
      <c r="C202" s="269">
        <f>Volume!J202</f>
        <v>174.8</v>
      </c>
      <c r="D202" s="303">
        <v>37.86</v>
      </c>
      <c r="E202" s="205">
        <f t="shared" si="21"/>
        <v>47325</v>
      </c>
      <c r="F202" s="210">
        <f t="shared" si="22"/>
        <v>21.65903890160183</v>
      </c>
      <c r="G202" s="262">
        <f t="shared" si="23"/>
        <v>58250</v>
      </c>
      <c r="H202" s="260">
        <v>5</v>
      </c>
      <c r="I202" s="206">
        <f t="shared" si="24"/>
        <v>46.6</v>
      </c>
      <c r="J202" s="213">
        <f t="shared" si="25"/>
        <v>0.2665903890160183</v>
      </c>
      <c r="K202" s="217">
        <f t="shared" si="26"/>
        <v>2.59495575</v>
      </c>
      <c r="L202" s="207">
        <f t="shared" si="27"/>
        <v>14.213158000027365</v>
      </c>
      <c r="M202" s="218">
        <v>41.519292</v>
      </c>
      <c r="N202" s="8"/>
    </row>
    <row r="203" spans="1:14" s="7" customFormat="1" ht="15">
      <c r="A203" s="200" t="s">
        <v>527</v>
      </c>
      <c r="B203" s="178">
        <v>1050</v>
      </c>
      <c r="C203" s="269">
        <f>Volume!J203</f>
        <v>333.2</v>
      </c>
      <c r="D203" s="303">
        <v>73.33</v>
      </c>
      <c r="E203" s="205">
        <f t="shared" si="21"/>
        <v>76996.5</v>
      </c>
      <c r="F203" s="210">
        <f t="shared" si="22"/>
        <v>22.0078031212485</v>
      </c>
      <c r="G203" s="262">
        <f t="shared" si="23"/>
        <v>94839.36</v>
      </c>
      <c r="H203" s="260">
        <v>5.1</v>
      </c>
      <c r="I203" s="206">
        <f t="shared" si="24"/>
        <v>90.3232</v>
      </c>
      <c r="J203" s="213">
        <f t="shared" si="25"/>
        <v>0.271078031212485</v>
      </c>
      <c r="K203" s="217">
        <f t="shared" si="26"/>
        <v>5.196909875</v>
      </c>
      <c r="L203" s="207">
        <f t="shared" si="27"/>
        <v>28.464647678588534</v>
      </c>
      <c r="M203" s="218">
        <v>83.150558</v>
      </c>
      <c r="N203" s="8"/>
    </row>
    <row r="204" spans="1:13" s="8" customFormat="1" ht="15">
      <c r="A204" s="192" t="s">
        <v>149</v>
      </c>
      <c r="B204" s="178">
        <v>225</v>
      </c>
      <c r="C204" s="269">
        <f>Volume!J204</f>
        <v>1214.75</v>
      </c>
      <c r="D204" s="303">
        <v>170.09</v>
      </c>
      <c r="E204" s="205">
        <f t="shared" si="21"/>
        <v>38270.25</v>
      </c>
      <c r="F204" s="210">
        <f t="shared" si="22"/>
        <v>14.002058036633052</v>
      </c>
      <c r="G204" s="262">
        <f t="shared" si="23"/>
        <v>51936.1875</v>
      </c>
      <c r="H204" s="260">
        <v>5</v>
      </c>
      <c r="I204" s="206">
        <f t="shared" si="24"/>
        <v>230.8275</v>
      </c>
      <c r="J204" s="213">
        <f t="shared" si="25"/>
        <v>0.19002058036633052</v>
      </c>
      <c r="K204" s="217">
        <f t="shared" si="26"/>
        <v>2.9371920625</v>
      </c>
      <c r="L204" s="207">
        <f t="shared" si="27"/>
        <v>16.087663483563738</v>
      </c>
      <c r="M204" s="218">
        <v>46.995073</v>
      </c>
    </row>
    <row r="205" spans="1:13" s="8" customFormat="1" ht="15">
      <c r="A205" s="192" t="s">
        <v>209</v>
      </c>
      <c r="B205" s="178">
        <v>500</v>
      </c>
      <c r="C205" s="269">
        <f>Volume!J205</f>
        <v>406.1</v>
      </c>
      <c r="D205" s="303">
        <v>130.6</v>
      </c>
      <c r="E205" s="205">
        <f t="shared" si="21"/>
        <v>65300</v>
      </c>
      <c r="F205" s="210">
        <f t="shared" si="22"/>
        <v>32.15956660920955</v>
      </c>
      <c r="G205" s="262">
        <f t="shared" si="23"/>
        <v>75452.5</v>
      </c>
      <c r="H205" s="260">
        <v>5</v>
      </c>
      <c r="I205" s="206">
        <f t="shared" si="24"/>
        <v>150.905</v>
      </c>
      <c r="J205" s="213">
        <f t="shared" si="25"/>
        <v>0.37159566609209554</v>
      </c>
      <c r="K205" s="217">
        <f t="shared" si="26"/>
        <v>3.5998446875</v>
      </c>
      <c r="L205" s="207">
        <f t="shared" si="27"/>
        <v>19.717161388588856</v>
      </c>
      <c r="M205" s="218">
        <v>57.597515</v>
      </c>
    </row>
    <row r="206" spans="1:13" s="8" customFormat="1" ht="15">
      <c r="A206" s="192" t="s">
        <v>223</v>
      </c>
      <c r="B206" s="178">
        <v>200</v>
      </c>
      <c r="C206" s="269">
        <f>Volume!J206</f>
        <v>1902.65</v>
      </c>
      <c r="D206" s="303">
        <v>282.42</v>
      </c>
      <c r="E206" s="205">
        <f t="shared" si="21"/>
        <v>56484</v>
      </c>
      <c r="F206" s="210">
        <f t="shared" si="22"/>
        <v>14.843507739205844</v>
      </c>
      <c r="G206" s="262">
        <f t="shared" si="23"/>
        <v>75510.5</v>
      </c>
      <c r="H206" s="260">
        <v>5</v>
      </c>
      <c r="I206" s="206">
        <f t="shared" si="24"/>
        <v>377.5525</v>
      </c>
      <c r="J206" s="213">
        <f t="shared" si="25"/>
        <v>0.19843507739205843</v>
      </c>
      <c r="K206" s="217">
        <f t="shared" si="26"/>
        <v>3.2719068125</v>
      </c>
      <c r="L206" s="207">
        <f t="shared" si="27"/>
        <v>17.92097167261076</v>
      </c>
      <c r="M206" s="218">
        <v>52.350509</v>
      </c>
    </row>
    <row r="207" spans="1:14" s="7" customFormat="1" ht="15">
      <c r="A207" s="192" t="s">
        <v>89</v>
      </c>
      <c r="B207" s="178">
        <v>1900</v>
      </c>
      <c r="C207" s="269">
        <f>Volume!J207</f>
        <v>114.9</v>
      </c>
      <c r="D207" s="303">
        <v>20.71</v>
      </c>
      <c r="E207" s="205">
        <f t="shared" si="21"/>
        <v>39349</v>
      </c>
      <c r="F207" s="210">
        <f t="shared" si="22"/>
        <v>18.024369016536117</v>
      </c>
      <c r="G207" s="262">
        <f t="shared" si="23"/>
        <v>50264.5</v>
      </c>
      <c r="H207" s="260">
        <v>5</v>
      </c>
      <c r="I207" s="206">
        <f t="shared" si="24"/>
        <v>26.455</v>
      </c>
      <c r="J207" s="213">
        <f t="shared" si="25"/>
        <v>0.23024369016536117</v>
      </c>
      <c r="K207" s="217">
        <f t="shared" si="26"/>
        <v>4.825811125</v>
      </c>
      <c r="L207" s="207">
        <f t="shared" si="27"/>
        <v>26.43205611421883</v>
      </c>
      <c r="M207" s="218">
        <v>77.212978</v>
      </c>
      <c r="N207" s="8"/>
    </row>
    <row r="208" spans="1:14" s="7" customFormat="1" ht="15">
      <c r="A208" s="192" t="s">
        <v>150</v>
      </c>
      <c r="B208" s="178">
        <v>675</v>
      </c>
      <c r="C208" s="269">
        <f>Volume!J208</f>
        <v>411.6</v>
      </c>
      <c r="D208" s="303">
        <v>53.51</v>
      </c>
      <c r="E208" s="205">
        <f t="shared" si="21"/>
        <v>36119.25</v>
      </c>
      <c r="F208" s="210">
        <f t="shared" si="22"/>
        <v>13.000485908649173</v>
      </c>
      <c r="G208" s="262">
        <f t="shared" si="23"/>
        <v>50010.75</v>
      </c>
      <c r="H208" s="260">
        <v>5</v>
      </c>
      <c r="I208" s="206">
        <f t="shared" si="24"/>
        <v>74.09</v>
      </c>
      <c r="J208" s="213">
        <f t="shared" si="25"/>
        <v>0.18000485908649175</v>
      </c>
      <c r="K208" s="217">
        <f t="shared" si="26"/>
        <v>3.3045605</v>
      </c>
      <c r="L208" s="207">
        <f t="shared" si="27"/>
        <v>18.099823284905504</v>
      </c>
      <c r="M208" s="218">
        <v>52.872968</v>
      </c>
      <c r="N208" s="8"/>
    </row>
    <row r="209" spans="1:13" s="8" customFormat="1" ht="15">
      <c r="A209" s="192" t="s">
        <v>203</v>
      </c>
      <c r="B209" s="178">
        <v>412</v>
      </c>
      <c r="C209" s="269">
        <f>Volume!J209</f>
        <v>729.35</v>
      </c>
      <c r="D209" s="303">
        <v>86.42</v>
      </c>
      <c r="E209" s="205">
        <f t="shared" si="21"/>
        <v>35605.04</v>
      </c>
      <c r="F209" s="210">
        <f t="shared" si="22"/>
        <v>11.848906560636182</v>
      </c>
      <c r="G209" s="262">
        <f t="shared" si="23"/>
        <v>50629.65</v>
      </c>
      <c r="H209" s="260">
        <v>5</v>
      </c>
      <c r="I209" s="206">
        <f t="shared" si="24"/>
        <v>122.8875</v>
      </c>
      <c r="J209" s="213">
        <f t="shared" si="25"/>
        <v>0.16848906560636182</v>
      </c>
      <c r="K209" s="217">
        <f t="shared" si="26"/>
        <v>2.0968010625</v>
      </c>
      <c r="L209" s="207">
        <f t="shared" si="27"/>
        <v>11.484652405320496</v>
      </c>
      <c r="M209" s="218">
        <v>33.548817</v>
      </c>
    </row>
    <row r="210" spans="1:14" s="7" customFormat="1" ht="15">
      <c r="A210" s="192" t="s">
        <v>224</v>
      </c>
      <c r="B210" s="178">
        <v>200</v>
      </c>
      <c r="C210" s="269">
        <f>Volume!J210</f>
        <v>1390.35</v>
      </c>
      <c r="D210" s="303">
        <v>221.67</v>
      </c>
      <c r="E210" s="205">
        <f t="shared" si="21"/>
        <v>44334</v>
      </c>
      <c r="F210" s="210">
        <f t="shared" si="22"/>
        <v>15.943467472219226</v>
      </c>
      <c r="G210" s="262">
        <f t="shared" si="23"/>
        <v>60517.674</v>
      </c>
      <c r="H210" s="260">
        <v>5.82</v>
      </c>
      <c r="I210" s="206">
        <f t="shared" si="24"/>
        <v>302.58837</v>
      </c>
      <c r="J210" s="213">
        <f t="shared" si="25"/>
        <v>0.21763467472219228</v>
      </c>
      <c r="K210" s="217">
        <f t="shared" si="26"/>
        <v>4.6282390625</v>
      </c>
      <c r="L210" s="207">
        <f t="shared" si="27"/>
        <v>25.34990936057812</v>
      </c>
      <c r="M210" s="218">
        <v>74.051825</v>
      </c>
      <c r="N210" s="8"/>
    </row>
    <row r="211" spans="1:13" s="8" customFormat="1" ht="15">
      <c r="A211" s="192" t="s">
        <v>182</v>
      </c>
      <c r="B211" s="178">
        <v>382</v>
      </c>
      <c r="C211" s="269">
        <f>Volume!J211</f>
        <v>931.35</v>
      </c>
      <c r="D211" s="303">
        <v>131.96</v>
      </c>
      <c r="E211" s="205">
        <f t="shared" si="21"/>
        <v>50408.72</v>
      </c>
      <c r="F211" s="210">
        <f t="shared" si="22"/>
        <v>14.168679873302196</v>
      </c>
      <c r="G211" s="262">
        <f t="shared" si="23"/>
        <v>68197.505</v>
      </c>
      <c r="H211" s="260">
        <v>5</v>
      </c>
      <c r="I211" s="206">
        <f t="shared" si="24"/>
        <v>178.5275</v>
      </c>
      <c r="J211" s="213">
        <f t="shared" si="25"/>
        <v>0.19168679873302197</v>
      </c>
      <c r="K211" s="217">
        <f t="shared" si="26"/>
        <v>3.295633625</v>
      </c>
      <c r="L211" s="207">
        <f t="shared" si="27"/>
        <v>18.050928776850213</v>
      </c>
      <c r="M211" s="218">
        <v>52.730138</v>
      </c>
    </row>
    <row r="212" spans="1:14" s="7" customFormat="1" ht="15">
      <c r="A212" s="192" t="s">
        <v>201</v>
      </c>
      <c r="B212" s="178">
        <v>275</v>
      </c>
      <c r="C212" s="269">
        <f>Volume!J212</f>
        <v>900.5</v>
      </c>
      <c r="D212" s="303">
        <v>129.23</v>
      </c>
      <c r="E212" s="205">
        <f t="shared" si="21"/>
        <v>35538.25</v>
      </c>
      <c r="F212" s="210">
        <f t="shared" si="22"/>
        <v>14.350916157690172</v>
      </c>
      <c r="G212" s="262">
        <f t="shared" si="23"/>
        <v>47920.125</v>
      </c>
      <c r="H212" s="260">
        <v>5</v>
      </c>
      <c r="I212" s="206">
        <f t="shared" si="24"/>
        <v>174.255</v>
      </c>
      <c r="J212" s="213">
        <f t="shared" si="25"/>
        <v>0.1935091615769017</v>
      </c>
      <c r="K212" s="217">
        <f t="shared" si="26"/>
        <v>3.528182875</v>
      </c>
      <c r="L212" s="207">
        <f t="shared" si="27"/>
        <v>19.3246534764093</v>
      </c>
      <c r="M212" s="218">
        <v>56.450926</v>
      </c>
      <c r="N212" s="8"/>
    </row>
    <row r="213" spans="1:14" s="7" customFormat="1" ht="15">
      <c r="A213" s="192" t="s">
        <v>116</v>
      </c>
      <c r="B213" s="178">
        <v>250</v>
      </c>
      <c r="C213" s="269">
        <f>Volume!J213</f>
        <v>1082.15</v>
      </c>
      <c r="D213" s="303">
        <v>126.11</v>
      </c>
      <c r="E213" s="205">
        <f t="shared" si="21"/>
        <v>31527.5</v>
      </c>
      <c r="F213" s="210">
        <f t="shared" si="22"/>
        <v>11.653652451138935</v>
      </c>
      <c r="G213" s="262">
        <f t="shared" si="23"/>
        <v>45054.375</v>
      </c>
      <c r="H213" s="260">
        <v>5</v>
      </c>
      <c r="I213" s="206">
        <f t="shared" si="24"/>
        <v>180.2175</v>
      </c>
      <c r="J213" s="213">
        <f t="shared" si="25"/>
        <v>0.16653652451138934</v>
      </c>
      <c r="K213" s="217">
        <f t="shared" si="26"/>
        <v>2.3971056875</v>
      </c>
      <c r="L213" s="207">
        <f t="shared" si="27"/>
        <v>13.129488577676794</v>
      </c>
      <c r="M213" s="218">
        <v>38.353691</v>
      </c>
      <c r="N213" s="8"/>
    </row>
    <row r="214" spans="1:14" s="7" customFormat="1" ht="15">
      <c r="A214" s="192" t="s">
        <v>472</v>
      </c>
      <c r="B214" s="178">
        <v>200</v>
      </c>
      <c r="C214" s="269">
        <f>Volume!J214</f>
        <v>1142.3</v>
      </c>
      <c r="D214" s="303">
        <v>178.23</v>
      </c>
      <c r="E214" s="205">
        <f t="shared" si="21"/>
        <v>35646</v>
      </c>
      <c r="F214" s="210">
        <f t="shared" si="22"/>
        <v>15.602731331524117</v>
      </c>
      <c r="G214" s="262">
        <f t="shared" si="23"/>
        <v>47069</v>
      </c>
      <c r="H214" s="260">
        <v>5</v>
      </c>
      <c r="I214" s="206">
        <f t="shared" si="24"/>
        <v>235.345</v>
      </c>
      <c r="J214" s="213">
        <f t="shared" si="25"/>
        <v>0.20602731331524118</v>
      </c>
      <c r="K214" s="217">
        <f t="shared" si="26"/>
        <v>4.363023375</v>
      </c>
      <c r="L214" s="207">
        <f t="shared" si="27"/>
        <v>23.897263214098214</v>
      </c>
      <c r="M214" s="218">
        <v>69.808374</v>
      </c>
      <c r="N214" s="8"/>
    </row>
    <row r="215" spans="1:14" s="7" customFormat="1" ht="15">
      <c r="A215" s="192" t="s">
        <v>225</v>
      </c>
      <c r="B215" s="178">
        <v>206</v>
      </c>
      <c r="C215" s="269">
        <f>Volume!J215</f>
        <v>1536.4</v>
      </c>
      <c r="D215" s="303">
        <v>208.93</v>
      </c>
      <c r="E215" s="205">
        <f t="shared" si="21"/>
        <v>43039.58</v>
      </c>
      <c r="F215" s="210">
        <f t="shared" si="22"/>
        <v>13.598672220775839</v>
      </c>
      <c r="G215" s="262">
        <f t="shared" si="23"/>
        <v>58864.5</v>
      </c>
      <c r="H215" s="260">
        <v>5</v>
      </c>
      <c r="I215" s="206">
        <f t="shared" si="24"/>
        <v>285.75</v>
      </c>
      <c r="J215" s="213">
        <f t="shared" si="25"/>
        <v>0.1859867222077584</v>
      </c>
      <c r="K215" s="217">
        <f t="shared" si="26"/>
        <v>3.109955375</v>
      </c>
      <c r="L215" s="207">
        <f t="shared" si="27"/>
        <v>17.03392711721938</v>
      </c>
      <c r="M215" s="218">
        <v>49.759286</v>
      </c>
      <c r="N215" s="8"/>
    </row>
    <row r="216" spans="1:14" s="7" customFormat="1" ht="15">
      <c r="A216" s="192" t="s">
        <v>291</v>
      </c>
      <c r="B216" s="178">
        <v>1925</v>
      </c>
      <c r="C216" s="269">
        <f>Volume!J216</f>
        <v>178.8</v>
      </c>
      <c r="D216" s="303">
        <v>51.39</v>
      </c>
      <c r="E216" s="205">
        <f t="shared" si="21"/>
        <v>98925.75</v>
      </c>
      <c r="F216" s="210">
        <f t="shared" si="22"/>
        <v>28.74161073825503</v>
      </c>
      <c r="G216" s="262">
        <f t="shared" si="23"/>
        <v>125462.799</v>
      </c>
      <c r="H216" s="260">
        <v>7.71</v>
      </c>
      <c r="I216" s="206">
        <f t="shared" si="24"/>
        <v>65.17548</v>
      </c>
      <c r="J216" s="213">
        <f t="shared" si="25"/>
        <v>0.36451610738255025</v>
      </c>
      <c r="K216" s="217">
        <f t="shared" si="26"/>
        <v>7.8744879375</v>
      </c>
      <c r="L216" s="207">
        <f t="shared" si="27"/>
        <v>43.13034672171081</v>
      </c>
      <c r="M216" s="218">
        <v>125.991807</v>
      </c>
      <c r="N216" s="8"/>
    </row>
    <row r="217" spans="1:14" s="7" customFormat="1" ht="15">
      <c r="A217" s="192" t="s">
        <v>292</v>
      </c>
      <c r="B217" s="178">
        <v>5225</v>
      </c>
      <c r="C217" s="269">
        <f>Volume!J217</f>
        <v>60.65</v>
      </c>
      <c r="D217" s="303">
        <v>11.22</v>
      </c>
      <c r="E217" s="205">
        <f t="shared" si="21"/>
        <v>58624.5</v>
      </c>
      <c r="F217" s="210">
        <f t="shared" si="22"/>
        <v>18.499587798845837</v>
      </c>
      <c r="G217" s="262">
        <f t="shared" si="23"/>
        <v>75958.724875</v>
      </c>
      <c r="H217" s="260">
        <v>5.47</v>
      </c>
      <c r="I217" s="206">
        <f t="shared" si="24"/>
        <v>14.537555</v>
      </c>
      <c r="J217" s="213">
        <f t="shared" si="25"/>
        <v>0.23969587798845837</v>
      </c>
      <c r="K217" s="217">
        <f t="shared" si="26"/>
        <v>5.5741073125</v>
      </c>
      <c r="L217" s="207">
        <f t="shared" si="27"/>
        <v>30.53064313010748</v>
      </c>
      <c r="M217" s="218">
        <v>89.185717</v>
      </c>
      <c r="N217" s="8"/>
    </row>
    <row r="218" spans="1:14" s="7" customFormat="1" ht="15">
      <c r="A218" s="192" t="s">
        <v>473</v>
      </c>
      <c r="B218" s="178">
        <v>250</v>
      </c>
      <c r="C218" s="269">
        <f>Volume!J218</f>
        <v>1104.7</v>
      </c>
      <c r="D218" s="303">
        <v>246.44</v>
      </c>
      <c r="E218" s="205">
        <f t="shared" si="21"/>
        <v>61610</v>
      </c>
      <c r="F218" s="210">
        <f t="shared" si="22"/>
        <v>22.308319000633656</v>
      </c>
      <c r="G218" s="262">
        <f t="shared" si="23"/>
        <v>75418.75</v>
      </c>
      <c r="H218" s="260">
        <v>5</v>
      </c>
      <c r="I218" s="206">
        <f t="shared" si="24"/>
        <v>301.675</v>
      </c>
      <c r="J218" s="213">
        <f t="shared" si="25"/>
        <v>0.2730831900063366</v>
      </c>
      <c r="K218" s="217">
        <f t="shared" si="26"/>
        <v>3.3825540625</v>
      </c>
      <c r="L218" s="207">
        <f t="shared" si="27"/>
        <v>18.527011620119897</v>
      </c>
      <c r="M218" s="218">
        <v>54.120865</v>
      </c>
      <c r="N218" s="8"/>
    </row>
    <row r="219" spans="1:13" s="8" customFormat="1" ht="15">
      <c r="A219" s="192" t="s">
        <v>170</v>
      </c>
      <c r="B219" s="178">
        <v>2950</v>
      </c>
      <c r="C219" s="269">
        <f>Volume!J219</f>
        <v>71.35</v>
      </c>
      <c r="D219" s="303">
        <v>15.66</v>
      </c>
      <c r="E219" s="205">
        <f t="shared" si="21"/>
        <v>46197</v>
      </c>
      <c r="F219" s="210">
        <f t="shared" si="22"/>
        <v>21.94814295725298</v>
      </c>
      <c r="G219" s="262">
        <f t="shared" si="23"/>
        <v>56721.125</v>
      </c>
      <c r="H219" s="260">
        <v>5</v>
      </c>
      <c r="I219" s="206">
        <f t="shared" si="24"/>
        <v>19.2275</v>
      </c>
      <c r="J219" s="213">
        <f t="shared" si="25"/>
        <v>0.2694814295725298</v>
      </c>
      <c r="K219" s="217">
        <f t="shared" si="26"/>
        <v>5.116052875</v>
      </c>
      <c r="L219" s="207">
        <f t="shared" si="27"/>
        <v>28.02177565026658</v>
      </c>
      <c r="M219" s="218">
        <v>81.856846</v>
      </c>
    </row>
    <row r="220" spans="1:14" s="7" customFormat="1" ht="15">
      <c r="A220" s="192" t="s">
        <v>293</v>
      </c>
      <c r="B220" s="178">
        <v>200</v>
      </c>
      <c r="C220" s="269">
        <f>Volume!J220</f>
        <v>979.85</v>
      </c>
      <c r="D220" s="303">
        <v>214.2</v>
      </c>
      <c r="E220" s="205">
        <f t="shared" si="21"/>
        <v>42840</v>
      </c>
      <c r="F220" s="210">
        <f t="shared" si="22"/>
        <v>21.860488850334235</v>
      </c>
      <c r="G220" s="262">
        <f t="shared" si="23"/>
        <v>52638.5</v>
      </c>
      <c r="H220" s="260">
        <v>5</v>
      </c>
      <c r="I220" s="206">
        <f t="shared" si="24"/>
        <v>263.1925</v>
      </c>
      <c r="J220" s="213">
        <f t="shared" si="25"/>
        <v>0.26860488850334235</v>
      </c>
      <c r="K220" s="217">
        <f t="shared" si="26"/>
        <v>2.2595989375</v>
      </c>
      <c r="L220" s="207">
        <f t="shared" si="27"/>
        <v>12.37633308983456</v>
      </c>
      <c r="M220" s="218">
        <v>36.153583</v>
      </c>
      <c r="N220" s="8"/>
    </row>
    <row r="221" spans="1:14" s="7" customFormat="1" ht="15">
      <c r="A221" s="192" t="s">
        <v>80</v>
      </c>
      <c r="B221" s="178">
        <v>2100</v>
      </c>
      <c r="C221" s="269">
        <f>Volume!J221</f>
        <v>207.6</v>
      </c>
      <c r="D221" s="303">
        <v>29.93</v>
      </c>
      <c r="E221" s="205">
        <f t="shared" si="21"/>
        <v>62853</v>
      </c>
      <c r="F221" s="210">
        <f t="shared" si="22"/>
        <v>14.41714836223507</v>
      </c>
      <c r="G221" s="262">
        <f t="shared" si="23"/>
        <v>85392.132</v>
      </c>
      <c r="H221" s="260">
        <v>5.17</v>
      </c>
      <c r="I221" s="206">
        <f t="shared" si="24"/>
        <v>40.66292</v>
      </c>
      <c r="J221" s="213">
        <f t="shared" si="25"/>
        <v>0.19587148362235068</v>
      </c>
      <c r="K221" s="217">
        <f t="shared" si="26"/>
        <v>4.1996363125</v>
      </c>
      <c r="L221" s="207">
        <f t="shared" si="27"/>
        <v>23.00235541674065</v>
      </c>
      <c r="M221" s="218">
        <v>67.194181</v>
      </c>
      <c r="N221" s="8"/>
    </row>
    <row r="222" spans="1:14" s="7" customFormat="1" ht="15">
      <c r="A222" s="192" t="s">
        <v>413</v>
      </c>
      <c r="B222" s="178">
        <v>700</v>
      </c>
      <c r="C222" s="269">
        <f>Volume!J222</f>
        <v>346.35</v>
      </c>
      <c r="D222" s="303">
        <v>37.45</v>
      </c>
      <c r="E222" s="205">
        <f t="shared" si="21"/>
        <v>26215.000000000004</v>
      </c>
      <c r="F222" s="210">
        <f t="shared" si="22"/>
        <v>10.812761657283096</v>
      </c>
      <c r="G222" s="262">
        <f t="shared" si="23"/>
        <v>38337.25000000001</v>
      </c>
      <c r="H222" s="260">
        <v>5</v>
      </c>
      <c r="I222" s="206">
        <f t="shared" si="24"/>
        <v>54.76750000000001</v>
      </c>
      <c r="J222" s="213">
        <f t="shared" si="25"/>
        <v>0.15812761657283098</v>
      </c>
      <c r="K222" s="217">
        <f t="shared" si="26"/>
        <v>2.9463515625</v>
      </c>
      <c r="L222" s="207">
        <f t="shared" si="27"/>
        <v>16.13783213121842</v>
      </c>
      <c r="M222" s="218">
        <v>47.141625</v>
      </c>
      <c r="N222" s="8"/>
    </row>
    <row r="223" spans="1:14" s="7" customFormat="1" ht="15">
      <c r="A223" s="192" t="s">
        <v>414</v>
      </c>
      <c r="B223" s="178">
        <v>900</v>
      </c>
      <c r="C223" s="269">
        <f>Volume!J223</f>
        <v>483.1</v>
      </c>
      <c r="D223" s="303">
        <v>77.22</v>
      </c>
      <c r="E223" s="205">
        <f t="shared" si="21"/>
        <v>69498</v>
      </c>
      <c r="F223" s="210">
        <f t="shared" si="22"/>
        <v>15.984268267439452</v>
      </c>
      <c r="G223" s="262">
        <f t="shared" si="23"/>
        <v>92498.391</v>
      </c>
      <c r="H223" s="260">
        <v>5.29</v>
      </c>
      <c r="I223" s="206">
        <f t="shared" si="24"/>
        <v>102.77599000000001</v>
      </c>
      <c r="J223" s="213">
        <f t="shared" si="25"/>
        <v>0.21274268267439453</v>
      </c>
      <c r="K223" s="217">
        <f t="shared" si="26"/>
        <v>5.0270720625</v>
      </c>
      <c r="L223" s="207">
        <f t="shared" si="27"/>
        <v>27.534407668352703</v>
      </c>
      <c r="M223" s="218">
        <v>80.433153</v>
      </c>
      <c r="N223" s="8"/>
    </row>
    <row r="224" spans="1:14" s="7" customFormat="1" ht="15">
      <c r="A224" s="192" t="s">
        <v>151</v>
      </c>
      <c r="B224" s="178">
        <v>3450</v>
      </c>
      <c r="C224" s="269">
        <f>Volume!J224</f>
        <v>84.45</v>
      </c>
      <c r="D224" s="303">
        <v>15.56</v>
      </c>
      <c r="E224" s="205">
        <f t="shared" si="21"/>
        <v>53682</v>
      </c>
      <c r="F224" s="210">
        <f t="shared" si="22"/>
        <v>18.4251036116045</v>
      </c>
      <c r="G224" s="262">
        <f t="shared" si="23"/>
        <v>68249.625</v>
      </c>
      <c r="H224" s="260">
        <v>5</v>
      </c>
      <c r="I224" s="206">
        <f t="shared" si="24"/>
        <v>19.7825</v>
      </c>
      <c r="J224" s="213">
        <f t="shared" si="25"/>
        <v>0.23425103611604497</v>
      </c>
      <c r="K224" s="217">
        <f t="shared" si="26"/>
        <v>4.62001875</v>
      </c>
      <c r="L224" s="207">
        <f t="shared" si="27"/>
        <v>25.304884854718207</v>
      </c>
      <c r="M224" s="218">
        <v>73.9203</v>
      </c>
      <c r="N224" s="8"/>
    </row>
    <row r="225" spans="1:14" s="7" customFormat="1" ht="15">
      <c r="A225" s="192" t="s">
        <v>294</v>
      </c>
      <c r="B225" s="178">
        <v>900</v>
      </c>
      <c r="C225" s="269">
        <f>Volume!J225</f>
        <v>241.65</v>
      </c>
      <c r="D225" s="303">
        <v>42.24</v>
      </c>
      <c r="E225" s="205">
        <f t="shared" si="21"/>
        <v>38016</v>
      </c>
      <c r="F225" s="210">
        <f t="shared" si="22"/>
        <v>17.479826194909993</v>
      </c>
      <c r="G225" s="262">
        <f t="shared" si="23"/>
        <v>49085.9865</v>
      </c>
      <c r="H225" s="260">
        <v>5.09</v>
      </c>
      <c r="I225" s="206">
        <f t="shared" si="24"/>
        <v>54.539985</v>
      </c>
      <c r="J225" s="213">
        <f t="shared" si="25"/>
        <v>0.22569826194909995</v>
      </c>
      <c r="K225" s="217">
        <f t="shared" si="26"/>
        <v>4.84037125</v>
      </c>
      <c r="L225" s="207">
        <f t="shared" si="27"/>
        <v>26.511805203244776</v>
      </c>
      <c r="M225" s="218">
        <v>77.44594</v>
      </c>
      <c r="N225" s="8"/>
    </row>
    <row r="226" spans="1:13" s="8" customFormat="1" ht="15">
      <c r="A226" s="192" t="s">
        <v>152</v>
      </c>
      <c r="B226" s="178">
        <v>525</v>
      </c>
      <c r="C226" s="269">
        <f>Volume!J226</f>
        <v>746.45</v>
      </c>
      <c r="D226" s="303">
        <v>196.28</v>
      </c>
      <c r="E226" s="205">
        <f t="shared" si="21"/>
        <v>103047</v>
      </c>
      <c r="F226" s="210">
        <f t="shared" si="22"/>
        <v>26.295130283341145</v>
      </c>
      <c r="G226" s="262">
        <f t="shared" si="23"/>
        <v>122641.3125</v>
      </c>
      <c r="H226" s="260">
        <v>5</v>
      </c>
      <c r="I226" s="206">
        <f t="shared" si="24"/>
        <v>233.6025</v>
      </c>
      <c r="J226" s="213">
        <f t="shared" si="25"/>
        <v>0.31295130283341144</v>
      </c>
      <c r="K226" s="217">
        <f t="shared" si="26"/>
        <v>4.5768955625</v>
      </c>
      <c r="L226" s="207">
        <f t="shared" si="27"/>
        <v>25.068689429265458</v>
      </c>
      <c r="M226" s="218">
        <v>73.230329</v>
      </c>
    </row>
    <row r="227" spans="1:13" s="8" customFormat="1" ht="15">
      <c r="A227" s="192" t="s">
        <v>474</v>
      </c>
      <c r="B227" s="178">
        <v>800</v>
      </c>
      <c r="C227" s="269">
        <f>Volume!J227</f>
        <v>454.6</v>
      </c>
      <c r="D227" s="303">
        <v>80.64</v>
      </c>
      <c r="E227" s="205">
        <f t="shared" si="21"/>
        <v>64512</v>
      </c>
      <c r="F227" s="210">
        <f t="shared" si="22"/>
        <v>17.738671359436868</v>
      </c>
      <c r="G227" s="262">
        <f t="shared" si="23"/>
        <v>83096.04800000001</v>
      </c>
      <c r="H227" s="260">
        <v>5.11</v>
      </c>
      <c r="I227" s="206">
        <f t="shared" si="24"/>
        <v>103.87006000000001</v>
      </c>
      <c r="J227" s="213">
        <f t="shared" si="25"/>
        <v>0.22848671359436867</v>
      </c>
      <c r="K227" s="217">
        <f t="shared" si="26"/>
        <v>5.257668875</v>
      </c>
      <c r="L227" s="207">
        <f t="shared" si="27"/>
        <v>28.797438427303096</v>
      </c>
      <c r="M227" s="218">
        <v>84.122702</v>
      </c>
    </row>
    <row r="228" spans="1:14" s="7" customFormat="1" ht="15">
      <c r="A228" s="192" t="s">
        <v>36</v>
      </c>
      <c r="B228" s="178">
        <v>600</v>
      </c>
      <c r="C228" s="269">
        <f>Volume!J228</f>
        <v>527.85</v>
      </c>
      <c r="D228" s="303">
        <v>73.23</v>
      </c>
      <c r="E228" s="205">
        <f t="shared" si="21"/>
        <v>43938</v>
      </c>
      <c r="F228" s="210">
        <f t="shared" si="22"/>
        <v>13.87325944870702</v>
      </c>
      <c r="G228" s="262">
        <f t="shared" si="23"/>
        <v>59773.5</v>
      </c>
      <c r="H228" s="260">
        <v>5</v>
      </c>
      <c r="I228" s="206">
        <f t="shared" si="24"/>
        <v>99.6225</v>
      </c>
      <c r="J228" s="213">
        <f t="shared" si="25"/>
        <v>0.1887325944870702</v>
      </c>
      <c r="K228" s="217">
        <f t="shared" si="26"/>
        <v>2.6087789375</v>
      </c>
      <c r="L228" s="207">
        <f t="shared" si="27"/>
        <v>14.288870716131099</v>
      </c>
      <c r="M228" s="218">
        <v>41.740463</v>
      </c>
      <c r="N228" s="8"/>
    </row>
    <row r="229" spans="1:13" s="8" customFormat="1" ht="15">
      <c r="A229" s="192" t="s">
        <v>153</v>
      </c>
      <c r="B229" s="178">
        <v>600</v>
      </c>
      <c r="C229" s="269">
        <f>Volume!J229</f>
        <v>404.95</v>
      </c>
      <c r="D229" s="303">
        <v>43.73</v>
      </c>
      <c r="E229" s="205">
        <f t="shared" si="21"/>
        <v>26237.999999999996</v>
      </c>
      <c r="F229" s="210">
        <f t="shared" si="22"/>
        <v>10.798864057291023</v>
      </c>
      <c r="G229" s="262">
        <f t="shared" si="23"/>
        <v>38386.5</v>
      </c>
      <c r="H229" s="260">
        <v>5</v>
      </c>
      <c r="I229" s="206">
        <f t="shared" si="24"/>
        <v>63.9775</v>
      </c>
      <c r="J229" s="213">
        <f t="shared" si="25"/>
        <v>0.15798864057291023</v>
      </c>
      <c r="K229" s="217">
        <f t="shared" si="26"/>
        <v>1.311386</v>
      </c>
      <c r="L229" s="207">
        <f t="shared" si="27"/>
        <v>7.182756937964697</v>
      </c>
      <c r="M229" s="218">
        <v>20.982176</v>
      </c>
    </row>
    <row r="230" spans="1:13" s="8" customFormat="1" ht="15">
      <c r="A230" s="192" t="s">
        <v>514</v>
      </c>
      <c r="B230" s="178">
        <v>3150</v>
      </c>
      <c r="C230" s="269">
        <f>Volume!J230</f>
        <v>91.2</v>
      </c>
      <c r="D230" s="303">
        <v>28.77</v>
      </c>
      <c r="E230" s="205">
        <f t="shared" si="21"/>
        <v>90625.5</v>
      </c>
      <c r="F230" s="210">
        <f t="shared" si="22"/>
        <v>31.546052631578945</v>
      </c>
      <c r="G230" s="262">
        <f t="shared" si="23"/>
        <v>109499.796</v>
      </c>
      <c r="H230" s="260">
        <v>6.57</v>
      </c>
      <c r="I230" s="206">
        <f t="shared" si="24"/>
        <v>34.76184</v>
      </c>
      <c r="J230" s="213">
        <f t="shared" si="25"/>
        <v>0.38116052631578945</v>
      </c>
      <c r="K230" s="217">
        <f t="shared" si="26"/>
        <v>8.70283525</v>
      </c>
      <c r="L230" s="207">
        <f t="shared" si="27"/>
        <v>47.66739180676112</v>
      </c>
      <c r="M230" s="218">
        <v>139.245364</v>
      </c>
    </row>
    <row r="231" spans="1:13" s="8" customFormat="1" ht="15">
      <c r="A231" s="192" t="s">
        <v>475</v>
      </c>
      <c r="B231" s="178">
        <v>1100</v>
      </c>
      <c r="C231" s="269">
        <f>Volume!J231</f>
        <v>249.85</v>
      </c>
      <c r="D231" s="303">
        <v>37.51</v>
      </c>
      <c r="E231" s="205">
        <f t="shared" si="21"/>
        <v>41261</v>
      </c>
      <c r="F231" s="210">
        <f t="shared" si="22"/>
        <v>15.01300780468281</v>
      </c>
      <c r="G231" s="262">
        <f t="shared" si="23"/>
        <v>55002.75</v>
      </c>
      <c r="H231" s="260">
        <v>5</v>
      </c>
      <c r="I231" s="206">
        <f t="shared" si="24"/>
        <v>50.0025</v>
      </c>
      <c r="J231" s="213">
        <f t="shared" si="25"/>
        <v>0.20013007804682809</v>
      </c>
      <c r="K231" s="217">
        <f t="shared" si="26"/>
        <v>3.6621069375</v>
      </c>
      <c r="L231" s="207">
        <f t="shared" si="27"/>
        <v>20.058185776649115</v>
      </c>
      <c r="M231" s="218">
        <v>58.593711</v>
      </c>
    </row>
    <row r="232" spans="1:14" s="7" customFormat="1" ht="15">
      <c r="A232" s="192" t="s">
        <v>382</v>
      </c>
      <c r="B232" s="178">
        <v>700</v>
      </c>
      <c r="C232" s="269">
        <f>Volume!J232</f>
        <v>313.9</v>
      </c>
      <c r="D232" s="303">
        <v>43.99</v>
      </c>
      <c r="E232" s="205">
        <f t="shared" si="21"/>
        <v>30793</v>
      </c>
      <c r="F232" s="210">
        <f t="shared" si="22"/>
        <v>14.01401720293087</v>
      </c>
      <c r="G232" s="262">
        <f t="shared" si="23"/>
        <v>41779.5</v>
      </c>
      <c r="H232" s="260">
        <v>5</v>
      </c>
      <c r="I232" s="206">
        <f t="shared" si="24"/>
        <v>59.685</v>
      </c>
      <c r="J232" s="213">
        <f t="shared" si="25"/>
        <v>0.19014017202930872</v>
      </c>
      <c r="K232" s="217">
        <f t="shared" si="26"/>
        <v>3.635219</v>
      </c>
      <c r="L232" s="207">
        <f t="shared" si="27"/>
        <v>19.910914477713725</v>
      </c>
      <c r="M232" s="218">
        <v>58.163504</v>
      </c>
      <c r="N232" s="8"/>
    </row>
    <row r="233" spans="3:13" ht="14.25">
      <c r="C233" s="2"/>
      <c r="D233" s="110"/>
      <c r="H233" s="260"/>
      <c r="M233" s="71"/>
    </row>
    <row r="234" spans="3:13" ht="14.25">
      <c r="C234" s="2"/>
      <c r="D234" s="111"/>
      <c r="F234" s="67"/>
      <c r="H234" s="260"/>
      <c r="M234" s="71"/>
    </row>
    <row r="235" spans="3:13" ht="12.75">
      <c r="C235" s="2"/>
      <c r="D235" s="112"/>
      <c r="M235" s="71"/>
    </row>
    <row r="236" spans="3:13" ht="12.75">
      <c r="C236" s="2"/>
      <c r="D236" s="112"/>
      <c r="M236" s="1"/>
    </row>
    <row r="237" spans="3:13" ht="12.75">
      <c r="C237" s="2"/>
      <c r="D237" s="112"/>
      <c r="M237" s="1"/>
    </row>
    <row r="238" spans="3:13" ht="12.75">
      <c r="C238" s="2"/>
      <c r="D238" s="112"/>
      <c r="M238" s="1"/>
    </row>
    <row r="239" spans="3:13" ht="12.75">
      <c r="C239" s="2"/>
      <c r="D239" s="112"/>
      <c r="M239" s="1"/>
    </row>
    <row r="240" spans="3:13" ht="12.75">
      <c r="C240" s="2"/>
      <c r="D240" s="112"/>
      <c r="E240" s="2"/>
      <c r="F240" s="5"/>
      <c r="M240" s="1"/>
    </row>
    <row r="241" spans="3:13" ht="12.75">
      <c r="C241" s="2"/>
      <c r="D241" s="112"/>
      <c r="M241" s="1"/>
    </row>
    <row r="242" spans="3:13" ht="12.75">
      <c r="C242" s="2"/>
      <c r="D242" s="111"/>
      <c r="M242" s="1"/>
    </row>
    <row r="243" spans="3:13" ht="12.75">
      <c r="C243" s="2"/>
      <c r="D243" s="111"/>
      <c r="M243" s="1"/>
    </row>
    <row r="244" spans="3:13" ht="12.75">
      <c r="C244" s="2"/>
      <c r="D244" s="111"/>
      <c r="M244" s="1"/>
    </row>
    <row r="245" spans="3:13" ht="12.75">
      <c r="C245" s="2"/>
      <c r="D245" s="111"/>
      <c r="M245" s="1"/>
    </row>
    <row r="246" spans="3:13" ht="12.75">
      <c r="C246" s="2"/>
      <c r="D246" s="111"/>
      <c r="M246" s="1"/>
    </row>
    <row r="247" spans="1:13" ht="12.75">
      <c r="A247" s="76"/>
      <c r="C247" s="2"/>
      <c r="D247" s="111"/>
      <c r="M247" s="1"/>
    </row>
    <row r="248" spans="3:13" ht="12.75">
      <c r="C248" s="2"/>
      <c r="D248" s="111"/>
      <c r="M248" s="1"/>
    </row>
    <row r="249" spans="3:13" ht="12.75">
      <c r="C249" s="2"/>
      <c r="D249" s="111"/>
      <c r="M249" s="1"/>
    </row>
    <row r="250" spans="3:13" ht="12.75">
      <c r="C250" s="2"/>
      <c r="D250" s="111"/>
      <c r="M250" s="1"/>
    </row>
    <row r="251" spans="3:13" ht="12.75">
      <c r="C251" s="2"/>
      <c r="D251" s="111"/>
      <c r="M251" s="1"/>
    </row>
    <row r="252" spans="3:13" ht="12.75">
      <c r="C252" s="2"/>
      <c r="D252" s="111"/>
      <c r="M252" s="1"/>
    </row>
    <row r="253" spans="3:13" ht="12.75">
      <c r="C253" s="2"/>
      <c r="D253" s="111"/>
      <c r="M253" s="1"/>
    </row>
    <row r="254" spans="3:13" ht="12.75">
      <c r="C254" s="2"/>
      <c r="D254" s="111"/>
      <c r="M254" s="1"/>
    </row>
    <row r="255" spans="3:13" ht="12.75">
      <c r="C255" s="2"/>
      <c r="D255" s="111"/>
      <c r="M255" s="1"/>
    </row>
    <row r="256" spans="3:13" ht="12.75">
      <c r="C256" s="2"/>
      <c r="D256" s="111"/>
      <c r="M256" s="1"/>
    </row>
    <row r="257" spans="3:13" ht="12.75">
      <c r="C257" s="2"/>
      <c r="D257" s="111"/>
      <c r="M257" s="1"/>
    </row>
    <row r="258" spans="3:13" ht="12.75">
      <c r="C258" s="2"/>
      <c r="D258" s="111"/>
      <c r="M258" s="1"/>
    </row>
    <row r="259" spans="3:13" ht="12.75">
      <c r="C259" s="2"/>
      <c r="D259" s="111"/>
      <c r="M259" s="1"/>
    </row>
    <row r="260" spans="3:13" ht="12.75">
      <c r="C260" s="2"/>
      <c r="D260" s="111"/>
      <c r="M260" s="1"/>
    </row>
    <row r="261" spans="3:13" ht="12.75">
      <c r="C261" s="2"/>
      <c r="D261" s="111"/>
      <c r="M261" s="1"/>
    </row>
    <row r="262" spans="3:13" ht="12.75">
      <c r="C262" s="2"/>
      <c r="D262" s="111"/>
      <c r="M262" s="1"/>
    </row>
    <row r="263" spans="3:13" ht="12.75">
      <c r="C263" s="2"/>
      <c r="D263" s="111"/>
      <c r="M263" s="1"/>
    </row>
    <row r="264" spans="3:13" ht="12.75">
      <c r="C264" s="2"/>
      <c r="M264" s="1"/>
    </row>
    <row r="265" spans="3:13" ht="12.75">
      <c r="C265" s="2"/>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1"/>
    </row>
    <row r="328" ht="12.75">
      <c r="M328" s="1"/>
    </row>
    <row r="329" ht="12.75">
      <c r="M329" s="1"/>
    </row>
    <row r="330" ht="12.75">
      <c r="M330" s="1"/>
    </row>
    <row r="331" ht="12.75">
      <c r="M331" s="1"/>
    </row>
    <row r="332" ht="12.75">
      <c r="M332" s="1"/>
    </row>
    <row r="333" ht="12.75">
      <c r="M333" s="1"/>
    </row>
    <row r="334" ht="12.75">
      <c r="M334" s="1"/>
    </row>
    <row r="335" ht="12.75">
      <c r="M335" s="1"/>
    </row>
    <row r="336" ht="12.75">
      <c r="M336" s="1"/>
    </row>
    <row r="337" ht="12.75">
      <c r="M337" s="1"/>
    </row>
    <row r="338" ht="12.75">
      <c r="M338" s="1"/>
    </row>
    <row r="339" ht="12.75">
      <c r="M339" s="1"/>
    </row>
    <row r="340" ht="12.75">
      <c r="M340" s="1"/>
    </row>
    <row r="341" ht="12.75">
      <c r="M341" s="1"/>
    </row>
    <row r="342" ht="12.75">
      <c r="M342" s="1"/>
    </row>
    <row r="343" ht="12.75">
      <c r="M343" s="1"/>
    </row>
    <row r="344" ht="12.75">
      <c r="M344" s="1"/>
    </row>
    <row r="345" ht="12.75">
      <c r="M345" s="1"/>
    </row>
    <row r="346" ht="12.75">
      <c r="M346" s="1"/>
    </row>
    <row r="347" ht="12.75">
      <c r="M347" s="1"/>
    </row>
    <row r="348" ht="12.75">
      <c r="M348" s="1"/>
    </row>
    <row r="349" ht="12.75">
      <c r="M349" s="1"/>
    </row>
    <row r="350" ht="12.75">
      <c r="M350" s="1"/>
    </row>
    <row r="351" ht="12.75">
      <c r="M351" s="1"/>
    </row>
    <row r="352" ht="12.75">
      <c r="M352" s="1"/>
    </row>
    <row r="353" ht="12.75">
      <c r="M353" s="1"/>
    </row>
    <row r="354" ht="12.75">
      <c r="M354" s="1"/>
    </row>
    <row r="355" ht="12.75">
      <c r="M355" s="1"/>
    </row>
    <row r="356" ht="12.75">
      <c r="M356" s="1"/>
    </row>
    <row r="357" ht="12.75">
      <c r="M357" s="1"/>
    </row>
    <row r="358" ht="12.75">
      <c r="M358" s="1"/>
    </row>
    <row r="359" ht="12.75">
      <c r="M359" s="1"/>
    </row>
    <row r="360" ht="12.75">
      <c r="M360" s="1"/>
    </row>
    <row r="361" ht="12.75">
      <c r="M361" s="1"/>
    </row>
    <row r="362" ht="12.75">
      <c r="M362" s="1"/>
    </row>
    <row r="363" ht="12.75">
      <c r="M363" s="1"/>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5"/>
    </row>
    <row r="480" ht="12.75">
      <c r="M480" s="5"/>
    </row>
    <row r="481" ht="12.75">
      <c r="M481" s="5"/>
    </row>
    <row r="482" ht="12.75">
      <c r="M482" s="5"/>
    </row>
    <row r="483" ht="12.75">
      <c r="M483" s="5"/>
    </row>
    <row r="484" ht="12.75">
      <c r="M484" s="5"/>
    </row>
    <row r="485" ht="12.75">
      <c r="M485" s="5"/>
    </row>
    <row r="486" ht="12.75">
      <c r="M486" s="5"/>
    </row>
    <row r="487" ht="12.75">
      <c r="M487" s="5"/>
    </row>
    <row r="488" ht="12.75">
      <c r="M488" s="5"/>
    </row>
    <row r="489" ht="12.75">
      <c r="M489" s="5"/>
    </row>
    <row r="490" ht="12.75">
      <c r="M490" s="5"/>
    </row>
    <row r="491" ht="12.75">
      <c r="M491" s="5"/>
    </row>
    <row r="492" ht="12.75">
      <c r="M492" s="5"/>
    </row>
    <row r="493" ht="12.75">
      <c r="M493" s="5"/>
    </row>
    <row r="494" ht="12.75">
      <c r="M494" s="5"/>
    </row>
    <row r="495" ht="12.75">
      <c r="M495" s="5"/>
    </row>
    <row r="496" ht="12.75">
      <c r="M496" s="5"/>
    </row>
    <row r="497" ht="12.75">
      <c r="M497" s="5"/>
    </row>
    <row r="498" ht="12.75">
      <c r="M498" s="5"/>
    </row>
    <row r="499" ht="12.75">
      <c r="M499" s="5"/>
    </row>
    <row r="500" ht="12.75">
      <c r="M500" s="5"/>
    </row>
    <row r="501" ht="12.75">
      <c r="M501" s="5"/>
    </row>
    <row r="502" ht="12.75">
      <c r="M502" s="5"/>
    </row>
    <row r="503" ht="12.75">
      <c r="M503" s="5"/>
    </row>
    <row r="504" ht="12.75">
      <c r="M504" s="5"/>
    </row>
    <row r="505" ht="12.75">
      <c r="M505" s="5"/>
    </row>
    <row r="506" ht="12.75">
      <c r="M506" s="5"/>
    </row>
    <row r="507" ht="12.75">
      <c r="M507" s="5"/>
    </row>
    <row r="508" ht="12.75">
      <c r="M508" s="5"/>
    </row>
    <row r="509" ht="12.75">
      <c r="M509" s="5"/>
    </row>
    <row r="510" ht="12.75">
      <c r="M510" s="5"/>
    </row>
    <row r="511" ht="12.75">
      <c r="M511" s="5"/>
    </row>
    <row r="512" ht="12.75">
      <c r="M512" s="5"/>
    </row>
    <row r="513" ht="12.75">
      <c r="M513" s="5"/>
    </row>
    <row r="514" ht="12.75">
      <c r="M514" s="5"/>
    </row>
    <row r="515" ht="12.75">
      <c r="M515" s="5"/>
    </row>
    <row r="516" ht="12.75">
      <c r="M516" s="5"/>
    </row>
    <row r="517" ht="12.75">
      <c r="M517" s="2"/>
    </row>
    <row r="518" ht="12.75">
      <c r="M518" s="2"/>
    </row>
    <row r="519" ht="12.75">
      <c r="M519" s="2"/>
    </row>
    <row r="520" ht="12.75">
      <c r="M520" s="2"/>
    </row>
    <row r="521" ht="12.75">
      <c r="M521" s="2"/>
    </row>
    <row r="522" ht="12.75">
      <c r="M522"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2007-12-28T13:33:35Z</dcterms:modified>
  <cp:category/>
  <cp:version/>
  <cp:contentType/>
  <cp:contentStatus/>
</cp:coreProperties>
</file>