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<sst xmlns="http://schemas.openxmlformats.org/spreadsheetml/2006/main" count="1527" uniqueCount="418">
  <si>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</si>
  <si>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</si>
  <si>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</si>
  <si>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</si>
  <si>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</si>
  <si>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</si>
  <si>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</si>
  <si>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</si>
  <si>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</si>
  <si>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</si>
  <si>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</si>
  <si>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</si>
  <si>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</si>
  <si>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</si>
  <si>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</si>
  <si>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</si>
  <si>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</si>
  <si>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</si>
  <si>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</si>
  <si>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</si>
  <si>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</si>
  <si>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</si>
  <si>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</si>
  <si>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</si>
  <si>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</si>
  <si>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</si>
  <si>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</si>
  <si>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</si>
  <si>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</si>
  <si>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</si>
  <si>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</si>
  <si>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</si>
  <si>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</si>
  <si>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</si>
  <si>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</si>
  <si>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</si>
  <si>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</si>
  <si>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</si>
  <si>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</si>
  <si>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</si>
  <si>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</si>
  <si>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</si>
  <si>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</si>
  <si>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</si>
  <si>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</si>
  <si>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</si>
  <si>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</si>
  <si>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</si>
  <si>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</si>
  <si>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</si>
  <si>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</si>
  <si>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</si>
  <si>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</si>
  <si>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</si>
  <si>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</si>
  <si>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</si>
  <si>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</si>
  <si>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</si>
  <si>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</si>
  <si>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</si>
  <si>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</si>
  <si>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</si>
  <si>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</si>
  <si>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</si>
  <si>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</si>
  <si>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</si>
  <si>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</si>
  <si>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</si>
  <si>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</si>
  <si>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</si>
  <si>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</si>
  <si>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</si>
  <si>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</si>
  <si>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</si>
  <si>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</si>
  <si>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</si>
  <si>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</si>
  <si>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</si>
  <si>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</si>
  <si>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</si>
  <si>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</si>
  <si>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</si>
  <si>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</si>
  <si>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</si>
  <si>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</si>
  <si>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</si>
  <si>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</si>
  <si>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</si>
  <si>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</si>
  <si>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</si>
  <si>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</si>
  <si>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</si>
  <si>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</si>
  <si>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</si>
  <si>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</si>
  <si>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</si>
  <si>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</si>
  <si>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</si>
  <si>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</si>
  <si>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</si>
  <si>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</si>
  <si>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</si>
  <si>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</si>
  <si>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</si>
  <si>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</si>
  <si>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</si>
  <si>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</si>
  <si>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</si>
  <si>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</si>
  <si>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</si>
  <si>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</si>
  <si>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</si>
  <si>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</si>
  <si>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</si>
  <si>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</si>
  <si>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</si>
  <si>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</si>
  <si>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</si>
  <si>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</si>
  <si>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</si>
  <si>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</si>
  <si>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</si>
  <si>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</si>
  <si>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</si>
  <si>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</si>
  <si>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</si>
  <si>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</si>
  <si>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</si>
  <si>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</si>
  <si>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</si>
  <si>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</si>
  <si>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</si>
  <si>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</si>
  <si>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</si>
  <si>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</si>
  <si>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</si>
  <si>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</si>
  <si>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</si>
  <si>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</si>
  <si>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</si>
  <si>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</si>
  <si>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</si>
  <si>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</si>
  <si>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</si>
  <si>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</si>
  <si>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</si>
  <si>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</si>
  <si>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</si>
  <si>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</si>
  <si>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</si>
  <si>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</si>
  <si>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</si>
  <si>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</si>
  <si>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</si>
  <si>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</si>
  <si>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</si>
  <si>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</si>
  <si>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</si>
  <si>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</si>
  <si>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</si>
  <si>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</si>
  <si>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</si>
  <si>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</si>
  <si>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</si>
  <si>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</si>
  <si>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</si>
  <si>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</si>
  <si>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</si>
  <si>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</si>
  <si>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</si>
  <si>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</si>
  <si>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</si>
  <si>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</si>
  <si>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</si>
  <si>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</si>
  <si>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</si>
  <si>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</si>
  <si>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</si>
  <si>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</si>
  <si>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</si>
  <si>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</si>
  <si>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</si>
  <si>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</si>
  <si>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</si>
  <si>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</si>
  <si>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</si>
  <si>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</si>
  <si>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</si>
  <si>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</si>
  <si>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</si>
  <si>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</si>
  <si>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</si>
  <si>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</si>
  <si>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</si>
  <si>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</si>
  <si>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</si>
  <si>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</si>
  <si>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</si>
  <si>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</si>
  <si>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</si>
  <si>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</si>
  <si>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</si>
  <si>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</si>
  <si>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</si>
  <si>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</si>
  <si>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</si>
  <si>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</si>
  <si>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</si>
  <si>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</si>
  <si>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</si>
  <si>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</si>
  <si>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</si>
  <si>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</si>
  <si>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</si>
  <si>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</si>
  <si>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</si>
  <si>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</si>
  <si>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</si>
  <si>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</si>
  <si>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</si>
  <si>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</si>
  <si>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</si>
  <si>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</si>
  <si>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</si>
  <si>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</si>
  <si>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</si>
  <si>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</si>
  <si>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</si>
  <si>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</si>
  <si>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</si>
  <si>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</si>
  <si>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</si>
  <si>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</si>
  <si>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</si>
  <si>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</si>
  <si>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</si>
  <si>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</si>
  <si>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</si>
  <si>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</si>
  <si>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</si>
  <si>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</si>
  <si>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</si>
  <si>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</si>
  <si>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</si>
  <si>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</si>
  <si>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</si>
  <si>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</si>
  <si>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</si>
  <si>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</si>
  <si>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</si>
  <si>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</si>
  <si>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</si>
  <si>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</si>
  <si>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</si>
  <si>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</si>
  <si>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</si>
  <si>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</si>
  <si>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</si>
  <si>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</si>
  <si>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</si>
  <si>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</si>
  <si>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</si>
  <si>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</si>
  <si>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</si>
  <si>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</si>
  <si>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</si>
  <si>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</si>
  <si>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</si>
  <si>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</si>
  <si>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</si>
  <si>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</si>
  <si>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</si>
  <si>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</si>
  <si>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</si>
  <si>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</si>
  <si>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</si>
  <si>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</si>
  <si>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</si>
  <si>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</si>
  <si>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</si>
  <si>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</si>
  <si>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</si>
  <si>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</si>
  <si>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</si>
  <si>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</si>
  <si>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</si>
  <si>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</si>
  <si>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</si>
  <si>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</si>
  <si>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</si>
  <si>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</si>
  <si>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</si>
  <si>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</si>
  <si>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</si>
  <si>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</si>
  <si>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</si>
  <si>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</si>
  <si>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</si>
  <si>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</si>
  <si>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</si>
  <si>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</si>
  <si>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</si>
  <si>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</si>
  <si>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</si>
  <si>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</si>
  <si>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</si>
  <si>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</si>
  <si>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</si>
  <si>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</si>
  <si>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</si>
  <si>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</si>
  <si>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</si>
  <si>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</si>
  <si>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</si>
  <si>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</si>
  <si>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</si>
  <si>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</si>
  <si>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</si>
  <si>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</si>
  <si>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</si>
  <si>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</si>
  <si>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</si>
  <si>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</si>
  <si>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</si>
  <si>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</si>
  <si>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</si>
  <si>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</si>
  <si>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</si>
  <si>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</si>
  <si>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</si>
  <si>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</si>
  <si>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</si>
  <si>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</si>
  <si>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</si>
  <si>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</si>
  <si>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</si>
  <si>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</si>
  <si>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</si>
  <si>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</si>
  <si>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</si>
  <si>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</si>
  <si>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</si>
  <si>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</si>
  <si>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</si>
  <si>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</si>
  <si>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</si>
  <si>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</si>
  <si>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</si>
  <si>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</si>
  <si>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</si>
  <si>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</si>
  <si>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</si>
  <si>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</si>
  <si>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</si>
  <si>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</si>
  <si>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</si>
  <si>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</si>
  <si>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</si>
  <si>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</si>
  <si>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</si>
  <si>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</si>
  <si>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</si>
  <si>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</si>
  <si>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</si>
  <si>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</si>
  <si>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</si>
  <si>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</si>
  <si>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</si>
  <si>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</si>
  <si>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</si>
  <si>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</si>
  <si>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</si>
  <si>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</si>
  <si>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</si>
  <si>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</si>
  <si>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</si>
  <si>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</si>
  <si>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</si>
  <si>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</si>
  <si>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</si>
  <si>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</si>
  <si>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</si>
  <si>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</si>
  <si>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</si>
  <si>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</si>
  <si>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</si>
  <si>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</si>
  <si>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</si>
  <si>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</si>
  <si>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</si>
  <si>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</si>
  <si>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</si>
  <si>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Apr</t>
  </si>
  <si>
    <t>CHENNPETRO</t>
  </si>
  <si>
    <t>PFC</t>
  </si>
  <si>
    <t>May</t>
  </si>
  <si>
    <t>ZEEL</t>
  </si>
  <si>
    <t>Indianb</t>
  </si>
  <si>
    <t>INDIANB</t>
  </si>
  <si>
    <t>IDEA</t>
  </si>
  <si>
    <t>2ND INTERIM DIVIDEND</t>
  </si>
  <si>
    <t>-</t>
  </si>
  <si>
    <t>INT DIV-RS.8.50 PER SHAREPURPOSE REVISED</t>
  </si>
  <si>
    <t>20/04/2007</t>
  </si>
  <si>
    <t>AGM/FIN DIV-RS.3/- PER SH</t>
  </si>
  <si>
    <t>INTERIM DIVIDEND-40%</t>
  </si>
  <si>
    <t>HEXAWARE</t>
  </si>
  <si>
    <t>18/04/2007</t>
  </si>
  <si>
    <t>AGM/FINAL DIVIDEND-40%</t>
  </si>
  <si>
    <t>2ND INTERIM DIVIDEND-25% PURPOSE REVISED</t>
  </si>
  <si>
    <t>Jun</t>
  </si>
  <si>
    <t>19/04/2007</t>
  </si>
  <si>
    <t>3RD INTERIM DIVIDEND</t>
  </si>
  <si>
    <t>14/05/2007</t>
  </si>
  <si>
    <t>AGM/DIV-RS.10/- PER SH</t>
  </si>
  <si>
    <t>17/05/2007</t>
  </si>
  <si>
    <t>AGM/DIVIDEND-45%</t>
  </si>
  <si>
    <t>Derivatives Info Kit for 23 Apr,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</si>
</sst>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9">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9"/>
      <name val="Trebuchet MS"/>
      <family val="2"/>
    </font>
    <font>
      <b/>
      <sz val="10"/>
      <name val="Arial"/>
      <family val="0"/>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1">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0" fontId="37" fillId="0" borderId="0" xfId="0" applyFont="1" applyAlignment="1">
      <alignment horizontal="left"/>
    </xf>
    <xf numFmtId="0" fontId="38" fillId="0" borderId="0" xfId="0" applyFont="1" applyAlignment="1">
      <alignment horizontal="center"/>
    </xf>
    <xf numFmtId="14" fontId="38" fillId="0" borderId="0" xfId="0" applyNumberFormat="1" applyFont="1" applyAlignment="1">
      <alignment horizontal="center"/>
    </xf>
    <xf numFmtId="0" fontId="38" fillId="0" borderId="0" xfId="0" applyFont="1" applyAlignment="1">
      <alignment horizontal="left"/>
    </xf>
    <xf numFmtId="0" fontId="38" fillId="0" borderId="0" xfId="0" applyFont="1" applyAlignment="1">
      <alignment horizontal="center"/>
    </xf>
    <xf numFmtId="0" fontId="38" fillId="0" borderId="0" xfId="0" applyFont="1" applyAlignment="1">
      <alignment horizontal="left"/>
    </xf>
    <xf numFmtId="1" fontId="12" fillId="0" borderId="0" xfId="0" applyNumberFormat="1" applyFont="1" applyFill="1" applyBorder="1" applyAlignment="1">
      <alignment horizontal="right" wrapText="1"/>
    </xf>
    <xf numFmtId="1" fontId="0" fillId="0" borderId="0" xfId="0" applyNumberFormat="1" applyAlignment="1">
      <alignment/>
    </xf>
    <xf numFmtId="0" fontId="38" fillId="0" borderId="0" xfId="0" applyFont="1" applyAlignment="1">
      <alignment/>
    </xf>
    <xf numFmtId="9" fontId="17" fillId="2" borderId="6" xfId="22" applyFont="1" applyFill="1" applyBorder="1" applyAlignment="1">
      <alignment horizontal="center"/>
    </xf>
    <xf numFmtId="0" fontId="18" fillId="2" borderId="5" xfId="0"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6"/>
  <sheetViews>
    <sheetView tabSelected="1" workbookViewId="0" topLeftCell="A1">
      <pane xSplit="1" ySplit="3" topLeftCell="B150" activePane="bottomRight" state="frozen"/>
      <selection pane="topLeft" activeCell="E255" sqref="E255"/>
      <selection pane="topRight" activeCell="E255" sqref="E255"/>
      <selection pane="bottomLeft" activeCell="E255" sqref="E255"/>
      <selection pane="bottomRight" activeCell="K230" sqref="K230"/>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4" t="s">
        <v>417</v>
      </c>
      <c r="B1" s="395"/>
      <c r="C1" s="395"/>
      <c r="D1" s="395"/>
      <c r="E1" s="395"/>
      <c r="F1" s="395"/>
      <c r="G1" s="395"/>
      <c r="H1" s="395"/>
      <c r="I1" s="395"/>
      <c r="J1" s="395"/>
      <c r="K1" s="395"/>
    </row>
    <row r="2" spans="1:11" ht="15.75" thickBot="1">
      <c r="A2" s="27"/>
      <c r="B2" s="102"/>
      <c r="C2" s="28"/>
      <c r="D2" s="391" t="s">
        <v>100</v>
      </c>
      <c r="E2" s="393"/>
      <c r="F2" s="393"/>
      <c r="G2" s="388" t="s">
        <v>103</v>
      </c>
      <c r="H2" s="389"/>
      <c r="I2" s="390"/>
      <c r="J2" s="391" t="s">
        <v>52</v>
      </c>
      <c r="K2" s="392"/>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5550.15</v>
      </c>
      <c r="D4" s="180">
        <f>Volume!M4</f>
        <v>-0.8467990460112109</v>
      </c>
      <c r="E4" s="181">
        <f>Volume!C4*100</f>
        <v>-32</v>
      </c>
      <c r="F4" s="371">
        <f>'Open Int.'!D4*100</f>
        <v>-8</v>
      </c>
      <c r="G4" s="372">
        <f>'Open Int.'!R4</f>
        <v>95.85109049999998</v>
      </c>
      <c r="H4" s="372">
        <f>'Open Int.'!Z4</f>
        <v>-8.739131250000014</v>
      </c>
      <c r="I4" s="373">
        <f>'Open Int.'!O4</f>
        <v>0.8592935726693689</v>
      </c>
      <c r="J4" s="183">
        <f>IF(Volume!D4=0,0,Volume!F4/Volume!D4)</f>
        <v>0</v>
      </c>
      <c r="K4" s="186">
        <f>IF('Open Int.'!E4=0,0,'Open Int.'!H4/'Open Int.'!E4)</f>
        <v>0</v>
      </c>
    </row>
    <row r="5" spans="1:11" ht="15">
      <c r="A5" s="201" t="s">
        <v>74</v>
      </c>
      <c r="B5" s="287">
        <f>Margins!B5</f>
        <v>50</v>
      </c>
      <c r="C5" s="287">
        <f>Volume!J5</f>
        <v>5370.9</v>
      </c>
      <c r="D5" s="182">
        <f>Volume!M5</f>
        <v>-0.2970168371419555</v>
      </c>
      <c r="E5" s="175">
        <f>Volume!C5*100</f>
        <v>-43</v>
      </c>
      <c r="F5" s="347">
        <f>'Open Int.'!D5*100</f>
        <v>-6</v>
      </c>
      <c r="G5" s="176">
        <f>'Open Int.'!R5</f>
        <v>9.936165</v>
      </c>
      <c r="H5" s="176">
        <f>'Open Int.'!Z5</f>
        <v>-0.7029624999999999</v>
      </c>
      <c r="I5" s="171">
        <f>'Open Int.'!O5</f>
        <v>0.9081081081081082</v>
      </c>
      <c r="J5" s="185">
        <f>IF(Volume!D5=0,0,Volume!F5/Volume!D5)</f>
        <v>0</v>
      </c>
      <c r="K5" s="187">
        <f>IF('Open Int.'!E5=0,0,'Open Int.'!H5/'Open Int.'!E5)</f>
        <v>0</v>
      </c>
    </row>
    <row r="6" spans="1:11" ht="15">
      <c r="A6" s="201" t="s">
        <v>9</v>
      </c>
      <c r="B6" s="287">
        <f>Margins!B6</f>
        <v>50</v>
      </c>
      <c r="C6" s="287">
        <f>Volume!J6</f>
        <v>4085.1</v>
      </c>
      <c r="D6" s="182">
        <f>Volume!M6</f>
        <v>0.037957169619564524</v>
      </c>
      <c r="E6" s="175">
        <f>Volume!C6*100</f>
        <v>-16</v>
      </c>
      <c r="F6" s="347">
        <f>'Open Int.'!D6*100</f>
        <v>2</v>
      </c>
      <c r="G6" s="176">
        <f>'Open Int.'!R6</f>
        <v>32244.5725965</v>
      </c>
      <c r="H6" s="176">
        <f>'Open Int.'!Z6</f>
        <v>720.3628887499981</v>
      </c>
      <c r="I6" s="171">
        <f>'Open Int.'!O6</f>
        <v>0.7026319440177419</v>
      </c>
      <c r="J6" s="185">
        <f>IF(Volume!D6=0,0,Volume!F6/Volume!D6)</f>
        <v>1.2018154901938283</v>
      </c>
      <c r="K6" s="187">
        <f>IF('Open Int.'!E6=0,0,'Open Int.'!H6/'Open Int.'!E6)</f>
        <v>1.2881123574237179</v>
      </c>
    </row>
    <row r="7" spans="1:11" ht="15">
      <c r="A7" s="201" t="s">
        <v>279</v>
      </c>
      <c r="B7" s="287">
        <f>Margins!B7</f>
        <v>200</v>
      </c>
      <c r="C7" s="287">
        <f>Volume!J7</f>
        <v>2389.4</v>
      </c>
      <c r="D7" s="182">
        <f>Volume!M7</f>
        <v>2.953659219682452</v>
      </c>
      <c r="E7" s="175">
        <f>Volume!C7*100</f>
        <v>372</v>
      </c>
      <c r="F7" s="347">
        <f>'Open Int.'!D7*100</f>
        <v>20</v>
      </c>
      <c r="G7" s="176">
        <f>'Open Int.'!R7</f>
        <v>136.817044</v>
      </c>
      <c r="H7" s="176">
        <f>'Open Int.'!Z7</f>
        <v>26.391001000000003</v>
      </c>
      <c r="I7" s="171">
        <f>'Open Int.'!O7</f>
        <v>0.4809640237513098</v>
      </c>
      <c r="J7" s="185">
        <f>IF(Volume!D7=0,0,Volume!F7/Volume!D7)</f>
        <v>0</v>
      </c>
      <c r="K7" s="187">
        <f>IF('Open Int.'!E7=0,0,'Open Int.'!H7/'Open Int.'!E7)</f>
        <v>0.17647058823529413</v>
      </c>
    </row>
    <row r="8" spans="1:11" ht="15">
      <c r="A8" s="201" t="s">
        <v>134</v>
      </c>
      <c r="B8" s="287">
        <f>Margins!B8</f>
        <v>100</v>
      </c>
      <c r="C8" s="287">
        <f>Volume!J8</f>
        <v>3910.35</v>
      </c>
      <c r="D8" s="182">
        <f>Volume!M8</f>
        <v>1.4476398023115467</v>
      </c>
      <c r="E8" s="175">
        <f>Volume!C8*100</f>
        <v>20</v>
      </c>
      <c r="F8" s="347">
        <f>'Open Int.'!D8*100</f>
        <v>0</v>
      </c>
      <c r="G8" s="176">
        <f>'Open Int.'!R8</f>
        <v>109.4898</v>
      </c>
      <c r="H8" s="176">
        <f>'Open Int.'!Z8</f>
        <v>1.7936729999999983</v>
      </c>
      <c r="I8" s="171">
        <f>'Open Int.'!O8</f>
        <v>0.8528571428571429</v>
      </c>
      <c r="J8" s="185">
        <f>IF(Volume!D8=0,0,Volume!F8/Volume!D8)</f>
        <v>0.3333333333333333</v>
      </c>
      <c r="K8" s="187">
        <f>IF('Open Int.'!E8=0,0,'Open Int.'!H8/'Open Int.'!E8)</f>
        <v>0.2857142857142857</v>
      </c>
    </row>
    <row r="9" spans="1:11" ht="15">
      <c r="A9" s="201" t="s">
        <v>0</v>
      </c>
      <c r="B9" s="287">
        <f>Margins!B9</f>
        <v>375</v>
      </c>
      <c r="C9" s="287">
        <f>Volume!J9</f>
        <v>796.05</v>
      </c>
      <c r="D9" s="182">
        <f>Volume!M9</f>
        <v>0.5177094513542406</v>
      </c>
      <c r="E9" s="175">
        <f>Volume!C9*100</f>
        <v>13</v>
      </c>
      <c r="F9" s="347">
        <f>'Open Int.'!D9*100</f>
        <v>-8</v>
      </c>
      <c r="G9" s="176">
        <f>'Open Int.'!R9</f>
        <v>330.310996875</v>
      </c>
      <c r="H9" s="176">
        <f>'Open Int.'!Z9</f>
        <v>-21.46329374999999</v>
      </c>
      <c r="I9" s="171">
        <f>'Open Int.'!O9</f>
        <v>0.8195210122006327</v>
      </c>
      <c r="J9" s="185">
        <f>IF(Volume!D9=0,0,Volume!F9/Volume!D9)</f>
        <v>0.11</v>
      </c>
      <c r="K9" s="187">
        <f>IF('Open Int.'!E9=0,0,'Open Int.'!H9/'Open Int.'!E9)</f>
        <v>0.5433646812957158</v>
      </c>
    </row>
    <row r="10" spans="1:11" ht="15">
      <c r="A10" s="201" t="s">
        <v>135</v>
      </c>
      <c r="B10" s="287">
        <f>Margins!B10</f>
        <v>2450</v>
      </c>
      <c r="C10" s="287">
        <f>Volume!J10</f>
        <v>75.25</v>
      </c>
      <c r="D10" s="182">
        <f>Volume!M10</f>
        <v>-0.6600660066006601</v>
      </c>
      <c r="E10" s="175">
        <f>Volume!C10*100</f>
        <v>24</v>
      </c>
      <c r="F10" s="347">
        <f>'Open Int.'!D10*100</f>
        <v>0</v>
      </c>
      <c r="G10" s="176">
        <f>'Open Int.'!R10</f>
        <v>21.66259375</v>
      </c>
      <c r="H10" s="176">
        <f>'Open Int.'!Z10</f>
        <v>-0.08826125000000218</v>
      </c>
      <c r="I10" s="171">
        <f>'Open Int.'!O10</f>
        <v>0.8093617021276596</v>
      </c>
      <c r="J10" s="185">
        <f>IF(Volume!D10=0,0,Volume!F10/Volume!D10)</f>
        <v>0</v>
      </c>
      <c r="K10" s="187">
        <f>IF('Open Int.'!E10=0,0,'Open Int.'!H10/'Open Int.'!E10)</f>
        <v>0</v>
      </c>
    </row>
    <row r="11" spans="1:11" ht="15">
      <c r="A11" s="201" t="s">
        <v>174</v>
      </c>
      <c r="B11" s="287">
        <f>Margins!B11</f>
        <v>3350</v>
      </c>
      <c r="C11" s="287">
        <f>Volume!J11</f>
        <v>63.4</v>
      </c>
      <c r="D11" s="182">
        <f>Volume!M11</f>
        <v>1.4399999999999977</v>
      </c>
      <c r="E11" s="175">
        <f>Volume!C11*100</f>
        <v>81</v>
      </c>
      <c r="F11" s="347">
        <f>'Open Int.'!D11*100</f>
        <v>3</v>
      </c>
      <c r="G11" s="176">
        <f>'Open Int.'!R11</f>
        <v>40.056754</v>
      </c>
      <c r="H11" s="176">
        <f>'Open Int.'!Z11</f>
        <v>1.678316500000001</v>
      </c>
      <c r="I11" s="171">
        <f>'Open Int.'!O11</f>
        <v>0.5683987274655355</v>
      </c>
      <c r="J11" s="185">
        <f>IF(Volume!D11=0,0,Volume!F11/Volume!D11)</f>
        <v>0.07692307692307693</v>
      </c>
      <c r="K11" s="187">
        <f>IF('Open Int.'!E11=0,0,'Open Int.'!H11/'Open Int.'!E11)</f>
        <v>0.08928571428571429</v>
      </c>
    </row>
    <row r="12" spans="1:11" ht="15">
      <c r="A12" s="201" t="s">
        <v>280</v>
      </c>
      <c r="B12" s="287">
        <f>Margins!B12</f>
        <v>600</v>
      </c>
      <c r="C12" s="287">
        <f>Volume!J12</f>
        <v>372.9</v>
      </c>
      <c r="D12" s="182">
        <f>Volume!M12</f>
        <v>-0.8771929824561434</v>
      </c>
      <c r="E12" s="175">
        <f>Volume!C12*100</f>
        <v>31</v>
      </c>
      <c r="F12" s="347">
        <f>'Open Int.'!D12*100</f>
        <v>-10</v>
      </c>
      <c r="G12" s="176">
        <f>'Open Int.'!R12</f>
        <v>40.027086</v>
      </c>
      <c r="H12" s="176">
        <f>'Open Int.'!Z12</f>
        <v>-4.868622000000002</v>
      </c>
      <c r="I12" s="171">
        <f>'Open Int.'!O12</f>
        <v>0.7529346003353828</v>
      </c>
      <c r="J12" s="185">
        <f>IF(Volume!D12=0,0,Volume!F12/Volume!D12)</f>
        <v>0</v>
      </c>
      <c r="K12" s="187">
        <f>IF('Open Int.'!E12=0,0,'Open Int.'!H12/'Open Int.'!E12)</f>
        <v>0</v>
      </c>
    </row>
    <row r="13" spans="1:11" ht="15">
      <c r="A13" s="201" t="s">
        <v>75</v>
      </c>
      <c r="B13" s="287">
        <f>Margins!B13</f>
        <v>2300</v>
      </c>
      <c r="C13" s="287">
        <f>Volume!J13</f>
        <v>80.9</v>
      </c>
      <c r="D13" s="182">
        <f>Volume!M13</f>
        <v>-1.9987886129618309</v>
      </c>
      <c r="E13" s="175">
        <f>Volume!C13*100</f>
        <v>30</v>
      </c>
      <c r="F13" s="347">
        <f>'Open Int.'!D13*100</f>
        <v>7.000000000000001</v>
      </c>
      <c r="G13" s="176">
        <f>'Open Int.'!R13</f>
        <v>25.249699000000003</v>
      </c>
      <c r="H13" s="176">
        <f>'Open Int.'!Z13</f>
        <v>1.2317765000000023</v>
      </c>
      <c r="I13" s="171">
        <f>'Open Int.'!O13</f>
        <v>0.7708179808400885</v>
      </c>
      <c r="J13" s="185">
        <f>IF(Volume!D13=0,0,Volume!F13/Volume!D13)</f>
        <v>0.5</v>
      </c>
      <c r="K13" s="187">
        <f>IF('Open Int.'!E13=0,0,'Open Int.'!H13/'Open Int.'!E13)</f>
        <v>0.16</v>
      </c>
    </row>
    <row r="14" spans="1:11" ht="15">
      <c r="A14" s="201" t="s">
        <v>88</v>
      </c>
      <c r="B14" s="287">
        <f>Margins!B14</f>
        <v>4300</v>
      </c>
      <c r="C14" s="287">
        <f>Volume!J14</f>
        <v>45.1</v>
      </c>
      <c r="D14" s="182">
        <f>Volume!M14</f>
        <v>-1.6357688113413305</v>
      </c>
      <c r="E14" s="175">
        <f>Volume!C14*100</f>
        <v>52</v>
      </c>
      <c r="F14" s="347">
        <f>'Open Int.'!D14*100</f>
        <v>2</v>
      </c>
      <c r="G14" s="176">
        <f>'Open Int.'!R14</f>
        <v>105.905173</v>
      </c>
      <c r="H14" s="176">
        <f>'Open Int.'!Z14</f>
        <v>1.0187130000000053</v>
      </c>
      <c r="I14" s="171">
        <f>'Open Int.'!O14</f>
        <v>0.7553561618751145</v>
      </c>
      <c r="J14" s="185">
        <f>IF(Volume!D14=0,0,Volume!F14/Volume!D14)</f>
        <v>0.044444444444444446</v>
      </c>
      <c r="K14" s="187">
        <f>IF('Open Int.'!E14=0,0,'Open Int.'!H14/'Open Int.'!E14)</f>
        <v>0.08835904628330996</v>
      </c>
    </row>
    <row r="15" spans="1:11" ht="15">
      <c r="A15" s="201" t="s">
        <v>136</v>
      </c>
      <c r="B15" s="287">
        <f>Margins!B15</f>
        <v>4775</v>
      </c>
      <c r="C15" s="287">
        <f>Volume!J15</f>
        <v>37.45</v>
      </c>
      <c r="D15" s="182">
        <f>Volume!M15</f>
        <v>-0.13333333333332575</v>
      </c>
      <c r="E15" s="175">
        <f>Volume!C15*100</f>
        <v>200</v>
      </c>
      <c r="F15" s="347">
        <f>'Open Int.'!D15*100</f>
        <v>9</v>
      </c>
      <c r="G15" s="176">
        <f>'Open Int.'!R15</f>
        <v>120.741796</v>
      </c>
      <c r="H15" s="176">
        <f>'Open Int.'!Z15</f>
        <v>8.774014749999992</v>
      </c>
      <c r="I15" s="171">
        <f>'Open Int.'!O15</f>
        <v>0.7320793838862559</v>
      </c>
      <c r="J15" s="185">
        <f>IF(Volume!D15=0,0,Volume!F15/Volume!D15)</f>
        <v>0.14814814814814814</v>
      </c>
      <c r="K15" s="187">
        <f>IF('Open Int.'!E15=0,0,'Open Int.'!H15/'Open Int.'!E15)</f>
        <v>0.19207317073170732</v>
      </c>
    </row>
    <row r="16" spans="1:11" ht="15">
      <c r="A16" s="201" t="s">
        <v>157</v>
      </c>
      <c r="B16" s="287">
        <f>Margins!B16</f>
        <v>350</v>
      </c>
      <c r="C16" s="287">
        <f>Volume!J16</f>
        <v>674.65</v>
      </c>
      <c r="D16" s="182">
        <f>Volume!M16</f>
        <v>-1.3957907044723863</v>
      </c>
      <c r="E16" s="175">
        <f>Volume!C16*100</f>
        <v>547</v>
      </c>
      <c r="F16" s="347">
        <f>'Open Int.'!D16*100</f>
        <v>2</v>
      </c>
      <c r="G16" s="176">
        <f>'Open Int.'!R16</f>
        <v>39.59858175</v>
      </c>
      <c r="H16" s="176">
        <f>'Open Int.'!Z16</f>
        <v>0.08603175000000363</v>
      </c>
      <c r="I16" s="171">
        <f>'Open Int.'!O16</f>
        <v>0.8258795468097794</v>
      </c>
      <c r="J16" s="185">
        <f>IF(Volume!D16=0,0,Volume!F16/Volume!D16)</f>
        <v>0</v>
      </c>
      <c r="K16" s="187">
        <f>IF('Open Int.'!E16=0,0,'Open Int.'!H16/'Open Int.'!E16)</f>
        <v>0</v>
      </c>
    </row>
    <row r="17" spans="1:11" s="8" customFormat="1" ht="15">
      <c r="A17" s="201" t="s">
        <v>193</v>
      </c>
      <c r="B17" s="287">
        <f>Margins!B17</f>
        <v>100</v>
      </c>
      <c r="C17" s="287">
        <f>Volume!J17</f>
        <v>2402.9</v>
      </c>
      <c r="D17" s="182">
        <f>Volume!M17</f>
        <v>-1.5023262486934101</v>
      </c>
      <c r="E17" s="175">
        <f>Volume!C17*100</f>
        <v>113.99999999999999</v>
      </c>
      <c r="F17" s="347">
        <f>'Open Int.'!D17*100</f>
        <v>2</v>
      </c>
      <c r="G17" s="176">
        <f>'Open Int.'!R17</f>
        <v>190.718173</v>
      </c>
      <c r="H17" s="176">
        <f>'Open Int.'!Z17</f>
        <v>1.7506299999999726</v>
      </c>
      <c r="I17" s="171">
        <f>'Open Int.'!O17</f>
        <v>0.6904371928940406</v>
      </c>
      <c r="J17" s="185">
        <f>IF(Volume!D17=0,0,Volume!F17/Volume!D17)</f>
        <v>0</v>
      </c>
      <c r="K17" s="187">
        <f>IF('Open Int.'!E17=0,0,'Open Int.'!H17/'Open Int.'!E17)</f>
        <v>0.043478260869565216</v>
      </c>
    </row>
    <row r="18" spans="1:11" s="8" customFormat="1" ht="15">
      <c r="A18" s="201" t="s">
        <v>281</v>
      </c>
      <c r="B18" s="287">
        <f>Margins!B18</f>
        <v>950</v>
      </c>
      <c r="C18" s="287">
        <f>Volume!J18</f>
        <v>163.85</v>
      </c>
      <c r="D18" s="182">
        <f>Volume!M18</f>
        <v>-4.097161252560726</v>
      </c>
      <c r="E18" s="175">
        <f>Volume!C18*100</f>
        <v>-41</v>
      </c>
      <c r="F18" s="347">
        <f>'Open Int.'!D18*100</f>
        <v>5</v>
      </c>
      <c r="G18" s="176">
        <f>'Open Int.'!R18</f>
        <v>85.00456075</v>
      </c>
      <c r="H18" s="176">
        <f>'Open Int.'!Z18</f>
        <v>0.6371222499999902</v>
      </c>
      <c r="I18" s="171">
        <f>'Open Int.'!O18</f>
        <v>0.8108405054019411</v>
      </c>
      <c r="J18" s="185">
        <f>IF(Volume!D18=0,0,Volume!F18/Volume!D18)</f>
        <v>0.056818181818181816</v>
      </c>
      <c r="K18" s="187">
        <f>IF('Open Int.'!E18=0,0,'Open Int.'!H18/'Open Int.'!E18)</f>
        <v>0.19912472647702406</v>
      </c>
    </row>
    <row r="19" spans="1:11" s="8" customFormat="1" ht="15">
      <c r="A19" s="201" t="s">
        <v>282</v>
      </c>
      <c r="B19" s="287">
        <f>Margins!B19</f>
        <v>2400</v>
      </c>
      <c r="C19" s="287">
        <f>Volume!J19</f>
        <v>62.9</v>
      </c>
      <c r="D19" s="182">
        <f>Volume!M19</f>
        <v>-2.9320987654320967</v>
      </c>
      <c r="E19" s="175">
        <f>Volume!C19*100</f>
        <v>-53</v>
      </c>
      <c r="F19" s="347">
        <f>'Open Int.'!D19*100</f>
        <v>0</v>
      </c>
      <c r="G19" s="176">
        <f>'Open Int.'!R19</f>
        <v>87.285072</v>
      </c>
      <c r="H19" s="176">
        <f>'Open Int.'!Z19</f>
        <v>-2.8076640000000026</v>
      </c>
      <c r="I19" s="171">
        <f>'Open Int.'!O19</f>
        <v>0.8312002767208578</v>
      </c>
      <c r="J19" s="185">
        <f>IF(Volume!D19=0,0,Volume!F19/Volume!D19)</f>
        <v>0.17142857142857143</v>
      </c>
      <c r="K19" s="187">
        <f>IF('Open Int.'!E19=0,0,'Open Int.'!H19/'Open Int.'!E19)</f>
        <v>0.23268206039076378</v>
      </c>
    </row>
    <row r="20" spans="1:11" ht="15">
      <c r="A20" s="201" t="s">
        <v>76</v>
      </c>
      <c r="B20" s="287">
        <f>Margins!B20</f>
        <v>1400</v>
      </c>
      <c r="C20" s="287">
        <f>Volume!J20</f>
        <v>225.4</v>
      </c>
      <c r="D20" s="182">
        <f>Volume!M20</f>
        <v>-2.1489038419795916</v>
      </c>
      <c r="E20" s="175">
        <f>Volume!C20*100</f>
        <v>118</v>
      </c>
      <c r="F20" s="347">
        <f>'Open Int.'!D20*100</f>
        <v>-2</v>
      </c>
      <c r="G20" s="176">
        <f>'Open Int.'!R20</f>
        <v>140.297976</v>
      </c>
      <c r="H20" s="176">
        <f>'Open Int.'!Z20</f>
        <v>-5.435254999999984</v>
      </c>
      <c r="I20" s="171">
        <f>'Open Int.'!O20</f>
        <v>0.6612685560053981</v>
      </c>
      <c r="J20" s="185">
        <f>IF(Volume!D20=0,0,Volume!F20/Volume!D20)</f>
        <v>0.1</v>
      </c>
      <c r="K20" s="187">
        <f>IF('Open Int.'!E20=0,0,'Open Int.'!H20/'Open Int.'!E20)</f>
        <v>0.25</v>
      </c>
    </row>
    <row r="21" spans="1:11" ht="15">
      <c r="A21" s="201" t="s">
        <v>77</v>
      </c>
      <c r="B21" s="287">
        <f>Margins!B21</f>
        <v>1900</v>
      </c>
      <c r="C21" s="287">
        <f>Volume!J21</f>
        <v>183.75</v>
      </c>
      <c r="D21" s="182">
        <f>Volume!M21</f>
        <v>-2.2606382978723407</v>
      </c>
      <c r="E21" s="175">
        <f>Volume!C21*100</f>
        <v>42</v>
      </c>
      <c r="F21" s="347">
        <f>'Open Int.'!D21*100</f>
        <v>11</v>
      </c>
      <c r="G21" s="176">
        <f>'Open Int.'!R21</f>
        <v>121.0416375</v>
      </c>
      <c r="H21" s="176">
        <f>'Open Int.'!Z21</f>
        <v>8.6307975</v>
      </c>
      <c r="I21" s="171">
        <f>'Open Int.'!O21</f>
        <v>0.8624170752812229</v>
      </c>
      <c r="J21" s="185">
        <f>IF(Volume!D21=0,0,Volume!F21/Volume!D21)</f>
        <v>0.11403508771929824</v>
      </c>
      <c r="K21" s="187">
        <f>IF('Open Int.'!E21=0,0,'Open Int.'!H21/'Open Int.'!E21)</f>
        <v>0.472</v>
      </c>
    </row>
    <row r="22" spans="1:11" ht="15">
      <c r="A22" s="201" t="s">
        <v>283</v>
      </c>
      <c r="B22" s="287">
        <f>Margins!B22</f>
        <v>1050</v>
      </c>
      <c r="C22" s="287">
        <f>Volume!J22</f>
        <v>155.85</v>
      </c>
      <c r="D22" s="182">
        <f>Volume!M22</f>
        <v>-0.5106926268752067</v>
      </c>
      <c r="E22" s="175">
        <f>Volume!C22*100</f>
        <v>56.99999999999999</v>
      </c>
      <c r="F22" s="347">
        <f>'Open Int.'!D22*100</f>
        <v>-1</v>
      </c>
      <c r="G22" s="176">
        <f>'Open Int.'!R22</f>
        <v>19.75164975</v>
      </c>
      <c r="H22" s="176">
        <f>'Open Int.'!Z22</f>
        <v>-0.3152152500000014</v>
      </c>
      <c r="I22" s="171">
        <f>'Open Int.'!O22</f>
        <v>0.8144159072079536</v>
      </c>
      <c r="J22" s="185">
        <f>IF(Volume!D22=0,0,Volume!F22/Volume!D22)</f>
        <v>0</v>
      </c>
      <c r="K22" s="187">
        <f>IF('Open Int.'!E22=0,0,'Open Int.'!H22/'Open Int.'!E22)</f>
        <v>0</v>
      </c>
    </row>
    <row r="23" spans="1:11" s="8" customFormat="1" ht="15">
      <c r="A23" s="201" t="s">
        <v>34</v>
      </c>
      <c r="B23" s="287">
        <f>Margins!B23</f>
        <v>275</v>
      </c>
      <c r="C23" s="287">
        <f>Volume!J23</f>
        <v>1690</v>
      </c>
      <c r="D23" s="182">
        <f>Volume!M23</f>
        <v>-1.6097575175385026</v>
      </c>
      <c r="E23" s="175">
        <f>Volume!C23*100</f>
        <v>-45</v>
      </c>
      <c r="F23" s="347">
        <f>'Open Int.'!D23*100</f>
        <v>-3</v>
      </c>
      <c r="G23" s="176">
        <f>'Open Int.'!R23</f>
        <v>85.839325</v>
      </c>
      <c r="H23" s="176">
        <f>'Open Int.'!Z23</f>
        <v>-4.049593625</v>
      </c>
      <c r="I23" s="171">
        <f>'Open Int.'!O23</f>
        <v>0.9501894964807797</v>
      </c>
      <c r="J23" s="185">
        <f>IF(Volume!D23=0,0,Volume!F23/Volume!D23)</f>
        <v>0</v>
      </c>
      <c r="K23" s="187">
        <f>IF('Open Int.'!E23=0,0,'Open Int.'!H23/'Open Int.'!E23)</f>
        <v>0</v>
      </c>
    </row>
    <row r="24" spans="1:11" s="8" customFormat="1" ht="15">
      <c r="A24" s="201" t="s">
        <v>284</v>
      </c>
      <c r="B24" s="287">
        <f>Margins!B24</f>
        <v>250</v>
      </c>
      <c r="C24" s="287">
        <f>Volume!J24</f>
        <v>972.6</v>
      </c>
      <c r="D24" s="182">
        <f>Volume!M24</f>
        <v>0.1802544162331977</v>
      </c>
      <c r="E24" s="175">
        <f>Volume!C24*100</f>
        <v>-9</v>
      </c>
      <c r="F24" s="347">
        <f>'Open Int.'!D24*100</f>
        <v>-2</v>
      </c>
      <c r="G24" s="176">
        <f>'Open Int.'!R24</f>
        <v>59.547435</v>
      </c>
      <c r="H24" s="176">
        <f>'Open Int.'!Z24</f>
        <v>-1.324860000000001</v>
      </c>
      <c r="I24" s="171">
        <f>'Open Int.'!O24</f>
        <v>0.8489179256839526</v>
      </c>
      <c r="J24" s="185">
        <f>IF(Volume!D24=0,0,Volume!F24/Volume!D24)</f>
        <v>0</v>
      </c>
      <c r="K24" s="187">
        <f>IF('Open Int.'!E24=0,0,'Open Int.'!H24/'Open Int.'!E24)</f>
        <v>0</v>
      </c>
    </row>
    <row r="25" spans="1:11" s="8" customFormat="1" ht="15">
      <c r="A25" s="201" t="s">
        <v>137</v>
      </c>
      <c r="B25" s="287">
        <f>Margins!B25</f>
        <v>1000</v>
      </c>
      <c r="C25" s="287">
        <f>Volume!J25</f>
        <v>327.05</v>
      </c>
      <c r="D25" s="182">
        <f>Volume!M25</f>
        <v>1.6314481044126787</v>
      </c>
      <c r="E25" s="175">
        <f>Volume!C25*100</f>
        <v>164</v>
      </c>
      <c r="F25" s="347">
        <f>'Open Int.'!D25*100</f>
        <v>-2</v>
      </c>
      <c r="G25" s="176">
        <f>'Open Int.'!R25</f>
        <v>98.31123</v>
      </c>
      <c r="H25" s="176">
        <f>'Open Int.'!Z25</f>
        <v>0.0335099999999926</v>
      </c>
      <c r="I25" s="171">
        <f>'Open Int.'!O25</f>
        <v>0.8609447771124418</v>
      </c>
      <c r="J25" s="185">
        <f>IF(Volume!D25=0,0,Volume!F25/Volume!D25)</f>
        <v>0</v>
      </c>
      <c r="K25" s="187">
        <f>IF('Open Int.'!E25=0,0,'Open Int.'!H25/'Open Int.'!E25)</f>
        <v>0.36363636363636365</v>
      </c>
    </row>
    <row r="26" spans="1:11" s="8" customFormat="1" ht="15">
      <c r="A26" s="201" t="s">
        <v>232</v>
      </c>
      <c r="B26" s="287">
        <f>Margins!B26</f>
        <v>500</v>
      </c>
      <c r="C26" s="287">
        <f>Volume!J26</f>
        <v>841.75</v>
      </c>
      <c r="D26" s="182">
        <f>Volume!M26</f>
        <v>-0.46118370484242627</v>
      </c>
      <c r="E26" s="175">
        <f>Volume!C26*100</f>
        <v>-17</v>
      </c>
      <c r="F26" s="347">
        <f>'Open Int.'!D26*100</f>
        <v>1</v>
      </c>
      <c r="G26" s="176">
        <f>'Open Int.'!R26</f>
        <v>831.1860375</v>
      </c>
      <c r="H26" s="176">
        <f>'Open Int.'!Z26</f>
        <v>5.197400000000016</v>
      </c>
      <c r="I26" s="171">
        <f>'Open Int.'!O26</f>
        <v>0.6833257380120512</v>
      </c>
      <c r="J26" s="185">
        <f>IF(Volume!D26=0,0,Volume!F26/Volume!D26)</f>
        <v>0.03428571428571429</v>
      </c>
      <c r="K26" s="187">
        <f>IF('Open Int.'!E26=0,0,'Open Int.'!H26/'Open Int.'!E26)</f>
        <v>0.260233918128655</v>
      </c>
    </row>
    <row r="27" spans="1:11" ht="15">
      <c r="A27" s="201" t="s">
        <v>1</v>
      </c>
      <c r="B27" s="287">
        <f>Margins!B27</f>
        <v>150</v>
      </c>
      <c r="C27" s="287">
        <f>Volume!J27</f>
        <v>2540.6</v>
      </c>
      <c r="D27" s="182">
        <f>Volume!M27</f>
        <v>0.12019467596696527</v>
      </c>
      <c r="E27" s="175">
        <f>Volume!C27*100</f>
        <v>-37</v>
      </c>
      <c r="F27" s="347">
        <f>'Open Int.'!D27*100</f>
        <v>0</v>
      </c>
      <c r="G27" s="176">
        <f>'Open Int.'!R27</f>
        <v>369.924063</v>
      </c>
      <c r="H27" s="176">
        <f>'Open Int.'!Z27</f>
        <v>-0.08879025000004503</v>
      </c>
      <c r="I27" s="171">
        <f>'Open Int.'!O27</f>
        <v>0.8491810033996086</v>
      </c>
      <c r="J27" s="185">
        <f>IF(Volume!D27=0,0,Volume!F27/Volume!D27)</f>
        <v>0.75</v>
      </c>
      <c r="K27" s="187">
        <f>IF('Open Int.'!E27=0,0,'Open Int.'!H27/'Open Int.'!E27)</f>
        <v>0.33064516129032256</v>
      </c>
    </row>
    <row r="28" spans="1:11" ht="15">
      <c r="A28" s="201" t="s">
        <v>158</v>
      </c>
      <c r="B28" s="287">
        <f>Margins!B28</f>
        <v>1900</v>
      </c>
      <c r="C28" s="287">
        <f>Volume!J28</f>
        <v>109.4</v>
      </c>
      <c r="D28" s="182">
        <f>Volume!M28</f>
        <v>0.5052824988516411</v>
      </c>
      <c r="E28" s="175">
        <f>Volume!C28*100</f>
        <v>17</v>
      </c>
      <c r="F28" s="347">
        <f>'Open Int.'!D28*100</f>
        <v>-5</v>
      </c>
      <c r="G28" s="176">
        <f>'Open Int.'!R28</f>
        <v>27.354376</v>
      </c>
      <c r="H28" s="176">
        <f>'Open Int.'!Z28</f>
        <v>-1.2895015</v>
      </c>
      <c r="I28" s="171">
        <f>'Open Int.'!O28</f>
        <v>0.8077507598784195</v>
      </c>
      <c r="J28" s="185">
        <f>IF(Volume!D28=0,0,Volume!F28/Volume!D28)</f>
        <v>0</v>
      </c>
      <c r="K28" s="187">
        <f>IF('Open Int.'!E28=0,0,'Open Int.'!H28/'Open Int.'!E28)</f>
        <v>0.02564102564102564</v>
      </c>
    </row>
    <row r="29" spans="1:11" ht="15">
      <c r="A29" s="201" t="s">
        <v>285</v>
      </c>
      <c r="B29" s="287">
        <f>Margins!B29</f>
        <v>300</v>
      </c>
      <c r="C29" s="287">
        <f>Volume!J29</f>
        <v>542.35</v>
      </c>
      <c r="D29" s="182">
        <f>Volume!M29</f>
        <v>-0.08290346352246349</v>
      </c>
      <c r="E29" s="175">
        <f>Volume!C29*100</f>
        <v>17</v>
      </c>
      <c r="F29" s="347">
        <f>'Open Int.'!D29*100</f>
        <v>2</v>
      </c>
      <c r="G29" s="176">
        <f>'Open Int.'!R29</f>
        <v>31.434606</v>
      </c>
      <c r="H29" s="176">
        <f>'Open Int.'!Z29</f>
        <v>0.5112899999999989</v>
      </c>
      <c r="I29" s="171">
        <f>'Open Int.'!O29</f>
        <v>0.879399585921325</v>
      </c>
      <c r="J29" s="185">
        <f>IF(Volume!D29=0,0,Volume!F29/Volume!D29)</f>
        <v>0</v>
      </c>
      <c r="K29" s="187">
        <f>IF('Open Int.'!E29=0,0,'Open Int.'!H29/'Open Int.'!E29)</f>
        <v>0</v>
      </c>
    </row>
    <row r="30" spans="1:11" ht="15">
      <c r="A30" s="201" t="s">
        <v>159</v>
      </c>
      <c r="B30" s="287">
        <f>Margins!B30</f>
        <v>4500</v>
      </c>
      <c r="C30" s="287">
        <f>Volume!J30</f>
        <v>43.15</v>
      </c>
      <c r="D30" s="182">
        <f>Volume!M30</f>
        <v>-1.4840182648401794</v>
      </c>
      <c r="E30" s="175">
        <f>Volume!C30*100</f>
        <v>142</v>
      </c>
      <c r="F30" s="347">
        <f>'Open Int.'!D30*100</f>
        <v>-1</v>
      </c>
      <c r="G30" s="176">
        <f>'Open Int.'!R30</f>
        <v>13.51458</v>
      </c>
      <c r="H30" s="176">
        <f>'Open Int.'!Z30</f>
        <v>-0.3612599999999997</v>
      </c>
      <c r="I30" s="171">
        <f>'Open Int.'!O30</f>
        <v>0.8160919540229885</v>
      </c>
      <c r="J30" s="185">
        <f>IF(Volume!D30=0,0,Volume!F30/Volume!D30)</f>
        <v>0</v>
      </c>
      <c r="K30" s="187">
        <f>IF('Open Int.'!E30=0,0,'Open Int.'!H30/'Open Int.'!E30)</f>
        <v>0</v>
      </c>
    </row>
    <row r="31" spans="1:11" ht="15">
      <c r="A31" s="201" t="s">
        <v>2</v>
      </c>
      <c r="B31" s="287">
        <f>Margins!B31</f>
        <v>1100</v>
      </c>
      <c r="C31" s="287">
        <f>Volume!J31</f>
        <v>322.35</v>
      </c>
      <c r="D31" s="182">
        <f>Volume!M31</f>
        <v>-0.35548686244203315</v>
      </c>
      <c r="E31" s="175">
        <f>Volume!C31*100</f>
        <v>-2</v>
      </c>
      <c r="F31" s="347">
        <f>'Open Int.'!D31*100</f>
        <v>-1</v>
      </c>
      <c r="G31" s="176">
        <f>'Open Int.'!R31</f>
        <v>69.4632015</v>
      </c>
      <c r="H31" s="176">
        <f>'Open Int.'!Z31</f>
        <v>-0.8883435000000048</v>
      </c>
      <c r="I31" s="171">
        <f>'Open Int.'!O31</f>
        <v>0.8815722307299643</v>
      </c>
      <c r="J31" s="185">
        <f>IF(Volume!D31=0,0,Volume!F31/Volume!D31)</f>
        <v>0</v>
      </c>
      <c r="K31" s="187">
        <f>IF('Open Int.'!E31=0,0,'Open Int.'!H31/'Open Int.'!E31)</f>
        <v>0.05405405405405406</v>
      </c>
    </row>
    <row r="32" spans="1:11" ht="15">
      <c r="A32" s="201" t="s">
        <v>391</v>
      </c>
      <c r="B32" s="287">
        <f>Margins!B32</f>
        <v>1250</v>
      </c>
      <c r="C32" s="287">
        <f>Volume!J32</f>
        <v>130.9</v>
      </c>
      <c r="D32" s="182">
        <f>Volume!M32</f>
        <v>-0.11446012972148467</v>
      </c>
      <c r="E32" s="175">
        <f>Volume!C32*100</f>
        <v>145</v>
      </c>
      <c r="F32" s="347">
        <f>'Open Int.'!D32*100</f>
        <v>-4</v>
      </c>
      <c r="G32" s="176">
        <f>'Open Int.'!R32</f>
        <v>40.022675</v>
      </c>
      <c r="H32" s="176">
        <f>'Open Int.'!Z32</f>
        <v>-1.6184625000000068</v>
      </c>
      <c r="I32" s="171">
        <f>'Open Int.'!O32</f>
        <v>0.883892068683565</v>
      </c>
      <c r="J32" s="185">
        <f>IF(Volume!D32=0,0,Volume!F32/Volume!D32)</f>
        <v>0</v>
      </c>
      <c r="K32" s="187">
        <f>IF('Open Int.'!E32=0,0,'Open Int.'!H32/'Open Int.'!E32)</f>
        <v>0.1</v>
      </c>
    </row>
    <row r="33" spans="1:11" ht="15">
      <c r="A33" s="201" t="s">
        <v>78</v>
      </c>
      <c r="B33" s="287">
        <f>Margins!B33</f>
        <v>1600</v>
      </c>
      <c r="C33" s="287">
        <f>Volume!J33</f>
        <v>202</v>
      </c>
      <c r="D33" s="182">
        <f>Volume!M33</f>
        <v>-1.294893720987054</v>
      </c>
      <c r="E33" s="175">
        <f>Volume!C33*100</f>
        <v>-15</v>
      </c>
      <c r="F33" s="347">
        <f>'Open Int.'!D33*100</f>
        <v>1</v>
      </c>
      <c r="G33" s="176">
        <f>'Open Int.'!R33</f>
        <v>48.22144</v>
      </c>
      <c r="H33" s="176">
        <f>'Open Int.'!Z33</f>
        <v>-0.2724240000000009</v>
      </c>
      <c r="I33" s="171">
        <f>'Open Int.'!O33</f>
        <v>0.735254691689008</v>
      </c>
      <c r="J33" s="185">
        <f>IF(Volume!D33=0,0,Volume!F33/Volume!D33)</f>
        <v>0.2</v>
      </c>
      <c r="K33" s="187">
        <f>IF('Open Int.'!E33=0,0,'Open Int.'!H33/'Open Int.'!E33)</f>
        <v>0.30434782608695654</v>
      </c>
    </row>
    <row r="34" spans="1:11" ht="15">
      <c r="A34" s="201" t="s">
        <v>138</v>
      </c>
      <c r="B34" s="287">
        <f>Margins!B34</f>
        <v>425</v>
      </c>
      <c r="C34" s="287">
        <f>Volume!J34</f>
        <v>579.35</v>
      </c>
      <c r="D34" s="182">
        <f>Volume!M34</f>
        <v>2.1601128548756834</v>
      </c>
      <c r="E34" s="175">
        <f>Volume!C34*100</f>
        <v>124</v>
      </c>
      <c r="F34" s="347">
        <f>'Open Int.'!D34*100</f>
        <v>3</v>
      </c>
      <c r="G34" s="176">
        <f>'Open Int.'!R34</f>
        <v>297.68451375</v>
      </c>
      <c r="H34" s="176">
        <f>'Open Int.'!Z34</f>
        <v>14.031018000000017</v>
      </c>
      <c r="I34" s="171">
        <f>'Open Int.'!O34</f>
        <v>0.6983457402812242</v>
      </c>
      <c r="J34" s="185">
        <f>IF(Volume!D34=0,0,Volume!F34/Volume!D34)</f>
        <v>0.20754716981132076</v>
      </c>
      <c r="K34" s="187">
        <f>IF('Open Int.'!E34=0,0,'Open Int.'!H34/'Open Int.'!E34)</f>
        <v>0.4550898203592814</v>
      </c>
    </row>
    <row r="35" spans="1:11" ht="15">
      <c r="A35" s="201" t="s">
        <v>160</v>
      </c>
      <c r="B35" s="287">
        <f>Margins!B35</f>
        <v>550</v>
      </c>
      <c r="C35" s="287">
        <f>Volume!J35</f>
        <v>373.55</v>
      </c>
      <c r="D35" s="182">
        <f>Volume!M35</f>
        <v>1.1371328008663837</v>
      </c>
      <c r="E35" s="175">
        <f>Volume!C35*100</f>
        <v>139</v>
      </c>
      <c r="F35" s="347">
        <f>'Open Int.'!D35*100</f>
        <v>4</v>
      </c>
      <c r="G35" s="176">
        <f>'Open Int.'!R35</f>
        <v>122.038785</v>
      </c>
      <c r="H35" s="176">
        <f>'Open Int.'!Z35</f>
        <v>5.434989999999999</v>
      </c>
      <c r="I35" s="171">
        <f>'Open Int.'!O35</f>
        <v>0.8079124579124579</v>
      </c>
      <c r="J35" s="185">
        <f>IF(Volume!D35=0,0,Volume!F35/Volume!D35)</f>
        <v>0</v>
      </c>
      <c r="K35" s="187">
        <f>IF('Open Int.'!E35=0,0,'Open Int.'!H35/'Open Int.'!E35)</f>
        <v>0.032</v>
      </c>
    </row>
    <row r="36" spans="1:11" ht="15">
      <c r="A36" s="201" t="s">
        <v>161</v>
      </c>
      <c r="B36" s="287">
        <f>Margins!B36</f>
        <v>6900</v>
      </c>
      <c r="C36" s="287">
        <f>Volume!J36</f>
        <v>32.9</v>
      </c>
      <c r="D36" s="182">
        <f>Volume!M36</f>
        <v>-0.4538577912254118</v>
      </c>
      <c r="E36" s="175">
        <f>Volume!C36*100</f>
        <v>64</v>
      </c>
      <c r="F36" s="347">
        <f>'Open Int.'!D36*100</f>
        <v>-1</v>
      </c>
      <c r="G36" s="176">
        <f>'Open Int.'!R36</f>
        <v>13.098477</v>
      </c>
      <c r="H36" s="176">
        <f>'Open Int.'!Z36</f>
        <v>-0.10532849999999705</v>
      </c>
      <c r="I36" s="171">
        <f>'Open Int.'!O36</f>
        <v>0.804159445407279</v>
      </c>
      <c r="J36" s="185">
        <f>IF(Volume!D36=0,0,Volume!F36/Volume!D36)</f>
        <v>0</v>
      </c>
      <c r="K36" s="187">
        <f>IF('Open Int.'!E36=0,0,'Open Int.'!H36/'Open Int.'!E36)</f>
        <v>0</v>
      </c>
    </row>
    <row r="37" spans="1:11" ht="15">
      <c r="A37" s="201" t="s">
        <v>393</v>
      </c>
      <c r="B37" s="287">
        <f>Margins!B37</f>
        <v>900</v>
      </c>
      <c r="C37" s="287">
        <f>Volume!J37</f>
        <v>201.25</v>
      </c>
      <c r="D37" s="182">
        <f>Volume!M37</f>
        <v>-0.6663376110562658</v>
      </c>
      <c r="E37" s="175">
        <f>Volume!C37*100</f>
        <v>-55.00000000000001</v>
      </c>
      <c r="F37" s="347">
        <f>'Open Int.'!D37*100</f>
        <v>-7.000000000000001</v>
      </c>
      <c r="G37" s="176">
        <f>'Open Int.'!R37</f>
        <v>0.50715</v>
      </c>
      <c r="H37" s="176">
        <f>'Open Int.'!Z37</f>
        <v>-0.03986999999999996</v>
      </c>
      <c r="I37" s="171">
        <f>'Open Int.'!O37</f>
        <v>0.9285714285714286</v>
      </c>
      <c r="J37" s="185">
        <f>IF(Volume!D37=0,0,Volume!F37/Volume!D37)</f>
        <v>0</v>
      </c>
      <c r="K37" s="187">
        <f>IF('Open Int.'!E37=0,0,'Open Int.'!H37/'Open Int.'!E37)</f>
        <v>0</v>
      </c>
    </row>
    <row r="38" spans="1:11" ht="15">
      <c r="A38" s="201" t="s">
        <v>3</v>
      </c>
      <c r="B38" s="287">
        <f>Margins!B38</f>
        <v>1250</v>
      </c>
      <c r="C38" s="287">
        <f>Volume!J38</f>
        <v>234.15</v>
      </c>
      <c r="D38" s="182">
        <f>Volume!M38</f>
        <v>-0.5521342110851489</v>
      </c>
      <c r="E38" s="175">
        <f>Volume!C38*100</f>
        <v>-31</v>
      </c>
      <c r="F38" s="347">
        <f>'Open Int.'!D38*100</f>
        <v>0</v>
      </c>
      <c r="G38" s="176">
        <f>'Open Int.'!R38</f>
        <v>74.66458125</v>
      </c>
      <c r="H38" s="176">
        <f>'Open Int.'!Z38</f>
        <v>-0.1496562500000067</v>
      </c>
      <c r="I38" s="171">
        <f>'Open Int.'!O38</f>
        <v>0.8733829870638965</v>
      </c>
      <c r="J38" s="185">
        <f>IF(Volume!D38=0,0,Volume!F38/Volume!D38)</f>
        <v>0</v>
      </c>
      <c r="K38" s="187">
        <f>IF('Open Int.'!E38=0,0,'Open Int.'!H38/'Open Int.'!E38)</f>
        <v>0.11764705882352941</v>
      </c>
    </row>
    <row r="39" spans="1:11" ht="15">
      <c r="A39" s="201" t="s">
        <v>218</v>
      </c>
      <c r="B39" s="287">
        <f>Margins!B39</f>
        <v>525</v>
      </c>
      <c r="C39" s="287">
        <f>Volume!J39</f>
        <v>341</v>
      </c>
      <c r="D39" s="182">
        <f>Volume!M39</f>
        <v>-1.0877447425670776</v>
      </c>
      <c r="E39" s="175">
        <f>Volume!C39*100</f>
        <v>-48</v>
      </c>
      <c r="F39" s="347">
        <f>'Open Int.'!D39*100</f>
        <v>2</v>
      </c>
      <c r="G39" s="176">
        <f>'Open Int.'!R39</f>
        <v>11.278575</v>
      </c>
      <c r="H39" s="176">
        <f>'Open Int.'!Z39</f>
        <v>0.11126062499999989</v>
      </c>
      <c r="I39" s="171">
        <f>'Open Int.'!O39</f>
        <v>0.926984126984127</v>
      </c>
      <c r="J39" s="185">
        <f>IF(Volume!D39=0,0,Volume!F39/Volume!D39)</f>
        <v>0</v>
      </c>
      <c r="K39" s="187">
        <f>IF('Open Int.'!E39=0,0,'Open Int.'!H39/'Open Int.'!E39)</f>
        <v>0</v>
      </c>
    </row>
    <row r="40" spans="1:11" ht="15">
      <c r="A40" s="201" t="s">
        <v>162</v>
      </c>
      <c r="B40" s="287">
        <f>Margins!B40</f>
        <v>1200</v>
      </c>
      <c r="C40" s="287">
        <f>Volume!J40</f>
        <v>301.3</v>
      </c>
      <c r="D40" s="182">
        <f>Volume!M40</f>
        <v>-1.8087013198631288</v>
      </c>
      <c r="E40" s="175">
        <f>Volume!C40*100</f>
        <v>-65</v>
      </c>
      <c r="F40" s="347">
        <f>'Open Int.'!D40*100</f>
        <v>-5</v>
      </c>
      <c r="G40" s="176">
        <f>'Open Int.'!R40</f>
        <v>13.088472</v>
      </c>
      <c r="H40" s="176">
        <f>'Open Int.'!Z40</f>
        <v>-1.0143540000000009</v>
      </c>
      <c r="I40" s="171">
        <f>'Open Int.'!O40</f>
        <v>0.8784530386740331</v>
      </c>
      <c r="J40" s="185">
        <f>IF(Volume!D40=0,0,Volume!F40/Volume!D40)</f>
        <v>0</v>
      </c>
      <c r="K40" s="187">
        <f>IF('Open Int.'!E40=0,0,'Open Int.'!H40/'Open Int.'!E40)</f>
        <v>0</v>
      </c>
    </row>
    <row r="41" spans="1:11" ht="15">
      <c r="A41" s="201" t="s">
        <v>286</v>
      </c>
      <c r="B41" s="287">
        <f>Margins!B41</f>
        <v>1000</v>
      </c>
      <c r="C41" s="287">
        <f>Volume!J41</f>
        <v>212</v>
      </c>
      <c r="D41" s="182">
        <f>Volume!M41</f>
        <v>-1.2575687005123375</v>
      </c>
      <c r="E41" s="175">
        <f>Volume!C41*100</f>
        <v>47</v>
      </c>
      <c r="F41" s="347">
        <f>'Open Int.'!D41*100</f>
        <v>17</v>
      </c>
      <c r="G41" s="176">
        <f>'Open Int.'!R41</f>
        <v>13.8224</v>
      </c>
      <c r="H41" s="176">
        <f>'Open Int.'!Z41</f>
        <v>1.8636099999999995</v>
      </c>
      <c r="I41" s="171">
        <f>'Open Int.'!O41</f>
        <v>0.843558282208589</v>
      </c>
      <c r="J41" s="185">
        <f>IF(Volume!D41=0,0,Volume!F41/Volume!D41)</f>
        <v>0</v>
      </c>
      <c r="K41" s="187">
        <f>IF('Open Int.'!E41=0,0,'Open Int.'!H41/'Open Int.'!E41)</f>
        <v>0</v>
      </c>
    </row>
    <row r="42" spans="1:11" ht="15">
      <c r="A42" s="201" t="s">
        <v>183</v>
      </c>
      <c r="B42" s="287">
        <f>Margins!B42</f>
        <v>950</v>
      </c>
      <c r="C42" s="287">
        <f>Volume!J42</f>
        <v>283.4</v>
      </c>
      <c r="D42" s="182">
        <f>Volume!M42</f>
        <v>1.3590844062946905</v>
      </c>
      <c r="E42" s="175">
        <f>Volume!C42*100</f>
        <v>25</v>
      </c>
      <c r="F42" s="347">
        <f>'Open Int.'!D42*100</f>
        <v>-11</v>
      </c>
      <c r="G42" s="176">
        <f>'Open Int.'!R42</f>
        <v>33.034521</v>
      </c>
      <c r="H42" s="176">
        <f>'Open Int.'!Z42</f>
        <v>-3.4085430000000017</v>
      </c>
      <c r="I42" s="171">
        <f>'Open Int.'!O42</f>
        <v>0.8907905460472698</v>
      </c>
      <c r="J42" s="185">
        <f>IF(Volume!D42=0,0,Volume!F42/Volume!D42)</f>
        <v>0</v>
      </c>
      <c r="K42" s="187">
        <f>IF('Open Int.'!E42=0,0,'Open Int.'!H42/'Open Int.'!E42)</f>
        <v>2.5</v>
      </c>
    </row>
    <row r="43" spans="1:11" ht="15">
      <c r="A43" s="201" t="s">
        <v>219</v>
      </c>
      <c r="B43" s="287">
        <f>Margins!B43</f>
        <v>2700</v>
      </c>
      <c r="C43" s="287">
        <f>Volume!J43</f>
        <v>96.85</v>
      </c>
      <c r="D43" s="182">
        <f>Volume!M43</f>
        <v>-0.25746652935118436</v>
      </c>
      <c r="E43" s="175">
        <f>Volume!C43*100</f>
        <v>-61</v>
      </c>
      <c r="F43" s="347">
        <f>'Open Int.'!D43*100</f>
        <v>0</v>
      </c>
      <c r="G43" s="176">
        <f>'Open Int.'!R43</f>
        <v>66.6027765</v>
      </c>
      <c r="H43" s="176">
        <f>'Open Int.'!Z43</f>
        <v>0.142681500000009</v>
      </c>
      <c r="I43" s="171">
        <f>'Open Int.'!O43</f>
        <v>0.7451904201020809</v>
      </c>
      <c r="J43" s="185">
        <f>IF(Volume!D43=0,0,Volume!F43/Volume!D43)</f>
        <v>0</v>
      </c>
      <c r="K43" s="187">
        <f>IF('Open Int.'!E43=0,0,'Open Int.'!H43/'Open Int.'!E43)</f>
        <v>0</v>
      </c>
    </row>
    <row r="44" spans="1:11" ht="15">
      <c r="A44" s="201" t="s">
        <v>163</v>
      </c>
      <c r="B44" s="287">
        <f>Margins!B44</f>
        <v>250</v>
      </c>
      <c r="C44" s="287">
        <f>Volume!J44</f>
        <v>3431.25</v>
      </c>
      <c r="D44" s="182">
        <f>Volume!M44</f>
        <v>-1.1565938814311254</v>
      </c>
      <c r="E44" s="175">
        <f>Volume!C44*100</f>
        <v>-6</v>
      </c>
      <c r="F44" s="347">
        <f>'Open Int.'!D44*100</f>
        <v>17</v>
      </c>
      <c r="G44" s="176">
        <f>'Open Int.'!R44</f>
        <v>272.87015625</v>
      </c>
      <c r="H44" s="176">
        <f>'Open Int.'!Z44</f>
        <v>37.07531124999997</v>
      </c>
      <c r="I44" s="171">
        <f>'Open Int.'!O44</f>
        <v>0.5749764225086451</v>
      </c>
      <c r="J44" s="185">
        <f>IF(Volume!D44=0,0,Volume!F44/Volume!D44)</f>
        <v>0</v>
      </c>
      <c r="K44" s="187">
        <f>IF('Open Int.'!E44=0,0,'Open Int.'!H44/'Open Int.'!E44)</f>
        <v>0.24</v>
      </c>
    </row>
    <row r="45" spans="1:11" ht="15">
      <c r="A45" s="201" t="s">
        <v>194</v>
      </c>
      <c r="B45" s="287">
        <f>Margins!B45</f>
        <v>400</v>
      </c>
      <c r="C45" s="287">
        <f>Volume!J45</f>
        <v>717.5</v>
      </c>
      <c r="D45" s="182">
        <f>Volume!M45</f>
        <v>0.3145753233135267</v>
      </c>
      <c r="E45" s="175">
        <f>Volume!C45*100</f>
        <v>8</v>
      </c>
      <c r="F45" s="347">
        <f>'Open Int.'!D45*100</f>
        <v>0</v>
      </c>
      <c r="G45" s="176">
        <f>'Open Int.'!R45</f>
        <v>155.9271</v>
      </c>
      <c r="H45" s="176">
        <f>'Open Int.'!Z45</f>
        <v>1.118390000000005</v>
      </c>
      <c r="I45" s="171">
        <f>'Open Int.'!O45</f>
        <v>0.8372906313270753</v>
      </c>
      <c r="J45" s="185">
        <f>IF(Volume!D45=0,0,Volume!F45/Volume!D45)</f>
        <v>0</v>
      </c>
      <c r="K45" s="187">
        <f>IF('Open Int.'!E45=0,0,'Open Int.'!H45/'Open Int.'!E45)</f>
        <v>0.16</v>
      </c>
    </row>
    <row r="46" spans="1:11" ht="15">
      <c r="A46" s="201" t="s">
        <v>220</v>
      </c>
      <c r="B46" s="287">
        <f>Margins!B46</f>
        <v>2400</v>
      </c>
      <c r="C46" s="287">
        <f>Volume!J46</f>
        <v>127.65</v>
      </c>
      <c r="D46" s="182">
        <f>Volume!M46</f>
        <v>0.630666141111558</v>
      </c>
      <c r="E46" s="175">
        <f>Volume!C46*100</f>
        <v>51</v>
      </c>
      <c r="F46" s="347">
        <f>'Open Int.'!D46*100</f>
        <v>2</v>
      </c>
      <c r="G46" s="176">
        <f>'Open Int.'!R46</f>
        <v>55.60434</v>
      </c>
      <c r="H46" s="176">
        <f>'Open Int.'!Z46</f>
        <v>1.4749079999999992</v>
      </c>
      <c r="I46" s="171">
        <f>'Open Int.'!O46</f>
        <v>0.7741046831955923</v>
      </c>
      <c r="J46" s="185">
        <f>IF(Volume!D46=0,0,Volume!F46/Volume!D46)</f>
        <v>0.03125</v>
      </c>
      <c r="K46" s="187">
        <f>IF('Open Int.'!E46=0,0,'Open Int.'!H46/'Open Int.'!E46)</f>
        <v>0.10476190476190476</v>
      </c>
    </row>
    <row r="47" spans="1:11" ht="15">
      <c r="A47" s="201" t="s">
        <v>164</v>
      </c>
      <c r="B47" s="287">
        <f>Margins!B47</f>
        <v>5650</v>
      </c>
      <c r="C47" s="287">
        <f>Volume!J47</f>
        <v>54.8</v>
      </c>
      <c r="D47" s="182">
        <f>Volume!M47</f>
        <v>-0.4541326067211626</v>
      </c>
      <c r="E47" s="175">
        <f>Volume!C47*100</f>
        <v>378</v>
      </c>
      <c r="F47" s="347">
        <f>'Open Int.'!D47*100</f>
        <v>0</v>
      </c>
      <c r="G47" s="176">
        <f>'Open Int.'!R47</f>
        <v>123.69319</v>
      </c>
      <c r="H47" s="176">
        <f>'Open Int.'!Z47</f>
        <v>-0.8131197499999985</v>
      </c>
      <c r="I47" s="171">
        <f>'Open Int.'!O47</f>
        <v>0.6946182728410513</v>
      </c>
      <c r="J47" s="185">
        <f>IF(Volume!D47=0,0,Volume!F47/Volume!D47)</f>
        <v>0</v>
      </c>
      <c r="K47" s="187">
        <f>IF('Open Int.'!E47=0,0,'Open Int.'!H47/'Open Int.'!E47)</f>
        <v>0.07563025210084033</v>
      </c>
    </row>
    <row r="48" spans="1:11" ht="15">
      <c r="A48" s="201" t="s">
        <v>165</v>
      </c>
      <c r="B48" s="287">
        <f>Margins!B48</f>
        <v>1300</v>
      </c>
      <c r="C48" s="287">
        <f>Volume!J48</f>
        <v>239.9</v>
      </c>
      <c r="D48" s="182">
        <f>Volume!M48</f>
        <v>-0.06248698187877762</v>
      </c>
      <c r="E48" s="175">
        <f>Volume!C48*100</f>
        <v>-55.00000000000001</v>
      </c>
      <c r="F48" s="347">
        <f>'Open Int.'!D48*100</f>
        <v>-6</v>
      </c>
      <c r="G48" s="176">
        <f>'Open Int.'!R48</f>
        <v>5.457725</v>
      </c>
      <c r="H48" s="176">
        <f>'Open Int.'!Z48</f>
        <v>-0.6587490000000003</v>
      </c>
      <c r="I48" s="171">
        <f>'Open Int.'!O48</f>
        <v>0.9314285714285714</v>
      </c>
      <c r="J48" s="185">
        <f>IF(Volume!D48=0,0,Volume!F48/Volume!D48)</f>
        <v>0</v>
      </c>
      <c r="K48" s="187">
        <f>IF('Open Int.'!E48=0,0,'Open Int.'!H48/'Open Int.'!E48)</f>
        <v>0</v>
      </c>
    </row>
    <row r="49" spans="1:11" ht="15">
      <c r="A49" s="201" t="s">
        <v>89</v>
      </c>
      <c r="B49" s="287">
        <f>Margins!B49</f>
        <v>750</v>
      </c>
      <c r="C49" s="287">
        <f>Volume!J49</f>
        <v>291.3</v>
      </c>
      <c r="D49" s="182">
        <f>Volume!M49</f>
        <v>-1.1704834605597925</v>
      </c>
      <c r="E49" s="175">
        <f>Volume!C49*100</f>
        <v>6</v>
      </c>
      <c r="F49" s="347">
        <f>'Open Int.'!D49*100</f>
        <v>2</v>
      </c>
      <c r="G49" s="176">
        <f>'Open Int.'!R49</f>
        <v>141.4625625</v>
      </c>
      <c r="H49" s="176">
        <f>'Open Int.'!Z49</f>
        <v>0.8447062500000015</v>
      </c>
      <c r="I49" s="171">
        <f>'Open Int.'!O49</f>
        <v>0.7683397683397684</v>
      </c>
      <c r="J49" s="185">
        <f>IF(Volume!D49=0,0,Volume!F49/Volume!D49)</f>
        <v>0.043478260869565216</v>
      </c>
      <c r="K49" s="187">
        <f>IF('Open Int.'!E49=0,0,'Open Int.'!H49/'Open Int.'!E49)</f>
        <v>0.1056338028169014</v>
      </c>
    </row>
    <row r="50" spans="1:11" ht="15">
      <c r="A50" s="201" t="s">
        <v>287</v>
      </c>
      <c r="B50" s="287">
        <f>Margins!B50</f>
        <v>1000</v>
      </c>
      <c r="C50" s="287">
        <f>Volume!J50</f>
        <v>169.1</v>
      </c>
      <c r="D50" s="182">
        <f>Volume!M50</f>
        <v>-0.9663250366032244</v>
      </c>
      <c r="E50" s="175">
        <f>Volume!C50*100</f>
        <v>-24</v>
      </c>
      <c r="F50" s="347">
        <f>'Open Int.'!D50*100</f>
        <v>-5</v>
      </c>
      <c r="G50" s="176">
        <f>'Open Int.'!R50</f>
        <v>22.33811</v>
      </c>
      <c r="H50" s="176">
        <f>'Open Int.'!Z50</f>
        <v>-1.2766149999999996</v>
      </c>
      <c r="I50" s="171">
        <f>'Open Int.'!O50</f>
        <v>0.9114307342922029</v>
      </c>
      <c r="J50" s="185">
        <f>IF(Volume!D50=0,0,Volume!F50/Volume!D50)</f>
        <v>0</v>
      </c>
      <c r="K50" s="187">
        <f>IF('Open Int.'!E50=0,0,'Open Int.'!H50/'Open Int.'!E50)</f>
        <v>0</v>
      </c>
    </row>
    <row r="51" spans="1:11" ht="15">
      <c r="A51" s="201" t="s">
        <v>271</v>
      </c>
      <c r="B51" s="287">
        <f>Margins!B51</f>
        <v>600</v>
      </c>
      <c r="C51" s="287">
        <f>Volume!J51</f>
        <v>242.25</v>
      </c>
      <c r="D51" s="182">
        <f>Volume!M51</f>
        <v>0.3937007874015701</v>
      </c>
      <c r="E51" s="175">
        <f>Volume!C51*100</f>
        <v>121</v>
      </c>
      <c r="F51" s="347">
        <f>'Open Int.'!D51*100</f>
        <v>1</v>
      </c>
      <c r="G51" s="176">
        <f>'Open Int.'!R51</f>
        <v>12.67452</v>
      </c>
      <c r="H51" s="176">
        <f>'Open Int.'!Z51</f>
        <v>0.15104999999999968</v>
      </c>
      <c r="I51" s="171">
        <f>'Open Int.'!O51</f>
        <v>0.9220183486238532</v>
      </c>
      <c r="J51" s="185">
        <f>IF(Volume!D51=0,0,Volume!F51/Volume!D51)</f>
        <v>0</v>
      </c>
      <c r="K51" s="187">
        <f>IF('Open Int.'!E51=0,0,'Open Int.'!H51/'Open Int.'!E51)</f>
        <v>0.045454545454545456</v>
      </c>
    </row>
    <row r="52" spans="1:11" ht="15">
      <c r="A52" s="201" t="s">
        <v>221</v>
      </c>
      <c r="B52" s="287">
        <f>Margins!B52</f>
        <v>300</v>
      </c>
      <c r="C52" s="287">
        <f>Volume!J52</f>
        <v>1192.65</v>
      </c>
      <c r="D52" s="182">
        <f>Volume!M52</f>
        <v>1.6491945793914715</v>
      </c>
      <c r="E52" s="175">
        <f>Volume!C52*100</f>
        <v>135</v>
      </c>
      <c r="F52" s="347">
        <f>'Open Int.'!D52*100</f>
        <v>2</v>
      </c>
      <c r="G52" s="176">
        <f>'Open Int.'!R52</f>
        <v>55.887579</v>
      </c>
      <c r="H52" s="176">
        <f>'Open Int.'!Z52</f>
        <v>1.7515169999999998</v>
      </c>
      <c r="I52" s="171">
        <f>'Open Int.'!O52</f>
        <v>0.7259923175416133</v>
      </c>
      <c r="J52" s="185">
        <f>IF(Volume!D52=0,0,Volume!F52/Volume!D52)</f>
        <v>0</v>
      </c>
      <c r="K52" s="187">
        <f>IF('Open Int.'!E52=0,0,'Open Int.'!H52/'Open Int.'!E52)</f>
        <v>0</v>
      </c>
    </row>
    <row r="53" spans="1:11" ht="15">
      <c r="A53" s="201" t="s">
        <v>233</v>
      </c>
      <c r="B53" s="287">
        <f>Margins!B53</f>
        <v>1000</v>
      </c>
      <c r="C53" s="287">
        <f>Volume!J53</f>
        <v>398.15</v>
      </c>
      <c r="D53" s="182">
        <f>Volume!M53</f>
        <v>1.3878278584160908</v>
      </c>
      <c r="E53" s="175">
        <f>Volume!C53*100</f>
        <v>67</v>
      </c>
      <c r="F53" s="347">
        <f>'Open Int.'!D53*100</f>
        <v>3</v>
      </c>
      <c r="G53" s="176">
        <f>'Open Int.'!R53</f>
        <v>102.48381</v>
      </c>
      <c r="H53" s="176">
        <f>'Open Int.'!Z53</f>
        <v>4.583700000000007</v>
      </c>
      <c r="I53" s="171">
        <f>'Open Int.'!O53</f>
        <v>0.8267288267288267</v>
      </c>
      <c r="J53" s="185">
        <f>IF(Volume!D53=0,0,Volume!F53/Volume!D53)</f>
        <v>0.06060606060606061</v>
      </c>
      <c r="K53" s="187">
        <f>IF('Open Int.'!E53=0,0,'Open Int.'!H53/'Open Int.'!E53)</f>
        <v>0.11940298507462686</v>
      </c>
    </row>
    <row r="54" spans="1:11" ht="15">
      <c r="A54" s="201" t="s">
        <v>166</v>
      </c>
      <c r="B54" s="287">
        <f>Margins!B54</f>
        <v>2950</v>
      </c>
      <c r="C54" s="287">
        <f>Volume!J54</f>
        <v>95.45</v>
      </c>
      <c r="D54" s="182">
        <f>Volume!M54</f>
        <v>-0.2612330198537095</v>
      </c>
      <c r="E54" s="175">
        <f>Volume!C54*100</f>
        <v>-20</v>
      </c>
      <c r="F54" s="347">
        <f>'Open Int.'!D54*100</f>
        <v>0</v>
      </c>
      <c r="G54" s="176">
        <f>'Open Int.'!R54</f>
        <v>39.082957</v>
      </c>
      <c r="H54" s="176">
        <f>'Open Int.'!Z54</f>
        <v>0.09525550000000038</v>
      </c>
      <c r="I54" s="171">
        <f>'Open Int.'!O54</f>
        <v>0.8285302593659942</v>
      </c>
      <c r="J54" s="185">
        <f>IF(Volume!D54=0,0,Volume!F54/Volume!D54)</f>
        <v>0</v>
      </c>
      <c r="K54" s="187">
        <f>IF('Open Int.'!E54=0,0,'Open Int.'!H54/'Open Int.'!E54)</f>
        <v>0.03125</v>
      </c>
    </row>
    <row r="55" spans="1:11" ht="15">
      <c r="A55" s="201" t="s">
        <v>222</v>
      </c>
      <c r="B55" s="287">
        <f>Margins!B55</f>
        <v>175</v>
      </c>
      <c r="C55" s="287">
        <f>Volume!J55</f>
        <v>2401.7</v>
      </c>
      <c r="D55" s="182">
        <f>Volume!M55</f>
        <v>0.2797494780793244</v>
      </c>
      <c r="E55" s="175">
        <f>Volume!C55*100</f>
        <v>-21</v>
      </c>
      <c r="F55" s="347">
        <f>'Open Int.'!D55*100</f>
        <v>5</v>
      </c>
      <c r="G55" s="176">
        <f>'Open Int.'!R55</f>
        <v>188.41936925</v>
      </c>
      <c r="H55" s="176">
        <f>'Open Int.'!Z55</f>
        <v>9.11769425</v>
      </c>
      <c r="I55" s="171">
        <f>'Open Int.'!O55</f>
        <v>0.7827347758197636</v>
      </c>
      <c r="J55" s="185">
        <f>IF(Volume!D55=0,0,Volume!F55/Volume!D55)</f>
        <v>0</v>
      </c>
      <c r="K55" s="187">
        <f>IF('Open Int.'!E55=0,0,'Open Int.'!H55/'Open Int.'!E55)</f>
        <v>0.3333333333333333</v>
      </c>
    </row>
    <row r="56" spans="1:11" ht="15">
      <c r="A56" s="201" t="s">
        <v>288</v>
      </c>
      <c r="B56" s="287">
        <f>Margins!B56</f>
        <v>1500</v>
      </c>
      <c r="C56" s="287">
        <f>Volume!J56</f>
        <v>174.4</v>
      </c>
      <c r="D56" s="182">
        <f>Volume!M56</f>
        <v>3.6552748885586963</v>
      </c>
      <c r="E56" s="175">
        <f>Volume!C56*100</f>
        <v>103</v>
      </c>
      <c r="F56" s="347">
        <f>'Open Int.'!D56*100</f>
        <v>1</v>
      </c>
      <c r="G56" s="176">
        <f>'Open Int.'!R56</f>
        <v>158.34648</v>
      </c>
      <c r="H56" s="176">
        <f>'Open Int.'!Z56</f>
        <v>7.300042500000018</v>
      </c>
      <c r="I56" s="171">
        <f>'Open Int.'!O56</f>
        <v>0.8138113332231951</v>
      </c>
      <c r="J56" s="185">
        <f>IF(Volume!D56=0,0,Volume!F56/Volume!D56)</f>
        <v>0.0975609756097561</v>
      </c>
      <c r="K56" s="187">
        <f>IF('Open Int.'!E56=0,0,'Open Int.'!H56/'Open Int.'!E56)</f>
        <v>0.15848214285714285</v>
      </c>
    </row>
    <row r="57" spans="1:11" ht="15">
      <c r="A57" s="201" t="s">
        <v>289</v>
      </c>
      <c r="B57" s="287">
        <f>Margins!B57</f>
        <v>1400</v>
      </c>
      <c r="C57" s="287">
        <f>Volume!J57</f>
        <v>130</v>
      </c>
      <c r="D57" s="182">
        <f>Volume!M57</f>
        <v>-0.5355776587605116</v>
      </c>
      <c r="E57" s="175">
        <f>Volume!C57*100</f>
        <v>290</v>
      </c>
      <c r="F57" s="347">
        <f>'Open Int.'!D57*100</f>
        <v>-2</v>
      </c>
      <c r="G57" s="176">
        <f>'Open Int.'!R57</f>
        <v>23.6236</v>
      </c>
      <c r="H57" s="176">
        <f>'Open Int.'!Z57</f>
        <v>-0.6395479999999978</v>
      </c>
      <c r="I57" s="171">
        <f>'Open Int.'!O57</f>
        <v>0.6217257318952234</v>
      </c>
      <c r="J57" s="185">
        <f>IF(Volume!D57=0,0,Volume!F57/Volume!D57)</f>
        <v>0</v>
      </c>
      <c r="K57" s="187">
        <f>IF('Open Int.'!E57=0,0,'Open Int.'!H57/'Open Int.'!E57)</f>
        <v>0</v>
      </c>
    </row>
    <row r="58" spans="1:11" ht="15">
      <c r="A58" s="201" t="s">
        <v>195</v>
      </c>
      <c r="B58" s="287">
        <f>Margins!B58</f>
        <v>2062</v>
      </c>
      <c r="C58" s="287">
        <f>Volume!J58</f>
        <v>115.05</v>
      </c>
      <c r="D58" s="182">
        <f>Volume!M58</f>
        <v>-0.38961038961039207</v>
      </c>
      <c r="E58" s="175">
        <f>Volume!C58*100</f>
        <v>43</v>
      </c>
      <c r="F58" s="347">
        <f>'Open Int.'!D58*100</f>
        <v>-5</v>
      </c>
      <c r="G58" s="176">
        <f>'Open Int.'!R58</f>
        <v>391.64812479</v>
      </c>
      <c r="H58" s="176">
        <f>'Open Int.'!Z58</f>
        <v>-21.34686531</v>
      </c>
      <c r="I58" s="171">
        <f>'Open Int.'!O58</f>
        <v>0.70185959173784</v>
      </c>
      <c r="J58" s="185">
        <f>IF(Volume!D58=0,0,Volume!F58/Volume!D58)</f>
        <v>0.304635761589404</v>
      </c>
      <c r="K58" s="187">
        <f>IF('Open Int.'!E58=0,0,'Open Int.'!H58/'Open Int.'!E58)</f>
        <v>0.4684287812041116</v>
      </c>
    </row>
    <row r="59" spans="1:11" ht="15">
      <c r="A59" s="201" t="s">
        <v>290</v>
      </c>
      <c r="B59" s="287">
        <f>Margins!B59</f>
        <v>1400</v>
      </c>
      <c r="C59" s="287">
        <f>Volume!J59</f>
        <v>98.05</v>
      </c>
      <c r="D59" s="182">
        <f>Volume!M59</f>
        <v>2.1886399166232353</v>
      </c>
      <c r="E59" s="175">
        <f>Volume!C59*100</f>
        <v>141</v>
      </c>
      <c r="F59" s="347">
        <f>'Open Int.'!D59*100</f>
        <v>-4</v>
      </c>
      <c r="G59" s="176">
        <f>'Open Int.'!R59</f>
        <v>76.020126</v>
      </c>
      <c r="H59" s="176">
        <f>'Open Int.'!Z59</f>
        <v>-1.0449950000000001</v>
      </c>
      <c r="I59" s="171">
        <f>'Open Int.'!O59</f>
        <v>0.797760924521488</v>
      </c>
      <c r="J59" s="185">
        <f>IF(Volume!D59=0,0,Volume!F59/Volume!D59)</f>
        <v>0</v>
      </c>
      <c r="K59" s="187">
        <f>IF('Open Int.'!E59=0,0,'Open Int.'!H59/'Open Int.'!E59)</f>
        <v>0.16826923076923078</v>
      </c>
    </row>
    <row r="60" spans="1:11" ht="15">
      <c r="A60" s="201" t="s">
        <v>197</v>
      </c>
      <c r="B60" s="287">
        <f>Margins!B60</f>
        <v>650</v>
      </c>
      <c r="C60" s="287">
        <f>Volume!J60</f>
        <v>328.95</v>
      </c>
      <c r="D60" s="182">
        <f>Volume!M60</f>
        <v>-1.8791946308724865</v>
      </c>
      <c r="E60" s="175">
        <f>Volume!C60*100</f>
        <v>-51</v>
      </c>
      <c r="F60" s="347">
        <f>'Open Int.'!D60*100</f>
        <v>-7.000000000000001</v>
      </c>
      <c r="G60" s="176">
        <f>'Open Int.'!R60</f>
        <v>156.06539325</v>
      </c>
      <c r="H60" s="176">
        <f>'Open Int.'!Z60</f>
        <v>-15.715030500000012</v>
      </c>
      <c r="I60" s="171">
        <f>'Open Int.'!O60</f>
        <v>0.769009453349774</v>
      </c>
      <c r="J60" s="185">
        <f>IF(Volume!D60=0,0,Volume!F60/Volume!D60)</f>
        <v>0</v>
      </c>
      <c r="K60" s="187">
        <f>IF('Open Int.'!E60=0,0,'Open Int.'!H60/'Open Int.'!E60)</f>
        <v>0.06666666666666667</v>
      </c>
    </row>
    <row r="61" spans="1:11" ht="15">
      <c r="A61" s="201" t="s">
        <v>4</v>
      </c>
      <c r="B61" s="287">
        <f>Margins!B61</f>
        <v>150</v>
      </c>
      <c r="C61" s="287">
        <f>Volume!J61</f>
        <v>1667.55</v>
      </c>
      <c r="D61" s="182">
        <f>Volume!M61</f>
        <v>1.0299597103995637</v>
      </c>
      <c r="E61" s="175">
        <f>Volume!C61*100</f>
        <v>-12</v>
      </c>
      <c r="F61" s="347">
        <f>'Open Int.'!D61*100</f>
        <v>0</v>
      </c>
      <c r="G61" s="176">
        <f>'Open Int.'!R61</f>
        <v>208.210293</v>
      </c>
      <c r="H61" s="176">
        <f>'Open Int.'!Z61</f>
        <v>1.4293890000000147</v>
      </c>
      <c r="I61" s="171">
        <f>'Open Int.'!O61</f>
        <v>0.7754685247477174</v>
      </c>
      <c r="J61" s="185">
        <f>IF(Volume!D61=0,0,Volume!F61/Volume!D61)</f>
        <v>0</v>
      </c>
      <c r="K61" s="187">
        <f>IF('Open Int.'!E61=0,0,'Open Int.'!H61/'Open Int.'!E61)</f>
        <v>0.75</v>
      </c>
    </row>
    <row r="62" spans="1:11" ht="15">
      <c r="A62" s="201" t="s">
        <v>79</v>
      </c>
      <c r="B62" s="287">
        <f>Margins!B62</f>
        <v>200</v>
      </c>
      <c r="C62" s="287">
        <f>Volume!J62</f>
        <v>986.8</v>
      </c>
      <c r="D62" s="182">
        <f>Volume!M62</f>
        <v>-0.7842348682887662</v>
      </c>
      <c r="E62" s="175">
        <f>Volume!C62*100</f>
        <v>-4</v>
      </c>
      <c r="F62" s="347">
        <f>'Open Int.'!D62*100</f>
        <v>6</v>
      </c>
      <c r="G62" s="176">
        <f>'Open Int.'!R62</f>
        <v>216.89864</v>
      </c>
      <c r="H62" s="176">
        <f>'Open Int.'!Z62</f>
        <v>10.200868000000014</v>
      </c>
      <c r="I62" s="171">
        <f>'Open Int.'!O62</f>
        <v>0.7834394904458599</v>
      </c>
      <c r="J62" s="185">
        <f>IF(Volume!D62=0,0,Volume!F62/Volume!D62)</f>
        <v>0</v>
      </c>
      <c r="K62" s="187">
        <f>IF('Open Int.'!E62=0,0,'Open Int.'!H62/'Open Int.'!E62)</f>
        <v>0.2</v>
      </c>
    </row>
    <row r="63" spans="1:11" ht="15">
      <c r="A63" s="201" t="s">
        <v>196</v>
      </c>
      <c r="B63" s="287">
        <f>Margins!B63</f>
        <v>400</v>
      </c>
      <c r="C63" s="287">
        <f>Volume!J63</f>
        <v>655.6</v>
      </c>
      <c r="D63" s="182">
        <f>Volume!M63</f>
        <v>0.8227604767397191</v>
      </c>
      <c r="E63" s="175">
        <f>Volume!C63*100</f>
        <v>62</v>
      </c>
      <c r="F63" s="347">
        <f>'Open Int.'!D63*100</f>
        <v>1</v>
      </c>
      <c r="G63" s="176">
        <f>'Open Int.'!R63</f>
        <v>181.312736</v>
      </c>
      <c r="H63" s="176">
        <f>'Open Int.'!Z63</f>
        <v>2.936156000000011</v>
      </c>
      <c r="I63" s="171">
        <f>'Open Int.'!O63</f>
        <v>0.7623662134798959</v>
      </c>
      <c r="J63" s="185">
        <f>IF(Volume!D63=0,0,Volume!F63/Volume!D63)</f>
        <v>0</v>
      </c>
      <c r="K63" s="187">
        <f>IF('Open Int.'!E63=0,0,'Open Int.'!H63/'Open Int.'!E63)</f>
        <v>0.6666666666666666</v>
      </c>
    </row>
    <row r="64" spans="1:11" ht="15">
      <c r="A64" s="201" t="s">
        <v>5</v>
      </c>
      <c r="B64" s="287">
        <f>Margins!B64</f>
        <v>1595</v>
      </c>
      <c r="C64" s="287">
        <f>Volume!J64</f>
        <v>148.1</v>
      </c>
      <c r="D64" s="182">
        <f>Volume!M64</f>
        <v>0.6798096532970768</v>
      </c>
      <c r="E64" s="175">
        <f>Volume!C64*100</f>
        <v>1</v>
      </c>
      <c r="F64" s="347">
        <f>'Open Int.'!D64*100</f>
        <v>-1</v>
      </c>
      <c r="G64" s="176">
        <f>'Open Int.'!R64</f>
        <v>430.69901435</v>
      </c>
      <c r="H64" s="176">
        <f>'Open Int.'!Z64</f>
        <v>-5.538318499999946</v>
      </c>
      <c r="I64" s="171">
        <f>'Open Int.'!O64</f>
        <v>0.6033565513080678</v>
      </c>
      <c r="J64" s="185">
        <f>IF(Volume!D64=0,0,Volume!F64/Volume!D64)</f>
        <v>0.12430011198208286</v>
      </c>
      <c r="K64" s="187">
        <f>IF('Open Int.'!E64=0,0,'Open Int.'!H64/'Open Int.'!E64)</f>
        <v>0.21680564464400257</v>
      </c>
    </row>
    <row r="65" spans="1:11" ht="15">
      <c r="A65" s="201" t="s">
        <v>198</v>
      </c>
      <c r="B65" s="287">
        <f>Margins!B65</f>
        <v>1000</v>
      </c>
      <c r="C65" s="287">
        <f>Volume!J65</f>
        <v>202.3</v>
      </c>
      <c r="D65" s="182">
        <f>Volume!M65</f>
        <v>-1.4852690528366121</v>
      </c>
      <c r="E65" s="175">
        <f>Volume!C65*100</f>
        <v>22</v>
      </c>
      <c r="F65" s="347">
        <f>'Open Int.'!D65*100</f>
        <v>2</v>
      </c>
      <c r="G65" s="176">
        <f>'Open Int.'!R65</f>
        <v>218.09963</v>
      </c>
      <c r="H65" s="176">
        <f>'Open Int.'!Z65</f>
        <v>0.12060499999998342</v>
      </c>
      <c r="I65" s="171">
        <f>'Open Int.'!O65</f>
        <v>0.8402745570911789</v>
      </c>
      <c r="J65" s="185">
        <f>IF(Volume!D65=0,0,Volume!F65/Volume!D65)</f>
        <v>0.2009132420091324</v>
      </c>
      <c r="K65" s="187">
        <f>IF('Open Int.'!E65=0,0,'Open Int.'!H65/'Open Int.'!E65)</f>
        <v>0.22412318220701455</v>
      </c>
    </row>
    <row r="66" spans="1:11" ht="15">
      <c r="A66" s="201" t="s">
        <v>199</v>
      </c>
      <c r="B66" s="287">
        <f>Margins!B66</f>
        <v>1300</v>
      </c>
      <c r="C66" s="287">
        <f>Volume!J66</f>
        <v>258.15</v>
      </c>
      <c r="D66" s="182">
        <f>Volume!M66</f>
        <v>-0.5393951069158289</v>
      </c>
      <c r="E66" s="175">
        <f>Volume!C66*100</f>
        <v>19</v>
      </c>
      <c r="F66" s="347">
        <f>'Open Int.'!D66*100</f>
        <v>0</v>
      </c>
      <c r="G66" s="176">
        <f>'Open Int.'!R66</f>
        <v>93.63100499999999</v>
      </c>
      <c r="H66" s="176">
        <f>'Open Int.'!Z66</f>
        <v>-0.2715895000000188</v>
      </c>
      <c r="I66" s="171">
        <f>'Open Int.'!O66</f>
        <v>0.842652329749104</v>
      </c>
      <c r="J66" s="185">
        <f>IF(Volume!D66=0,0,Volume!F66/Volume!D66)</f>
        <v>0</v>
      </c>
      <c r="K66" s="187">
        <f>IF('Open Int.'!E66=0,0,'Open Int.'!H66/'Open Int.'!E66)</f>
        <v>0.2077922077922078</v>
      </c>
    </row>
    <row r="67" spans="1:11" ht="15">
      <c r="A67" s="201" t="s">
        <v>43</v>
      </c>
      <c r="B67" s="287">
        <f>Margins!B67</f>
        <v>150</v>
      </c>
      <c r="C67" s="287">
        <f>Volume!J67</f>
        <v>2374</v>
      </c>
      <c r="D67" s="182">
        <f>Volume!M67</f>
        <v>-1.6671844258051154</v>
      </c>
      <c r="E67" s="175">
        <f>Volume!C67*100</f>
        <v>66</v>
      </c>
      <c r="F67" s="347">
        <f>'Open Int.'!D67*100</f>
        <v>-1</v>
      </c>
      <c r="G67" s="176">
        <f>'Open Int.'!R67</f>
        <v>82.6152</v>
      </c>
      <c r="H67" s="176">
        <f>'Open Int.'!Z67</f>
        <v>-2.59575375</v>
      </c>
      <c r="I67" s="171">
        <f>'Open Int.'!O67</f>
        <v>0.721551724137931</v>
      </c>
      <c r="J67" s="185">
        <f>IF(Volume!D67=0,0,Volume!F67/Volume!D67)</f>
        <v>0</v>
      </c>
      <c r="K67" s="187">
        <f>IF('Open Int.'!E67=0,0,'Open Int.'!H67/'Open Int.'!E67)</f>
        <v>0</v>
      </c>
    </row>
    <row r="68" spans="1:11" ht="15">
      <c r="A68" s="201" t="s">
        <v>200</v>
      </c>
      <c r="B68" s="287">
        <f>Margins!B68</f>
        <v>350</v>
      </c>
      <c r="C68" s="287">
        <f>Volume!J68</f>
        <v>917.55</v>
      </c>
      <c r="D68" s="182">
        <f>Volume!M68</f>
        <v>0.09272390094904646</v>
      </c>
      <c r="E68" s="175">
        <f>Volume!C68*100</f>
        <v>24</v>
      </c>
      <c r="F68" s="347">
        <f>'Open Int.'!D68*100</f>
        <v>6</v>
      </c>
      <c r="G68" s="176">
        <f>'Open Int.'!R68</f>
        <v>819.7483455</v>
      </c>
      <c r="H68" s="176">
        <f>'Open Int.'!Z68</f>
        <v>46.608149000000026</v>
      </c>
      <c r="I68" s="171">
        <f>'Open Int.'!O68</f>
        <v>0.6813053357361122</v>
      </c>
      <c r="J68" s="185">
        <f>IF(Volume!D68=0,0,Volume!F68/Volume!D68)</f>
        <v>0.1346153846153846</v>
      </c>
      <c r="K68" s="187">
        <f>IF('Open Int.'!E68=0,0,'Open Int.'!H68/'Open Int.'!E68)</f>
        <v>0.5363881401617251</v>
      </c>
    </row>
    <row r="69" spans="1:11" ht="15">
      <c r="A69" s="201" t="s">
        <v>141</v>
      </c>
      <c r="B69" s="287">
        <f>Margins!B69</f>
        <v>2400</v>
      </c>
      <c r="C69" s="287">
        <f>Volume!J69</f>
        <v>83.35</v>
      </c>
      <c r="D69" s="182">
        <f>Volume!M69</f>
        <v>-2.457577530719729</v>
      </c>
      <c r="E69" s="175">
        <f>Volume!C69*100</f>
        <v>-61</v>
      </c>
      <c r="F69" s="347">
        <f>'Open Int.'!D69*100</f>
        <v>-1</v>
      </c>
      <c r="G69" s="176">
        <f>'Open Int.'!R69</f>
        <v>278.715732</v>
      </c>
      <c r="H69" s="176">
        <f>'Open Int.'!Z69</f>
        <v>-6.714611999999988</v>
      </c>
      <c r="I69" s="171">
        <f>'Open Int.'!O69</f>
        <v>0.7225292471111749</v>
      </c>
      <c r="J69" s="185">
        <f>IF(Volume!D69=0,0,Volume!F69/Volume!D69)</f>
        <v>0.15926493108728942</v>
      </c>
      <c r="K69" s="187">
        <f>IF('Open Int.'!E69=0,0,'Open Int.'!H69/'Open Int.'!E69)</f>
        <v>0.3269447576099211</v>
      </c>
    </row>
    <row r="70" spans="1:11" ht="15">
      <c r="A70" s="201" t="s">
        <v>399</v>
      </c>
      <c r="B70" s="287">
        <f>Margins!B70</f>
        <v>2700</v>
      </c>
      <c r="C70" s="287">
        <f>Volume!J70</f>
        <v>114.95</v>
      </c>
      <c r="D70" s="182">
        <f>Volume!M70</f>
        <v>0.568678915135613</v>
      </c>
      <c r="E70" s="175">
        <f>Volume!C70*100</f>
        <v>-39</v>
      </c>
      <c r="F70" s="347">
        <f>'Open Int.'!D70*100</f>
        <v>9</v>
      </c>
      <c r="G70" s="176">
        <f>'Open Int.'!R70</f>
        <v>227.5285815</v>
      </c>
      <c r="H70" s="176">
        <f>'Open Int.'!Z70</f>
        <v>19.741468499999996</v>
      </c>
      <c r="I70" s="171">
        <f>'Open Int.'!O70</f>
        <v>0.7626517528304461</v>
      </c>
      <c r="J70" s="185">
        <f>IF(Volume!D70=0,0,Volume!F70/Volume!D70)</f>
        <v>0.12930135557872785</v>
      </c>
      <c r="K70" s="187">
        <f>IF('Open Int.'!E70=0,0,'Open Int.'!H70/'Open Int.'!E70)</f>
        <v>0.4218213058419244</v>
      </c>
    </row>
    <row r="71" spans="1:11" ht="15">
      <c r="A71" s="201" t="s">
        <v>184</v>
      </c>
      <c r="B71" s="287">
        <f>Margins!B71</f>
        <v>2950</v>
      </c>
      <c r="C71" s="287">
        <f>Volume!J71</f>
        <v>98.6</v>
      </c>
      <c r="D71" s="182">
        <f>Volume!M71</f>
        <v>0.817995910020447</v>
      </c>
      <c r="E71" s="175">
        <f>Volume!C71*100</f>
        <v>88</v>
      </c>
      <c r="F71" s="347">
        <f>'Open Int.'!D71*100</f>
        <v>4</v>
      </c>
      <c r="G71" s="176">
        <f>'Open Int.'!R71</f>
        <v>214.982017</v>
      </c>
      <c r="H71" s="176">
        <f>'Open Int.'!Z71</f>
        <v>9.043579000000022</v>
      </c>
      <c r="I71" s="171">
        <f>'Open Int.'!O71</f>
        <v>0.7515897713435259</v>
      </c>
      <c r="J71" s="185">
        <f>IF(Volume!D71=0,0,Volume!F71/Volume!D71)</f>
        <v>0.1285140562248996</v>
      </c>
      <c r="K71" s="187">
        <f>IF('Open Int.'!E71=0,0,'Open Int.'!H71/'Open Int.'!E71)</f>
        <v>0.48116646415552855</v>
      </c>
    </row>
    <row r="72" spans="1:11" ht="15">
      <c r="A72" s="201" t="s">
        <v>175</v>
      </c>
      <c r="B72" s="287">
        <f>Margins!B72</f>
        <v>7875</v>
      </c>
      <c r="C72" s="287">
        <f>Volume!J72</f>
        <v>37.05</v>
      </c>
      <c r="D72" s="182">
        <f>Volume!M72</f>
        <v>-2.3715415019762993</v>
      </c>
      <c r="E72" s="175">
        <f>Volume!C72*100</f>
        <v>35</v>
      </c>
      <c r="F72" s="347">
        <f>'Open Int.'!D72*100</f>
        <v>-1</v>
      </c>
      <c r="G72" s="176">
        <f>'Open Int.'!R72</f>
        <v>406.57975312499997</v>
      </c>
      <c r="H72" s="176">
        <f>'Open Int.'!Z72</f>
        <v>-13.552363125000056</v>
      </c>
      <c r="I72" s="171">
        <f>'Open Int.'!O72</f>
        <v>0.7181916038751346</v>
      </c>
      <c r="J72" s="185">
        <f>IF(Volume!D72=0,0,Volume!F72/Volume!D72)</f>
        <v>0.17453798767967146</v>
      </c>
      <c r="K72" s="187">
        <f>IF('Open Int.'!E72=0,0,'Open Int.'!H72/'Open Int.'!E72)</f>
        <v>0.3580952380952381</v>
      </c>
    </row>
    <row r="73" spans="1:11" ht="15">
      <c r="A73" s="201" t="s">
        <v>142</v>
      </c>
      <c r="B73" s="287">
        <f>Margins!B73</f>
        <v>1750</v>
      </c>
      <c r="C73" s="287">
        <f>Volume!J73</f>
        <v>146.4</v>
      </c>
      <c r="D73" s="182">
        <f>Volume!M73</f>
        <v>-0.8801624915368877</v>
      </c>
      <c r="E73" s="175">
        <f>Volume!C73*100</f>
        <v>85</v>
      </c>
      <c r="F73" s="347">
        <f>'Open Int.'!D73*100</f>
        <v>0</v>
      </c>
      <c r="G73" s="176">
        <f>'Open Int.'!R73</f>
        <v>69.3021</v>
      </c>
      <c r="H73" s="176">
        <f>'Open Int.'!Z73</f>
        <v>-0.38276000000000465</v>
      </c>
      <c r="I73" s="171">
        <f>'Open Int.'!O73</f>
        <v>0.6643253234750462</v>
      </c>
      <c r="J73" s="185">
        <f>IF(Volume!D73=0,0,Volume!F73/Volume!D73)</f>
        <v>0</v>
      </c>
      <c r="K73" s="187">
        <f>IF('Open Int.'!E73=0,0,'Open Int.'!H73/'Open Int.'!E73)</f>
        <v>0.12244897959183673</v>
      </c>
    </row>
    <row r="74" spans="1:11" ht="15">
      <c r="A74" s="201" t="s">
        <v>176</v>
      </c>
      <c r="B74" s="287">
        <f>Margins!B74</f>
        <v>1450</v>
      </c>
      <c r="C74" s="287">
        <f>Volume!J74</f>
        <v>169.45</v>
      </c>
      <c r="D74" s="182">
        <f>Volume!M74</f>
        <v>-0.7031936712569686</v>
      </c>
      <c r="E74" s="175">
        <f>Volume!C74*100</f>
        <v>-39</v>
      </c>
      <c r="F74" s="347">
        <f>'Open Int.'!D74*100</f>
        <v>0</v>
      </c>
      <c r="G74" s="176">
        <f>'Open Int.'!R74</f>
        <v>279.9534285</v>
      </c>
      <c r="H74" s="176">
        <f>'Open Int.'!Z74</f>
        <v>-2.0320445000000404</v>
      </c>
      <c r="I74" s="171">
        <f>'Open Int.'!O74</f>
        <v>0.806389327716342</v>
      </c>
      <c r="J74" s="185">
        <f>IF(Volume!D74=0,0,Volume!F74/Volume!D74)</f>
        <v>0.21076233183856502</v>
      </c>
      <c r="K74" s="187">
        <f>IF('Open Int.'!E74=0,0,'Open Int.'!H74/'Open Int.'!E74)</f>
        <v>0.3220883534136546</v>
      </c>
    </row>
    <row r="75" spans="1:11" ht="15">
      <c r="A75" s="201" t="s">
        <v>398</v>
      </c>
      <c r="B75" s="287">
        <f>Margins!B75</f>
        <v>2200</v>
      </c>
      <c r="C75" s="287">
        <f>Volume!J75</f>
        <v>95.5</v>
      </c>
      <c r="D75" s="182">
        <f>Volume!M75</f>
        <v>-1.3429752066115674</v>
      </c>
      <c r="E75" s="175">
        <f>Volume!C75*100</f>
        <v>119</v>
      </c>
      <c r="F75" s="347">
        <f>'Open Int.'!D75*100</f>
        <v>15</v>
      </c>
      <c r="G75" s="176">
        <f>'Open Int.'!R75</f>
        <v>24.81281</v>
      </c>
      <c r="H75" s="176">
        <f>'Open Int.'!Z75</f>
        <v>2.941817999999998</v>
      </c>
      <c r="I75" s="171">
        <f>'Open Int.'!O75</f>
        <v>0.838272650296359</v>
      </c>
      <c r="J75" s="185">
        <f>IF(Volume!D75=0,0,Volume!F75/Volume!D75)</f>
        <v>0</v>
      </c>
      <c r="K75" s="187">
        <f>IF('Open Int.'!E75=0,0,'Open Int.'!H75/'Open Int.'!E75)</f>
        <v>0</v>
      </c>
    </row>
    <row r="76" spans="1:11" ht="15">
      <c r="A76" s="201" t="s">
        <v>167</v>
      </c>
      <c r="B76" s="287">
        <f>Margins!B76</f>
        <v>3850</v>
      </c>
      <c r="C76" s="287">
        <f>Volume!J76</f>
        <v>41.4</v>
      </c>
      <c r="D76" s="182">
        <f>Volume!M76</f>
        <v>-1.0752688172043077</v>
      </c>
      <c r="E76" s="175">
        <f>Volume!C76*100</f>
        <v>20</v>
      </c>
      <c r="F76" s="347">
        <f>'Open Int.'!D76*100</f>
        <v>-1</v>
      </c>
      <c r="G76" s="176">
        <f>'Open Int.'!R76</f>
        <v>62.831538</v>
      </c>
      <c r="H76" s="176">
        <f>'Open Int.'!Z76</f>
        <v>-1.1018699999999981</v>
      </c>
      <c r="I76" s="171">
        <f>'Open Int.'!O76</f>
        <v>0.8158295281582952</v>
      </c>
      <c r="J76" s="185">
        <f>IF(Volume!D76=0,0,Volume!F76/Volume!D76)</f>
        <v>0.1</v>
      </c>
      <c r="K76" s="187">
        <f>IF('Open Int.'!E76=0,0,'Open Int.'!H76/'Open Int.'!E76)</f>
        <v>0.0375</v>
      </c>
    </row>
    <row r="77" spans="1:11" ht="15">
      <c r="A77" s="201" t="s">
        <v>201</v>
      </c>
      <c r="B77" s="287">
        <f>Margins!B77</f>
        <v>100</v>
      </c>
      <c r="C77" s="287">
        <f>Volume!J77</f>
        <v>2069.25</v>
      </c>
      <c r="D77" s="182">
        <f>Volume!M77</f>
        <v>0.688530971728874</v>
      </c>
      <c r="E77" s="175">
        <f>Volume!C77*100</f>
        <v>-19</v>
      </c>
      <c r="F77" s="347">
        <f>'Open Int.'!D77*100</f>
        <v>-3</v>
      </c>
      <c r="G77" s="176">
        <f>'Open Int.'!R77</f>
        <v>1178.06541</v>
      </c>
      <c r="H77" s="176">
        <f>'Open Int.'!Z77</f>
        <v>-27.990576000000146</v>
      </c>
      <c r="I77" s="171">
        <f>'Open Int.'!O77</f>
        <v>0.8200309140729292</v>
      </c>
      <c r="J77" s="185">
        <f>IF(Volume!D77=0,0,Volume!F77/Volume!D77)</f>
        <v>0.5544455544455544</v>
      </c>
      <c r="K77" s="187">
        <f>IF('Open Int.'!E77=0,0,'Open Int.'!H77/'Open Int.'!E77)</f>
        <v>0.5251810267675535</v>
      </c>
    </row>
    <row r="78" spans="1:11" ht="15">
      <c r="A78" s="201" t="s">
        <v>143</v>
      </c>
      <c r="B78" s="287">
        <f>Margins!B78</f>
        <v>2950</v>
      </c>
      <c r="C78" s="287">
        <f>Volume!J78</f>
        <v>106</v>
      </c>
      <c r="D78" s="182">
        <f>Volume!M78</f>
        <v>-1.0270774976657278</v>
      </c>
      <c r="E78" s="175">
        <f>Volume!C78*100</f>
        <v>-15</v>
      </c>
      <c r="F78" s="347">
        <f>'Open Int.'!D78*100</f>
        <v>8</v>
      </c>
      <c r="G78" s="176">
        <f>'Open Int.'!R78</f>
        <v>17.98025</v>
      </c>
      <c r="H78" s="176">
        <f>'Open Int.'!Z78</f>
        <v>1.108787000000003</v>
      </c>
      <c r="I78" s="171">
        <f>'Open Int.'!O78</f>
        <v>0.7704347826086957</v>
      </c>
      <c r="J78" s="185">
        <f>IF(Volume!D78=0,0,Volume!F78/Volume!D78)</f>
        <v>0</v>
      </c>
      <c r="K78" s="187">
        <f>IF('Open Int.'!E78=0,0,'Open Int.'!H78/'Open Int.'!E78)</f>
        <v>0</v>
      </c>
    </row>
    <row r="79" spans="1:11" ht="15">
      <c r="A79" s="201" t="s">
        <v>90</v>
      </c>
      <c r="B79" s="287">
        <f>Margins!B79</f>
        <v>600</v>
      </c>
      <c r="C79" s="287">
        <f>Volume!J79</f>
        <v>407.7</v>
      </c>
      <c r="D79" s="182">
        <f>Volume!M79</f>
        <v>-0.7304601899196494</v>
      </c>
      <c r="E79" s="175">
        <f>Volume!C79*100</f>
        <v>66</v>
      </c>
      <c r="F79" s="347">
        <f>'Open Int.'!D79*100</f>
        <v>0</v>
      </c>
      <c r="G79" s="176">
        <f>'Open Int.'!R79</f>
        <v>47.138274</v>
      </c>
      <c r="H79" s="176">
        <f>'Open Int.'!Z79</f>
        <v>-0.27293399999999934</v>
      </c>
      <c r="I79" s="171">
        <f>'Open Int.'!O79</f>
        <v>0.8183705241307733</v>
      </c>
      <c r="J79" s="185">
        <f>IF(Volume!D79=0,0,Volume!F79/Volume!D79)</f>
        <v>0</v>
      </c>
      <c r="K79" s="187">
        <f>IF('Open Int.'!E79=0,0,'Open Int.'!H79/'Open Int.'!E79)</f>
        <v>0</v>
      </c>
    </row>
    <row r="80" spans="1:11" ht="15">
      <c r="A80" s="201" t="s">
        <v>35</v>
      </c>
      <c r="B80" s="287">
        <f>Margins!B80</f>
        <v>1100</v>
      </c>
      <c r="C80" s="287">
        <f>Volume!J80</f>
        <v>308.85</v>
      </c>
      <c r="D80" s="182">
        <f>Volume!M80</f>
        <v>1.3619954053167163</v>
      </c>
      <c r="E80" s="175">
        <f>Volume!C80*100</f>
        <v>-12</v>
      </c>
      <c r="F80" s="347">
        <f>'Open Int.'!D80*100</f>
        <v>-3</v>
      </c>
      <c r="G80" s="176">
        <f>'Open Int.'!R80</f>
        <v>88.70480850000001</v>
      </c>
      <c r="H80" s="176">
        <f>'Open Int.'!Z80</f>
        <v>-1.0202004999999872</v>
      </c>
      <c r="I80" s="171">
        <f>'Open Int.'!O80</f>
        <v>0.7801608579088471</v>
      </c>
      <c r="J80" s="185">
        <f>IF(Volume!D80=0,0,Volume!F80/Volume!D80)</f>
        <v>0</v>
      </c>
      <c r="K80" s="187">
        <f>IF('Open Int.'!E80=0,0,'Open Int.'!H80/'Open Int.'!E80)</f>
        <v>0.023529411764705882</v>
      </c>
    </row>
    <row r="81" spans="1:11" ht="15">
      <c r="A81" s="201" t="s">
        <v>6</v>
      </c>
      <c r="B81" s="287">
        <f>Margins!B81</f>
        <v>1125</v>
      </c>
      <c r="C81" s="287">
        <f>Volume!J81</f>
        <v>156.3</v>
      </c>
      <c r="D81" s="182">
        <f>Volume!M81</f>
        <v>-2.556109725685782</v>
      </c>
      <c r="E81" s="175">
        <f>Volume!C81*100</f>
        <v>20</v>
      </c>
      <c r="F81" s="347">
        <f>'Open Int.'!D81*100</f>
        <v>-1</v>
      </c>
      <c r="G81" s="176">
        <f>'Open Int.'!R81</f>
        <v>253.48734</v>
      </c>
      <c r="H81" s="176">
        <f>'Open Int.'!Z81</f>
        <v>-8.002755000000008</v>
      </c>
      <c r="I81" s="171">
        <f>'Open Int.'!O81</f>
        <v>0.8980993340732519</v>
      </c>
      <c r="J81" s="185">
        <f>IF(Volume!D81=0,0,Volume!F81/Volume!D81)</f>
        <v>0.20270270270270271</v>
      </c>
      <c r="K81" s="187">
        <f>IF('Open Int.'!E81=0,0,'Open Int.'!H81/'Open Int.'!E81)</f>
        <v>0.2414649286157666</v>
      </c>
    </row>
    <row r="82" spans="1:11" ht="15">
      <c r="A82" s="201" t="s">
        <v>177</v>
      </c>
      <c r="B82" s="287">
        <f>Margins!B82</f>
        <v>500</v>
      </c>
      <c r="C82" s="287">
        <f>Volume!J82</f>
        <v>286.95</v>
      </c>
      <c r="D82" s="182">
        <f>Volume!M82</f>
        <v>1.5213161153369934</v>
      </c>
      <c r="E82" s="175">
        <f>Volume!C82*100</f>
        <v>65</v>
      </c>
      <c r="F82" s="347">
        <f>'Open Int.'!D82*100</f>
        <v>-4</v>
      </c>
      <c r="G82" s="176">
        <f>'Open Int.'!R82</f>
        <v>174.4656</v>
      </c>
      <c r="H82" s="176">
        <f>'Open Int.'!Z82</f>
        <v>-3.2081899999999735</v>
      </c>
      <c r="I82" s="171">
        <f>'Open Int.'!O82</f>
        <v>0.7120065789473684</v>
      </c>
      <c r="J82" s="185">
        <f>IF(Volume!D82=0,0,Volume!F82/Volume!D82)</f>
        <v>0.04395604395604396</v>
      </c>
      <c r="K82" s="187">
        <f>IF('Open Int.'!E82=0,0,'Open Int.'!H82/'Open Int.'!E82)</f>
        <v>0.06927710843373494</v>
      </c>
    </row>
    <row r="83" spans="1:11" ht="15">
      <c r="A83" s="201" t="s">
        <v>168</v>
      </c>
      <c r="B83" s="287">
        <f>Margins!B83</f>
        <v>300</v>
      </c>
      <c r="C83" s="287">
        <f>Volume!J83</f>
        <v>669.1</v>
      </c>
      <c r="D83" s="182">
        <f>Volume!M83</f>
        <v>0.07478312892611426</v>
      </c>
      <c r="E83" s="175">
        <f>Volume!C83*100</f>
        <v>34</v>
      </c>
      <c r="F83" s="347">
        <f>'Open Int.'!D83*100</f>
        <v>1</v>
      </c>
      <c r="G83" s="176">
        <f>'Open Int.'!R83</f>
        <v>10.116792</v>
      </c>
      <c r="H83" s="176">
        <f>'Open Int.'!Z83</f>
        <v>0.06773399999999974</v>
      </c>
      <c r="I83" s="171">
        <f>'Open Int.'!O83</f>
        <v>0.9742063492063492</v>
      </c>
      <c r="J83" s="185">
        <f>IF(Volume!D83=0,0,Volume!F83/Volume!D83)</f>
        <v>0</v>
      </c>
      <c r="K83" s="187">
        <f>IF('Open Int.'!E83=0,0,'Open Int.'!H83/'Open Int.'!E83)</f>
        <v>0</v>
      </c>
    </row>
    <row r="84" spans="1:11" ht="15">
      <c r="A84" s="201" t="s">
        <v>132</v>
      </c>
      <c r="B84" s="287">
        <f>Margins!B84</f>
        <v>400</v>
      </c>
      <c r="C84" s="287">
        <f>Volume!J84</f>
        <v>726.8</v>
      </c>
      <c r="D84" s="182">
        <f>Volume!M84</f>
        <v>5.77790714597583</v>
      </c>
      <c r="E84" s="175">
        <f>Volume!C84*100</f>
        <v>64</v>
      </c>
      <c r="F84" s="347">
        <f>'Open Int.'!D84*100</f>
        <v>6</v>
      </c>
      <c r="G84" s="176">
        <f>'Open Int.'!R84</f>
        <v>164.751024</v>
      </c>
      <c r="H84" s="176">
        <f>'Open Int.'!Z84</f>
        <v>16.667232000000013</v>
      </c>
      <c r="I84" s="171">
        <f>'Open Int.'!O84</f>
        <v>0.7910711134639139</v>
      </c>
      <c r="J84" s="185">
        <f>IF(Volume!D84=0,0,Volume!F84/Volume!D84)</f>
        <v>0.03488372093023256</v>
      </c>
      <c r="K84" s="187">
        <f>IF('Open Int.'!E84=0,0,'Open Int.'!H84/'Open Int.'!E84)</f>
        <v>0.09302325581395349</v>
      </c>
    </row>
    <row r="85" spans="1:11" ht="15">
      <c r="A85" s="201" t="s">
        <v>144</v>
      </c>
      <c r="B85" s="287">
        <f>Margins!B85</f>
        <v>125</v>
      </c>
      <c r="C85" s="287">
        <f>Volume!J85</f>
        <v>2773.9</v>
      </c>
      <c r="D85" s="182">
        <f>Volume!M85</f>
        <v>4.794106535700797</v>
      </c>
      <c r="E85" s="175">
        <f>Volume!C85*100</f>
        <v>26</v>
      </c>
      <c r="F85" s="347">
        <f>'Open Int.'!D85*100</f>
        <v>-7.000000000000001</v>
      </c>
      <c r="G85" s="176">
        <f>'Open Int.'!R85</f>
        <v>60.22830375</v>
      </c>
      <c r="H85" s="176">
        <f>'Open Int.'!Z85</f>
        <v>-1.645321249999995</v>
      </c>
      <c r="I85" s="171">
        <f>'Open Int.'!O85</f>
        <v>0.42487046632124353</v>
      </c>
      <c r="J85" s="185">
        <f>IF(Volume!D85=0,0,Volume!F85/Volume!D85)</f>
        <v>0</v>
      </c>
      <c r="K85" s="187">
        <f>IF('Open Int.'!E85=0,0,'Open Int.'!H85/'Open Int.'!E85)</f>
        <v>0</v>
      </c>
    </row>
    <row r="86" spans="1:11" ht="15">
      <c r="A86" s="201" t="s">
        <v>291</v>
      </c>
      <c r="B86" s="287">
        <f>Margins!B86</f>
        <v>300</v>
      </c>
      <c r="C86" s="287">
        <f>Volume!J86</f>
        <v>589.5</v>
      </c>
      <c r="D86" s="182">
        <f>Volume!M86</f>
        <v>0.864060227564369</v>
      </c>
      <c r="E86" s="175">
        <f>Volume!C86*100</f>
        <v>87</v>
      </c>
      <c r="F86" s="347">
        <f>'Open Int.'!D86*100</f>
        <v>-6</v>
      </c>
      <c r="G86" s="176">
        <f>'Open Int.'!R86</f>
        <v>66.81393</v>
      </c>
      <c r="H86" s="176">
        <f>'Open Int.'!Z86</f>
        <v>-3.5830725</v>
      </c>
      <c r="I86" s="171">
        <f>'Open Int.'!O86</f>
        <v>0.8830068819481207</v>
      </c>
      <c r="J86" s="185">
        <f>IF(Volume!D86=0,0,Volume!F86/Volume!D86)</f>
        <v>0</v>
      </c>
      <c r="K86" s="187">
        <f>IF('Open Int.'!E86=0,0,'Open Int.'!H86/'Open Int.'!E86)</f>
        <v>0</v>
      </c>
    </row>
    <row r="87" spans="1:11" ht="15">
      <c r="A87" s="201" t="s">
        <v>133</v>
      </c>
      <c r="B87" s="287">
        <f>Margins!B87</f>
        <v>6250</v>
      </c>
      <c r="C87" s="287">
        <f>Volume!J87</f>
        <v>33.05</v>
      </c>
      <c r="D87" s="182">
        <f>Volume!M87</f>
        <v>7.305194805194794</v>
      </c>
      <c r="E87" s="175">
        <f>Volume!C87*100</f>
        <v>421</v>
      </c>
      <c r="F87" s="347">
        <f>'Open Int.'!D87*100</f>
        <v>5</v>
      </c>
      <c r="G87" s="176">
        <f>'Open Int.'!R87</f>
        <v>97.93128124999998</v>
      </c>
      <c r="H87" s="176">
        <f>'Open Int.'!Z87</f>
        <v>11.729781249999988</v>
      </c>
      <c r="I87" s="171">
        <f>'Open Int.'!O87</f>
        <v>0.5922801096815018</v>
      </c>
      <c r="J87" s="185">
        <f>IF(Volume!D87=0,0,Volume!F87/Volume!D87)</f>
        <v>0.020876826722338204</v>
      </c>
      <c r="K87" s="187">
        <f>IF('Open Int.'!E87=0,0,'Open Int.'!H87/'Open Int.'!E87)</f>
        <v>0.10964083175803403</v>
      </c>
    </row>
    <row r="88" spans="1:11" ht="15">
      <c r="A88" s="201" t="s">
        <v>169</v>
      </c>
      <c r="B88" s="287">
        <f>Margins!B88</f>
        <v>2000</v>
      </c>
      <c r="C88" s="287">
        <f>Volume!J88</f>
        <v>141.25</v>
      </c>
      <c r="D88" s="182">
        <f>Volume!M88</f>
        <v>0.7130124777183601</v>
      </c>
      <c r="E88" s="175">
        <f>Volume!C88*100</f>
        <v>-23</v>
      </c>
      <c r="F88" s="347">
        <f>'Open Int.'!D88*100</f>
        <v>6</v>
      </c>
      <c r="G88" s="176">
        <f>'Open Int.'!R88</f>
        <v>132.775</v>
      </c>
      <c r="H88" s="176">
        <f>'Open Int.'!Z88</f>
        <v>8.934250000000006</v>
      </c>
      <c r="I88" s="171">
        <f>'Open Int.'!O88</f>
        <v>0.5285106382978724</v>
      </c>
      <c r="J88" s="185">
        <f>IF(Volume!D88=0,0,Volume!F88/Volume!D88)</f>
        <v>0</v>
      </c>
      <c r="K88" s="187">
        <f>IF('Open Int.'!E88=0,0,'Open Int.'!H88/'Open Int.'!E88)</f>
        <v>0</v>
      </c>
    </row>
    <row r="89" spans="1:11" ht="15">
      <c r="A89" s="201" t="s">
        <v>292</v>
      </c>
      <c r="B89" s="287">
        <f>Margins!B89</f>
        <v>550</v>
      </c>
      <c r="C89" s="287">
        <f>Volume!J89</f>
        <v>592.75</v>
      </c>
      <c r="D89" s="182">
        <f>Volume!M89</f>
        <v>0.04219409282700422</v>
      </c>
      <c r="E89" s="175">
        <f>Volume!C89*100</f>
        <v>-17</v>
      </c>
      <c r="F89" s="347">
        <f>'Open Int.'!D89*100</f>
        <v>0</v>
      </c>
      <c r="G89" s="176">
        <f>'Open Int.'!R89</f>
        <v>201.736535</v>
      </c>
      <c r="H89" s="176">
        <f>'Open Int.'!Z89</f>
        <v>0.8671850000000063</v>
      </c>
      <c r="I89" s="171">
        <f>'Open Int.'!O89</f>
        <v>0.5740142210730446</v>
      </c>
      <c r="J89" s="185">
        <f>IF(Volume!D89=0,0,Volume!F89/Volume!D89)</f>
        <v>0</v>
      </c>
      <c r="K89" s="187">
        <f>IF('Open Int.'!E89=0,0,'Open Int.'!H89/'Open Int.'!E89)</f>
        <v>0.0967741935483871</v>
      </c>
    </row>
    <row r="90" spans="1:11" ht="15">
      <c r="A90" s="201" t="s">
        <v>293</v>
      </c>
      <c r="B90" s="287">
        <f>Margins!B90</f>
        <v>550</v>
      </c>
      <c r="C90" s="287">
        <f>Volume!J90</f>
        <v>493.4</v>
      </c>
      <c r="D90" s="182">
        <f>Volume!M90</f>
        <v>-2.1905045098622287</v>
      </c>
      <c r="E90" s="175">
        <f>Volume!C90*100</f>
        <v>98</v>
      </c>
      <c r="F90" s="347">
        <f>'Open Int.'!D90*100</f>
        <v>7.000000000000001</v>
      </c>
      <c r="G90" s="176">
        <f>'Open Int.'!R90</f>
        <v>86.648441</v>
      </c>
      <c r="H90" s="176">
        <f>'Open Int.'!Z90</f>
        <v>4.080065000000005</v>
      </c>
      <c r="I90" s="171">
        <f>'Open Int.'!O90</f>
        <v>0.8675227059191982</v>
      </c>
      <c r="J90" s="185">
        <f>IF(Volume!D90=0,0,Volume!F90/Volume!D90)</f>
        <v>0</v>
      </c>
      <c r="K90" s="187">
        <f>IF('Open Int.'!E90=0,0,'Open Int.'!H90/'Open Int.'!E90)</f>
        <v>0</v>
      </c>
    </row>
    <row r="91" spans="1:11" ht="15">
      <c r="A91" s="201" t="s">
        <v>178</v>
      </c>
      <c r="B91" s="287">
        <f>Margins!B91</f>
        <v>1250</v>
      </c>
      <c r="C91" s="287">
        <f>Volume!J91</f>
        <v>163.6</v>
      </c>
      <c r="D91" s="182">
        <f>Volume!M91</f>
        <v>-0.4563431700638881</v>
      </c>
      <c r="E91" s="175">
        <f>Volume!C91*100</f>
        <v>-54</v>
      </c>
      <c r="F91" s="347">
        <f>'Open Int.'!D91*100</f>
        <v>1</v>
      </c>
      <c r="G91" s="176">
        <f>'Open Int.'!R91</f>
        <v>41.5544</v>
      </c>
      <c r="H91" s="176">
        <f>'Open Int.'!Z91</f>
        <v>0.056024999999998215</v>
      </c>
      <c r="I91" s="171">
        <f>'Open Int.'!O91</f>
        <v>0.8946850393700787</v>
      </c>
      <c r="J91" s="185">
        <f>IF(Volume!D91=0,0,Volume!F91/Volume!D91)</f>
        <v>0</v>
      </c>
      <c r="K91" s="187">
        <f>IF('Open Int.'!E91=0,0,'Open Int.'!H91/'Open Int.'!E91)</f>
        <v>0</v>
      </c>
    </row>
    <row r="92" spans="1:11" ht="15">
      <c r="A92" s="201" t="s">
        <v>145</v>
      </c>
      <c r="B92" s="287">
        <f>Margins!B92</f>
        <v>1700</v>
      </c>
      <c r="C92" s="287">
        <f>Volume!J92</f>
        <v>142.7</v>
      </c>
      <c r="D92" s="182">
        <f>Volume!M92</f>
        <v>-0.7994438651372998</v>
      </c>
      <c r="E92" s="175">
        <f>Volume!C92*100</f>
        <v>48</v>
      </c>
      <c r="F92" s="347">
        <f>'Open Int.'!D92*100</f>
        <v>1</v>
      </c>
      <c r="G92" s="176">
        <f>'Open Int.'!R92</f>
        <v>30.930225</v>
      </c>
      <c r="H92" s="176">
        <f>'Open Int.'!Z92</f>
        <v>0.19091849999999866</v>
      </c>
      <c r="I92" s="171">
        <f>'Open Int.'!O92</f>
        <v>0.8227450980392157</v>
      </c>
      <c r="J92" s="185">
        <f>IF(Volume!D92=0,0,Volume!F92/Volume!D92)</f>
        <v>0</v>
      </c>
      <c r="K92" s="187">
        <f>IF('Open Int.'!E92=0,0,'Open Int.'!H92/'Open Int.'!E92)</f>
        <v>0.1111111111111111</v>
      </c>
    </row>
    <row r="93" spans="1:11" ht="15">
      <c r="A93" s="201" t="s">
        <v>272</v>
      </c>
      <c r="B93" s="287">
        <f>Margins!B93</f>
        <v>850</v>
      </c>
      <c r="C93" s="287">
        <f>Volume!J93</f>
        <v>144.5</v>
      </c>
      <c r="D93" s="182">
        <f>Volume!M93</f>
        <v>-0.8916323731138623</v>
      </c>
      <c r="E93" s="175">
        <f>Volume!C93*100</f>
        <v>19</v>
      </c>
      <c r="F93" s="347">
        <f>'Open Int.'!D93*100</f>
        <v>1</v>
      </c>
      <c r="G93" s="176">
        <f>'Open Int.'!R93</f>
        <v>65.023555</v>
      </c>
      <c r="H93" s="176">
        <f>'Open Int.'!Z93</f>
        <v>0.1709859999999992</v>
      </c>
      <c r="I93" s="171">
        <f>'Open Int.'!O93</f>
        <v>0.7667170381564035</v>
      </c>
      <c r="J93" s="185">
        <f>IF(Volume!D93=0,0,Volume!F93/Volume!D93)</f>
        <v>0</v>
      </c>
      <c r="K93" s="187">
        <f>IF('Open Int.'!E93=0,0,'Open Int.'!H93/'Open Int.'!E93)</f>
        <v>0.09302325581395349</v>
      </c>
    </row>
    <row r="94" spans="1:11" ht="15">
      <c r="A94" s="201" t="s">
        <v>210</v>
      </c>
      <c r="B94" s="287">
        <f>Margins!B94</f>
        <v>200</v>
      </c>
      <c r="C94" s="287">
        <f>Volume!J94</f>
        <v>1700.7</v>
      </c>
      <c r="D94" s="182">
        <f>Volume!M94</f>
        <v>0.16490959420460302</v>
      </c>
      <c r="E94" s="175">
        <f>Volume!C94*100</f>
        <v>-7.000000000000001</v>
      </c>
      <c r="F94" s="347">
        <f>'Open Int.'!D94*100</f>
        <v>-1</v>
      </c>
      <c r="G94" s="176">
        <f>'Open Int.'!R94</f>
        <v>251.159376</v>
      </c>
      <c r="H94" s="176">
        <f>'Open Int.'!Z94</f>
        <v>-2.472926000000001</v>
      </c>
      <c r="I94" s="171">
        <f>'Open Int.'!O94</f>
        <v>0.8576652221018418</v>
      </c>
      <c r="J94" s="185">
        <f>IF(Volume!D94=0,0,Volume!F94/Volume!D94)</f>
        <v>0.1</v>
      </c>
      <c r="K94" s="187">
        <f>IF('Open Int.'!E94=0,0,'Open Int.'!H94/'Open Int.'!E94)</f>
        <v>0.1388888888888889</v>
      </c>
    </row>
    <row r="95" spans="1:11" ht="15">
      <c r="A95" s="201" t="s">
        <v>294</v>
      </c>
      <c r="B95" s="287">
        <f>Margins!B95</f>
        <v>350</v>
      </c>
      <c r="C95" s="287">
        <f>Volume!J95</f>
        <v>691.35</v>
      </c>
      <c r="D95" s="182">
        <f>Volume!M95</f>
        <v>1.841349340796936</v>
      </c>
      <c r="E95" s="175">
        <f>Volume!C95*100</f>
        <v>192</v>
      </c>
      <c r="F95" s="347">
        <f>'Open Int.'!D95*100</f>
        <v>21</v>
      </c>
      <c r="G95" s="176">
        <f>'Open Int.'!R95</f>
        <v>138.43246725</v>
      </c>
      <c r="H95" s="176">
        <f>'Open Int.'!Z95</f>
        <v>26.143888750000002</v>
      </c>
      <c r="I95" s="171">
        <f>'Open Int.'!O95</f>
        <v>0.580318126201713</v>
      </c>
      <c r="J95" s="185">
        <f>IF(Volume!D95=0,0,Volume!F95/Volume!D95)</f>
        <v>0</v>
      </c>
      <c r="K95" s="187">
        <f>IF('Open Int.'!E95=0,0,'Open Int.'!H95/'Open Int.'!E95)</f>
        <v>1</v>
      </c>
    </row>
    <row r="96" spans="1:11" ht="15">
      <c r="A96" s="201" t="s">
        <v>7</v>
      </c>
      <c r="B96" s="287">
        <f>Margins!B96</f>
        <v>625</v>
      </c>
      <c r="C96" s="287">
        <f>Volume!J96</f>
        <v>731.3</v>
      </c>
      <c r="D96" s="182">
        <f>Volume!M96</f>
        <v>-1.6673389807718288</v>
      </c>
      <c r="E96" s="175">
        <f>Volume!C96*100</f>
        <v>109.00000000000001</v>
      </c>
      <c r="F96" s="347">
        <f>'Open Int.'!D96*100</f>
        <v>45</v>
      </c>
      <c r="G96" s="176">
        <f>'Open Int.'!R96</f>
        <v>246.630925</v>
      </c>
      <c r="H96" s="176">
        <f>'Open Int.'!Z96</f>
        <v>71.11772499999998</v>
      </c>
      <c r="I96" s="171">
        <f>'Open Int.'!O96</f>
        <v>0.6124907338769459</v>
      </c>
      <c r="J96" s="185">
        <f>IF(Volume!D96=0,0,Volume!F96/Volume!D96)</f>
        <v>0.058823529411764705</v>
      </c>
      <c r="K96" s="187">
        <f>IF('Open Int.'!E96=0,0,'Open Int.'!H96/'Open Int.'!E96)</f>
        <v>0.1393939393939394</v>
      </c>
    </row>
    <row r="97" spans="1:11" ht="15">
      <c r="A97" s="201" t="s">
        <v>170</v>
      </c>
      <c r="B97" s="287">
        <f>Margins!B97</f>
        <v>600</v>
      </c>
      <c r="C97" s="287">
        <f>Volume!J97</f>
        <v>557.7</v>
      </c>
      <c r="D97" s="182">
        <f>Volume!M97</f>
        <v>4.919574828332253</v>
      </c>
      <c r="E97" s="175">
        <f>Volume!C97*100</f>
        <v>240</v>
      </c>
      <c r="F97" s="347">
        <f>'Open Int.'!D97*100</f>
        <v>8</v>
      </c>
      <c r="G97" s="176">
        <f>'Open Int.'!R97</f>
        <v>114.10542</v>
      </c>
      <c r="H97" s="176">
        <f>'Open Int.'!Z97</f>
        <v>12.972717000000003</v>
      </c>
      <c r="I97" s="171">
        <f>'Open Int.'!O97</f>
        <v>0.5073313782991202</v>
      </c>
      <c r="J97" s="185">
        <f>IF(Volume!D97=0,0,Volume!F97/Volume!D97)</f>
        <v>0</v>
      </c>
      <c r="K97" s="187">
        <f>IF('Open Int.'!E97=0,0,'Open Int.'!H97/'Open Int.'!E97)</f>
        <v>0</v>
      </c>
    </row>
    <row r="98" spans="1:11" ht="15">
      <c r="A98" s="201" t="s">
        <v>223</v>
      </c>
      <c r="B98" s="287">
        <f>Margins!B98</f>
        <v>400</v>
      </c>
      <c r="C98" s="287">
        <f>Volume!J98</f>
        <v>766.9</v>
      </c>
      <c r="D98" s="182">
        <f>Volume!M98</f>
        <v>-1.5026971487284928</v>
      </c>
      <c r="E98" s="175">
        <f>Volume!C98*100</f>
        <v>18</v>
      </c>
      <c r="F98" s="347">
        <f>'Open Int.'!D98*100</f>
        <v>10</v>
      </c>
      <c r="G98" s="176">
        <f>'Open Int.'!R98</f>
        <v>198.258988</v>
      </c>
      <c r="H98" s="176">
        <f>'Open Int.'!Z98</f>
        <v>15.412563999999975</v>
      </c>
      <c r="I98" s="171">
        <f>'Open Int.'!O98</f>
        <v>0.8030326473773789</v>
      </c>
      <c r="J98" s="185">
        <f>IF(Volume!D98=0,0,Volume!F98/Volume!D98)</f>
        <v>0.058823529411764705</v>
      </c>
      <c r="K98" s="187">
        <f>IF('Open Int.'!E98=0,0,'Open Int.'!H98/'Open Int.'!E98)</f>
        <v>0.22878228782287824</v>
      </c>
    </row>
    <row r="99" spans="1:11" ht="15">
      <c r="A99" s="201" t="s">
        <v>207</v>
      </c>
      <c r="B99" s="287">
        <f>Margins!B99</f>
        <v>1250</v>
      </c>
      <c r="C99" s="287">
        <f>Volume!J99</f>
        <v>192.2</v>
      </c>
      <c r="D99" s="182">
        <f>Volume!M99</f>
        <v>-0.46607975142413555</v>
      </c>
      <c r="E99" s="175">
        <f>Volume!C99*100</f>
        <v>15</v>
      </c>
      <c r="F99" s="347">
        <f>'Open Int.'!D99*100</f>
        <v>-1</v>
      </c>
      <c r="G99" s="176">
        <f>'Open Int.'!R99</f>
        <v>75.414475</v>
      </c>
      <c r="H99" s="176">
        <f>'Open Int.'!Z99</f>
        <v>-0.8600250000000074</v>
      </c>
      <c r="I99" s="171">
        <f>'Open Int.'!O99</f>
        <v>0.8094934692577254</v>
      </c>
      <c r="J99" s="185">
        <f>IF(Volume!D99=0,0,Volume!F99/Volume!D99)</f>
        <v>0</v>
      </c>
      <c r="K99" s="187">
        <f>IF('Open Int.'!E99=0,0,'Open Int.'!H99/'Open Int.'!E99)</f>
        <v>0.07894736842105263</v>
      </c>
    </row>
    <row r="100" spans="1:11" ht="15">
      <c r="A100" s="201" t="s">
        <v>295</v>
      </c>
      <c r="B100" s="287">
        <f>Margins!B100</f>
        <v>250</v>
      </c>
      <c r="C100" s="287">
        <f>Volume!J100</f>
        <v>859.55</v>
      </c>
      <c r="D100" s="182">
        <f>Volume!M100</f>
        <v>0.7147460308160887</v>
      </c>
      <c r="E100" s="175">
        <f>Volume!C100*100</f>
        <v>306</v>
      </c>
      <c r="F100" s="347">
        <f>'Open Int.'!D100*100</f>
        <v>39</v>
      </c>
      <c r="G100" s="176">
        <f>'Open Int.'!R100</f>
        <v>37.66977875</v>
      </c>
      <c r="H100" s="176">
        <f>'Open Int.'!Z100</f>
        <v>10.764767499999998</v>
      </c>
      <c r="I100" s="171">
        <f>'Open Int.'!O100</f>
        <v>0.7153451226468911</v>
      </c>
      <c r="J100" s="185">
        <f>IF(Volume!D100=0,0,Volume!F100/Volume!D100)</f>
        <v>0</v>
      </c>
      <c r="K100" s="187">
        <f>IF('Open Int.'!E100=0,0,'Open Int.'!H100/'Open Int.'!E100)</f>
        <v>0</v>
      </c>
    </row>
    <row r="101" spans="1:11" ht="15">
      <c r="A101" s="201" t="s">
        <v>277</v>
      </c>
      <c r="B101" s="287">
        <f>Margins!B101</f>
        <v>800</v>
      </c>
      <c r="C101" s="287">
        <f>Volume!J101</f>
        <v>306.55</v>
      </c>
      <c r="D101" s="182">
        <f>Volume!M101</f>
        <v>-3.902821316614417</v>
      </c>
      <c r="E101" s="175">
        <f>Volume!C101*100</f>
        <v>-43</v>
      </c>
      <c r="F101" s="347">
        <f>'Open Int.'!D101*100</f>
        <v>-1</v>
      </c>
      <c r="G101" s="176">
        <f>'Open Int.'!R101</f>
        <v>142.680632</v>
      </c>
      <c r="H101" s="176">
        <f>'Open Int.'!Z101</f>
        <v>-7.376968000000005</v>
      </c>
      <c r="I101" s="171">
        <f>'Open Int.'!O101</f>
        <v>0.6775524235132347</v>
      </c>
      <c r="J101" s="185">
        <f>IF(Volume!D101=0,0,Volume!F101/Volume!D101)</f>
        <v>0</v>
      </c>
      <c r="K101" s="187">
        <f>IF('Open Int.'!E101=0,0,'Open Int.'!H101/'Open Int.'!E101)</f>
        <v>0.09090909090909091</v>
      </c>
    </row>
    <row r="102" spans="1:11" ht="15">
      <c r="A102" s="201" t="s">
        <v>146</v>
      </c>
      <c r="B102" s="287">
        <f>Margins!B102</f>
        <v>8900</v>
      </c>
      <c r="C102" s="287">
        <f>Volume!J102</f>
        <v>36.5</v>
      </c>
      <c r="D102" s="182">
        <f>Volume!M102</f>
        <v>-0.27322404371585085</v>
      </c>
      <c r="E102" s="175">
        <f>Volume!C102*100</f>
        <v>18</v>
      </c>
      <c r="F102" s="347">
        <f>'Open Int.'!D102*100</f>
        <v>-1</v>
      </c>
      <c r="G102" s="176">
        <f>'Open Int.'!R102</f>
        <v>31.77033</v>
      </c>
      <c r="H102" s="176">
        <f>'Open Int.'!Z102</f>
        <v>-0.5430780000000013</v>
      </c>
      <c r="I102" s="171">
        <f>'Open Int.'!O102</f>
        <v>0.787321063394683</v>
      </c>
      <c r="J102" s="185">
        <f>IF(Volume!D102=0,0,Volume!F102/Volume!D102)</f>
        <v>0</v>
      </c>
      <c r="K102" s="187">
        <f>IF('Open Int.'!E102=0,0,'Open Int.'!H102/'Open Int.'!E102)</f>
        <v>0.10204081632653061</v>
      </c>
    </row>
    <row r="103" spans="1:11" ht="15">
      <c r="A103" s="201" t="s">
        <v>8</v>
      </c>
      <c r="B103" s="287">
        <f>Margins!B103</f>
        <v>1600</v>
      </c>
      <c r="C103" s="287">
        <f>Volume!J103</f>
        <v>161.85</v>
      </c>
      <c r="D103" s="182">
        <f>Volume!M103</f>
        <v>-1.5211439002129603</v>
      </c>
      <c r="E103" s="175">
        <f>Volume!C103*100</f>
        <v>-9</v>
      </c>
      <c r="F103" s="347">
        <f>'Open Int.'!D103*100</f>
        <v>3</v>
      </c>
      <c r="G103" s="176">
        <f>'Open Int.'!R103</f>
        <v>375.75096</v>
      </c>
      <c r="H103" s="176">
        <f>'Open Int.'!Z103</f>
        <v>6.265864000000022</v>
      </c>
      <c r="I103" s="171">
        <f>'Open Int.'!O103</f>
        <v>0.7944176430048243</v>
      </c>
      <c r="J103" s="185">
        <f>IF(Volume!D103=0,0,Volume!F103/Volume!D103)</f>
        <v>0.11597938144329897</v>
      </c>
      <c r="K103" s="187">
        <f>IF('Open Int.'!E103=0,0,'Open Int.'!H103/'Open Int.'!E103)</f>
        <v>0.2921974522292994</v>
      </c>
    </row>
    <row r="104" spans="1:11" ht="15">
      <c r="A104" s="201" t="s">
        <v>296</v>
      </c>
      <c r="B104" s="287">
        <f>Margins!B104</f>
        <v>1000</v>
      </c>
      <c r="C104" s="287">
        <f>Volume!J104</f>
        <v>167.7</v>
      </c>
      <c r="D104" s="182">
        <f>Volume!M104</f>
        <v>2.380952380952367</v>
      </c>
      <c r="E104" s="175">
        <f>Volume!C104*100</f>
        <v>328</v>
      </c>
      <c r="F104" s="347">
        <f>'Open Int.'!D104*100</f>
        <v>0</v>
      </c>
      <c r="G104" s="176">
        <f>'Open Int.'!R104</f>
        <v>33.45615</v>
      </c>
      <c r="H104" s="176">
        <f>'Open Int.'!Z104</f>
        <v>0.8108100000000036</v>
      </c>
      <c r="I104" s="171">
        <f>'Open Int.'!O104</f>
        <v>0.718796992481203</v>
      </c>
      <c r="J104" s="185">
        <f>IF(Volume!D104=0,0,Volume!F104/Volume!D104)</f>
        <v>0</v>
      </c>
      <c r="K104" s="187">
        <f>IF('Open Int.'!E104=0,0,'Open Int.'!H104/'Open Int.'!E104)</f>
        <v>0.07692307692307693</v>
      </c>
    </row>
    <row r="105" spans="1:11" ht="15">
      <c r="A105" s="201" t="s">
        <v>179</v>
      </c>
      <c r="B105" s="287">
        <f>Margins!B105</f>
        <v>14000</v>
      </c>
      <c r="C105" s="287">
        <f>Volume!J105</f>
        <v>14.9</v>
      </c>
      <c r="D105" s="182">
        <f>Volume!M105</f>
        <v>-0.9966777408637897</v>
      </c>
      <c r="E105" s="175">
        <f>Volume!C105*100</f>
        <v>79</v>
      </c>
      <c r="F105" s="347">
        <f>'Open Int.'!D105*100</f>
        <v>5</v>
      </c>
      <c r="G105" s="176">
        <f>'Open Int.'!R105</f>
        <v>51.3156</v>
      </c>
      <c r="H105" s="176">
        <f>'Open Int.'!Z105</f>
        <v>1.5482600000000062</v>
      </c>
      <c r="I105" s="171">
        <f>'Open Int.'!O105</f>
        <v>0.7947154471544715</v>
      </c>
      <c r="J105" s="185">
        <f>IF(Volume!D105=0,0,Volume!F105/Volume!D105)</f>
        <v>0.05</v>
      </c>
      <c r="K105" s="187">
        <f>IF('Open Int.'!E105=0,0,'Open Int.'!H105/'Open Int.'!E105)</f>
        <v>0.16957605985037408</v>
      </c>
    </row>
    <row r="106" spans="1:11" ht="15">
      <c r="A106" s="201" t="s">
        <v>202</v>
      </c>
      <c r="B106" s="287">
        <f>Margins!B106</f>
        <v>1150</v>
      </c>
      <c r="C106" s="287">
        <f>Volume!J106</f>
        <v>243.65</v>
      </c>
      <c r="D106" s="182">
        <f>Volume!M106</f>
        <v>0.1850328947368491</v>
      </c>
      <c r="E106" s="175">
        <f>Volume!C106*100</f>
        <v>-52</v>
      </c>
      <c r="F106" s="347">
        <f>'Open Int.'!D106*100</f>
        <v>2</v>
      </c>
      <c r="G106" s="176">
        <f>'Open Int.'!R106</f>
        <v>87.61775825</v>
      </c>
      <c r="H106" s="176">
        <f>'Open Int.'!Z106</f>
        <v>1.4763182499999914</v>
      </c>
      <c r="I106" s="171">
        <f>'Open Int.'!O106</f>
        <v>0.8106811640550048</v>
      </c>
      <c r="J106" s="185">
        <f>IF(Volume!D106=0,0,Volume!F106/Volume!D106)</f>
        <v>0</v>
      </c>
      <c r="K106" s="187">
        <f>IF('Open Int.'!E106=0,0,'Open Int.'!H106/'Open Int.'!E106)</f>
        <v>0.203125</v>
      </c>
    </row>
    <row r="107" spans="1:11" ht="15">
      <c r="A107" s="201" t="s">
        <v>171</v>
      </c>
      <c r="B107" s="287">
        <f>Margins!B107</f>
        <v>1100</v>
      </c>
      <c r="C107" s="287">
        <f>Volume!J107</f>
        <v>341.9</v>
      </c>
      <c r="D107" s="182">
        <f>Volume!M107</f>
        <v>-2.076471430617213</v>
      </c>
      <c r="E107" s="175">
        <f>Volume!C107*100</f>
        <v>-27</v>
      </c>
      <c r="F107" s="347">
        <f>'Open Int.'!D107*100</f>
        <v>4</v>
      </c>
      <c r="G107" s="176">
        <f>'Open Int.'!R107</f>
        <v>136.934369</v>
      </c>
      <c r="H107" s="176">
        <f>'Open Int.'!Z107</f>
        <v>2.8572775000000092</v>
      </c>
      <c r="I107" s="171">
        <f>'Open Int.'!O107</f>
        <v>0.8470200494369678</v>
      </c>
      <c r="J107" s="185">
        <f>IF(Volume!D107=0,0,Volume!F107/Volume!D107)</f>
        <v>0</v>
      </c>
      <c r="K107" s="187">
        <f>IF('Open Int.'!E107=0,0,'Open Int.'!H107/'Open Int.'!E107)</f>
        <v>1.2857142857142858</v>
      </c>
    </row>
    <row r="108" spans="1:11" ht="15">
      <c r="A108" s="201" t="s">
        <v>147</v>
      </c>
      <c r="B108" s="287">
        <f>Margins!B108</f>
        <v>5900</v>
      </c>
      <c r="C108" s="287">
        <f>Volume!J108</f>
        <v>57.45</v>
      </c>
      <c r="D108" s="182">
        <f>Volume!M108</f>
        <v>0.17436791630340265</v>
      </c>
      <c r="E108" s="175">
        <f>Volume!C108*100</f>
        <v>59</v>
      </c>
      <c r="F108" s="347">
        <f>'Open Int.'!D108*100</f>
        <v>0</v>
      </c>
      <c r="G108" s="176">
        <f>'Open Int.'!R108</f>
        <v>21.150792</v>
      </c>
      <c r="H108" s="176">
        <f>'Open Int.'!Z108</f>
        <v>-0.030857000000001022</v>
      </c>
      <c r="I108" s="171">
        <f>'Open Int.'!O108</f>
        <v>0.8076923076923077</v>
      </c>
      <c r="J108" s="185">
        <f>IF(Volume!D108=0,0,Volume!F108/Volume!D108)</f>
        <v>0</v>
      </c>
      <c r="K108" s="187">
        <f>IF('Open Int.'!E108=0,0,'Open Int.'!H108/'Open Int.'!E108)</f>
        <v>0.03125</v>
      </c>
    </row>
    <row r="109" spans="1:11" ht="15">
      <c r="A109" s="201" t="s">
        <v>148</v>
      </c>
      <c r="B109" s="287">
        <f>Margins!B109</f>
        <v>1045</v>
      </c>
      <c r="C109" s="287">
        <f>Volume!J109</f>
        <v>249.4</v>
      </c>
      <c r="D109" s="182">
        <f>Volume!M109</f>
        <v>-1.6561514195583553</v>
      </c>
      <c r="E109" s="175">
        <f>Volume!C109*100</f>
        <v>-12</v>
      </c>
      <c r="F109" s="347">
        <f>'Open Int.'!D109*100</f>
        <v>3</v>
      </c>
      <c r="G109" s="176">
        <f>'Open Int.'!R109</f>
        <v>17.461741</v>
      </c>
      <c r="H109" s="176">
        <f>'Open Int.'!Z109</f>
        <v>0.2094598000000012</v>
      </c>
      <c r="I109" s="171">
        <f>'Open Int.'!O109</f>
        <v>0.9641791044776119</v>
      </c>
      <c r="J109" s="185">
        <f>IF(Volume!D109=0,0,Volume!F109/Volume!D109)</f>
        <v>0</v>
      </c>
      <c r="K109" s="187">
        <f>IF('Open Int.'!E109=0,0,'Open Int.'!H109/'Open Int.'!E109)</f>
        <v>0</v>
      </c>
    </row>
    <row r="110" spans="1:11" ht="15">
      <c r="A110" s="201" t="s">
        <v>122</v>
      </c>
      <c r="B110" s="287">
        <f>Margins!B110</f>
        <v>1625</v>
      </c>
      <c r="C110" s="287">
        <f>Volume!J110</f>
        <v>159.35</v>
      </c>
      <c r="D110" s="182">
        <f>Volume!M110</f>
        <v>-0.43736332396127275</v>
      </c>
      <c r="E110" s="175">
        <f>Volume!C110*100</f>
        <v>152</v>
      </c>
      <c r="F110" s="347">
        <f>'Open Int.'!D110*100</f>
        <v>-1</v>
      </c>
      <c r="G110" s="176">
        <f>'Open Int.'!R110</f>
        <v>215.363516875</v>
      </c>
      <c r="H110" s="176">
        <f>'Open Int.'!Z110</f>
        <v>-2.064408125</v>
      </c>
      <c r="I110" s="171">
        <f>'Open Int.'!O110</f>
        <v>0.8555969700613202</v>
      </c>
      <c r="J110" s="185">
        <f>IF(Volume!D110=0,0,Volume!F110/Volume!D110)</f>
        <v>0.14933333333333335</v>
      </c>
      <c r="K110" s="187">
        <f>IF('Open Int.'!E110=0,0,'Open Int.'!H110/'Open Int.'!E110)</f>
        <v>0.4840801886792453</v>
      </c>
    </row>
    <row r="111" spans="1:11" ht="15">
      <c r="A111" s="201" t="s">
        <v>36</v>
      </c>
      <c r="B111" s="287">
        <f>Margins!B111</f>
        <v>225</v>
      </c>
      <c r="C111" s="287">
        <f>Volume!J111</f>
        <v>936.05</v>
      </c>
      <c r="D111" s="182">
        <f>Volume!M111</f>
        <v>1.5734360588139547</v>
      </c>
      <c r="E111" s="175">
        <f>Volume!C111*100</f>
        <v>5</v>
      </c>
      <c r="F111" s="347">
        <f>'Open Int.'!D111*100</f>
        <v>1</v>
      </c>
      <c r="G111" s="176">
        <f>'Open Int.'!R111</f>
        <v>783.663400125</v>
      </c>
      <c r="H111" s="176">
        <f>'Open Int.'!Z111</f>
        <v>16.90845749999994</v>
      </c>
      <c r="I111" s="171">
        <f>'Open Int.'!O111</f>
        <v>0.8210110457147465</v>
      </c>
      <c r="J111" s="185">
        <f>IF(Volume!D111=0,0,Volume!F111/Volume!D111)</f>
        <v>0.12804878048780488</v>
      </c>
      <c r="K111" s="187">
        <f>IF('Open Int.'!E111=0,0,'Open Int.'!H111/'Open Int.'!E111)</f>
        <v>0.12987012987012986</v>
      </c>
    </row>
    <row r="112" spans="1:11" ht="15">
      <c r="A112" s="201" t="s">
        <v>172</v>
      </c>
      <c r="B112" s="287">
        <f>Margins!B112</f>
        <v>1050</v>
      </c>
      <c r="C112" s="287">
        <f>Volume!J112</f>
        <v>261.85</v>
      </c>
      <c r="D112" s="182">
        <f>Volume!M112</f>
        <v>-2.4040253447633204</v>
      </c>
      <c r="E112" s="175">
        <f>Volume!C112*100</f>
        <v>25</v>
      </c>
      <c r="F112" s="347">
        <f>'Open Int.'!D112*100</f>
        <v>0</v>
      </c>
      <c r="G112" s="176">
        <f>'Open Int.'!R112</f>
        <v>193.0646235</v>
      </c>
      <c r="H112" s="176">
        <f>'Open Int.'!Z112</f>
        <v>-3.8823329999999885</v>
      </c>
      <c r="I112" s="171">
        <f>'Open Int.'!O112</f>
        <v>0.8545998291085161</v>
      </c>
      <c r="J112" s="185">
        <f>IF(Volume!D112=0,0,Volume!F112/Volume!D112)</f>
        <v>0</v>
      </c>
      <c r="K112" s="187">
        <f>IF('Open Int.'!E112=0,0,'Open Int.'!H112/'Open Int.'!E112)</f>
        <v>0.03816793893129771</v>
      </c>
    </row>
    <row r="113" spans="1:11" ht="15">
      <c r="A113" s="201" t="s">
        <v>80</v>
      </c>
      <c r="B113" s="287">
        <f>Margins!B113</f>
        <v>1200</v>
      </c>
      <c r="C113" s="287">
        <f>Volume!J113</f>
        <v>192.85</v>
      </c>
      <c r="D113" s="182">
        <f>Volume!M113</f>
        <v>-0.20698576972833413</v>
      </c>
      <c r="E113" s="175">
        <f>Volume!C113*100</f>
        <v>75</v>
      </c>
      <c r="F113" s="347">
        <f>'Open Int.'!D113*100</f>
        <v>0</v>
      </c>
      <c r="G113" s="176">
        <f>'Open Int.'!R113</f>
        <v>54.105996</v>
      </c>
      <c r="H113" s="176">
        <f>'Open Int.'!Z113</f>
        <v>0.09648599999999874</v>
      </c>
      <c r="I113" s="171">
        <f>'Open Int.'!O113</f>
        <v>0.9050470487596236</v>
      </c>
      <c r="J113" s="185">
        <f>IF(Volume!D113=0,0,Volume!F113/Volume!D113)</f>
        <v>0</v>
      </c>
      <c r="K113" s="187">
        <f>IF('Open Int.'!E113=0,0,'Open Int.'!H113/'Open Int.'!E113)</f>
        <v>0</v>
      </c>
    </row>
    <row r="114" spans="1:11" ht="15">
      <c r="A114" s="201" t="s">
        <v>274</v>
      </c>
      <c r="B114" s="287">
        <f>Margins!B114</f>
        <v>700</v>
      </c>
      <c r="C114" s="287">
        <f>Volume!J114</f>
        <v>297.05</v>
      </c>
      <c r="D114" s="182">
        <f>Volume!M114</f>
        <v>-2.173555079861672</v>
      </c>
      <c r="E114" s="175">
        <f>Volume!C114*100</f>
        <v>-59</v>
      </c>
      <c r="F114" s="347">
        <f>'Open Int.'!D114*100</f>
        <v>-4</v>
      </c>
      <c r="G114" s="176">
        <f>'Open Int.'!R114</f>
        <v>166.306413</v>
      </c>
      <c r="H114" s="176">
        <f>'Open Int.'!Z114</f>
        <v>-11.878443499999975</v>
      </c>
      <c r="I114" s="171">
        <f>'Open Int.'!O114</f>
        <v>0.8428357089272318</v>
      </c>
      <c r="J114" s="185">
        <f>IF(Volume!D114=0,0,Volume!F114/Volume!D114)</f>
        <v>0</v>
      </c>
      <c r="K114" s="187">
        <f>IF('Open Int.'!E114=0,0,'Open Int.'!H114/'Open Int.'!E114)</f>
        <v>0.17123287671232876</v>
      </c>
    </row>
    <row r="115" spans="1:11" ht="15">
      <c r="A115" s="201" t="s">
        <v>224</v>
      </c>
      <c r="B115" s="287">
        <f>Margins!B115</f>
        <v>650</v>
      </c>
      <c r="C115" s="287">
        <f>Volume!J115</f>
        <v>469.15</v>
      </c>
      <c r="D115" s="182">
        <f>Volume!M115</f>
        <v>4.197667962243193</v>
      </c>
      <c r="E115" s="175">
        <f>Volume!C115*100</f>
        <v>82</v>
      </c>
      <c r="F115" s="347">
        <f>'Open Int.'!D115*100</f>
        <v>16</v>
      </c>
      <c r="G115" s="176">
        <f>'Open Int.'!R115</f>
        <v>33.4832355</v>
      </c>
      <c r="H115" s="176">
        <f>'Open Int.'!Z115</f>
        <v>5.70956425</v>
      </c>
      <c r="I115" s="171">
        <f>'Open Int.'!O115</f>
        <v>0.8961748633879781</v>
      </c>
      <c r="J115" s="185">
        <f>IF(Volume!D115=0,0,Volume!F115/Volume!D115)</f>
        <v>0</v>
      </c>
      <c r="K115" s="187">
        <f>IF('Open Int.'!E115=0,0,'Open Int.'!H115/'Open Int.'!E115)</f>
        <v>0</v>
      </c>
    </row>
    <row r="116" spans="1:11" ht="15">
      <c r="A116" s="201" t="s">
        <v>394</v>
      </c>
      <c r="B116" s="287">
        <f>Margins!B116</f>
        <v>2400</v>
      </c>
      <c r="C116" s="287">
        <f>Volume!J116</f>
        <v>117.45</v>
      </c>
      <c r="D116" s="182">
        <f>Volume!M116</f>
        <v>1.381096245144591</v>
      </c>
      <c r="E116" s="175">
        <f>Volume!C116*100</f>
        <v>252.99999999999997</v>
      </c>
      <c r="F116" s="347">
        <f>'Open Int.'!D116*100</f>
        <v>26</v>
      </c>
      <c r="G116" s="176">
        <f>'Open Int.'!R116</f>
        <v>100.884852</v>
      </c>
      <c r="H116" s="176">
        <f>'Open Int.'!Z116</f>
        <v>21.83807999999999</v>
      </c>
      <c r="I116" s="171">
        <f>'Open Int.'!O116</f>
        <v>0.7077395920648226</v>
      </c>
      <c r="J116" s="185">
        <f>IF(Volume!D116=0,0,Volume!F116/Volume!D116)</f>
        <v>0.05269761606022585</v>
      </c>
      <c r="K116" s="187">
        <f>IF('Open Int.'!E116=0,0,'Open Int.'!H116/'Open Int.'!E116)</f>
        <v>0.18654434250764526</v>
      </c>
    </row>
    <row r="117" spans="1:11" ht="15">
      <c r="A117" s="201" t="s">
        <v>81</v>
      </c>
      <c r="B117" s="287">
        <f>Margins!B117</f>
        <v>600</v>
      </c>
      <c r="C117" s="287">
        <f>Volume!J117</f>
        <v>473.7</v>
      </c>
      <c r="D117" s="182">
        <f>Volume!M117</f>
        <v>-1.4562096941959641</v>
      </c>
      <c r="E117" s="175">
        <f>Volume!C117*100</f>
        <v>13</v>
      </c>
      <c r="F117" s="347">
        <f>'Open Int.'!D117*100</f>
        <v>3</v>
      </c>
      <c r="G117" s="176">
        <f>'Open Int.'!R117</f>
        <v>236.954214</v>
      </c>
      <c r="H117" s="176">
        <f>'Open Int.'!Z117</f>
        <v>2.9302260000000047</v>
      </c>
      <c r="I117" s="171">
        <f>'Open Int.'!O117</f>
        <v>0.8378313542041502</v>
      </c>
      <c r="J117" s="185">
        <f>IF(Volume!D117=0,0,Volume!F117/Volume!D117)</f>
        <v>0</v>
      </c>
      <c r="K117" s="187">
        <f>IF('Open Int.'!E117=0,0,'Open Int.'!H117/'Open Int.'!E117)</f>
        <v>0</v>
      </c>
    </row>
    <row r="118" spans="1:11" ht="15">
      <c r="A118" s="201" t="s">
        <v>225</v>
      </c>
      <c r="B118" s="287">
        <f>Margins!B118</f>
        <v>1400</v>
      </c>
      <c r="C118" s="287">
        <f>Volume!J118</f>
        <v>198.45</v>
      </c>
      <c r="D118" s="182">
        <f>Volume!M118</f>
        <v>-2.120838471023433</v>
      </c>
      <c r="E118" s="175">
        <f>Volume!C118*100</f>
        <v>-38</v>
      </c>
      <c r="F118" s="347">
        <f>'Open Int.'!D118*100</f>
        <v>-4</v>
      </c>
      <c r="G118" s="176">
        <f>'Open Int.'!R118</f>
        <v>97.573896</v>
      </c>
      <c r="H118" s="176">
        <f>'Open Int.'!Z118</f>
        <v>-4.981108999999989</v>
      </c>
      <c r="I118" s="171">
        <f>'Open Int.'!O118</f>
        <v>0.8351366742596811</v>
      </c>
      <c r="J118" s="185">
        <f>IF(Volume!D118=0,0,Volume!F118/Volume!D118)</f>
        <v>0.041666666666666664</v>
      </c>
      <c r="K118" s="187">
        <f>IF('Open Int.'!E118=0,0,'Open Int.'!H118/'Open Int.'!E118)</f>
        <v>0.16224188790560473</v>
      </c>
    </row>
    <row r="119" spans="1:11" ht="15">
      <c r="A119" s="201" t="s">
        <v>297</v>
      </c>
      <c r="B119" s="287">
        <f>Margins!B119</f>
        <v>1100</v>
      </c>
      <c r="C119" s="287">
        <f>Volume!J119</f>
        <v>472.1</v>
      </c>
      <c r="D119" s="182">
        <f>Volume!M119</f>
        <v>-0.5477143459026682</v>
      </c>
      <c r="E119" s="175">
        <f>Volume!C119*100</f>
        <v>6</v>
      </c>
      <c r="F119" s="347">
        <f>'Open Int.'!D119*100</f>
        <v>-3</v>
      </c>
      <c r="G119" s="176">
        <f>'Open Int.'!R119</f>
        <v>270.768234</v>
      </c>
      <c r="H119" s="176">
        <f>'Open Int.'!Z119</f>
        <v>-8.018328999999994</v>
      </c>
      <c r="I119" s="171">
        <f>'Open Int.'!O119</f>
        <v>0.7779056386651323</v>
      </c>
      <c r="J119" s="185">
        <f>IF(Volume!D119=0,0,Volume!F119/Volume!D119)</f>
        <v>0.10526315789473684</v>
      </c>
      <c r="K119" s="187">
        <f>IF('Open Int.'!E119=0,0,'Open Int.'!H119/'Open Int.'!E119)</f>
        <v>0.4121212121212121</v>
      </c>
    </row>
    <row r="120" spans="1:11" ht="15">
      <c r="A120" s="201" t="s">
        <v>226</v>
      </c>
      <c r="B120" s="287">
        <f>Margins!B120</f>
        <v>1500</v>
      </c>
      <c r="C120" s="287">
        <f>Volume!J120</f>
        <v>184.8</v>
      </c>
      <c r="D120" s="182">
        <f>Volume!M120</f>
        <v>-0.4310344827586115</v>
      </c>
      <c r="E120" s="175">
        <f>Volume!C120*100</f>
        <v>153</v>
      </c>
      <c r="F120" s="347">
        <f>'Open Int.'!D120*100</f>
        <v>1</v>
      </c>
      <c r="G120" s="176">
        <f>'Open Int.'!R120</f>
        <v>164.04696</v>
      </c>
      <c r="H120" s="176">
        <f>'Open Int.'!Z120</f>
        <v>0.793200000000013</v>
      </c>
      <c r="I120" s="171">
        <f>'Open Int.'!O120</f>
        <v>0.8303480905711389</v>
      </c>
      <c r="J120" s="185">
        <f>IF(Volume!D120=0,0,Volume!F120/Volume!D120)</f>
        <v>0</v>
      </c>
      <c r="K120" s="187">
        <f>IF('Open Int.'!E120=0,0,'Open Int.'!H120/'Open Int.'!E120)</f>
        <v>0</v>
      </c>
    </row>
    <row r="121" spans="1:11" ht="15">
      <c r="A121" s="201" t="s">
        <v>227</v>
      </c>
      <c r="B121" s="287">
        <f>Margins!B121</f>
        <v>800</v>
      </c>
      <c r="C121" s="287">
        <f>Volume!J121</f>
        <v>343.5</v>
      </c>
      <c r="D121" s="182">
        <f>Volume!M121</f>
        <v>-0.07272727272727272</v>
      </c>
      <c r="E121" s="175">
        <f>Volume!C121*100</f>
        <v>81</v>
      </c>
      <c r="F121" s="347">
        <f>'Open Int.'!D121*100</f>
        <v>-3</v>
      </c>
      <c r="G121" s="176">
        <f>'Open Int.'!R121</f>
        <v>225.4734</v>
      </c>
      <c r="H121" s="176">
        <f>'Open Int.'!Z121</f>
        <v>-6.379099999999994</v>
      </c>
      <c r="I121" s="171">
        <f>'Open Int.'!O121</f>
        <v>0.8260816575258988</v>
      </c>
      <c r="J121" s="185">
        <f>IF(Volume!D121=0,0,Volume!F121/Volume!D121)</f>
        <v>0.07894736842105263</v>
      </c>
      <c r="K121" s="187">
        <f>IF('Open Int.'!E121=0,0,'Open Int.'!H121/'Open Int.'!E121)</f>
        <v>0.1305785123966942</v>
      </c>
    </row>
    <row r="122" spans="1:11" ht="15">
      <c r="A122" s="201" t="s">
        <v>234</v>
      </c>
      <c r="B122" s="287">
        <f>Margins!B122</f>
        <v>700</v>
      </c>
      <c r="C122" s="287">
        <f>Volume!J122</f>
        <v>465.65</v>
      </c>
      <c r="D122" s="182">
        <f>Volume!M122</f>
        <v>1.937390542907173</v>
      </c>
      <c r="E122" s="175">
        <f>Volume!C122*100</f>
        <v>-6</v>
      </c>
      <c r="F122" s="347">
        <f>'Open Int.'!D122*100</f>
        <v>-8</v>
      </c>
      <c r="G122" s="176">
        <f>'Open Int.'!R122</f>
        <v>677.5626585</v>
      </c>
      <c r="H122" s="176">
        <f>'Open Int.'!Z122</f>
        <v>-38.6038135</v>
      </c>
      <c r="I122" s="171">
        <f>'Open Int.'!O122</f>
        <v>0.7735603983258768</v>
      </c>
      <c r="J122" s="185">
        <f>IF(Volume!D122=0,0,Volume!F122/Volume!D122)</f>
        <v>0.1678224687933426</v>
      </c>
      <c r="K122" s="187">
        <f>IF('Open Int.'!E122=0,0,'Open Int.'!H122/'Open Int.'!E122)</f>
        <v>0.40658227848101264</v>
      </c>
    </row>
    <row r="123" spans="1:11" ht="15">
      <c r="A123" s="201" t="s">
        <v>98</v>
      </c>
      <c r="B123" s="287">
        <f>Margins!B123</f>
        <v>550</v>
      </c>
      <c r="C123" s="287">
        <f>Volume!J123</f>
        <v>524.25</v>
      </c>
      <c r="D123" s="182">
        <f>Volume!M123</f>
        <v>2.5227339395717174</v>
      </c>
      <c r="E123" s="175">
        <f>Volume!C123*100</f>
        <v>287</v>
      </c>
      <c r="F123" s="347">
        <f>'Open Int.'!D123*100</f>
        <v>3</v>
      </c>
      <c r="G123" s="176">
        <f>'Open Int.'!R123</f>
        <v>266.51035125</v>
      </c>
      <c r="H123" s="176">
        <f>'Open Int.'!Z123</f>
        <v>15.585792749999996</v>
      </c>
      <c r="I123" s="171">
        <f>'Open Int.'!O123</f>
        <v>0.7998485340257492</v>
      </c>
      <c r="J123" s="185">
        <f>IF(Volume!D123=0,0,Volume!F123/Volume!D123)</f>
        <v>0.016042780748663103</v>
      </c>
      <c r="K123" s="187">
        <f>IF('Open Int.'!E123=0,0,'Open Int.'!H123/'Open Int.'!E123)</f>
        <v>0.05121293800539083</v>
      </c>
    </row>
    <row r="124" spans="1:11" ht="15">
      <c r="A124" s="201" t="s">
        <v>149</v>
      </c>
      <c r="B124" s="287">
        <f>Margins!B124</f>
        <v>550</v>
      </c>
      <c r="C124" s="287">
        <f>Volume!J124</f>
        <v>715.25</v>
      </c>
      <c r="D124" s="182">
        <f>Volume!M124</f>
        <v>-0.6252170892671066</v>
      </c>
      <c r="E124" s="175">
        <f>Volume!C124*100</f>
        <v>0</v>
      </c>
      <c r="F124" s="347">
        <f>'Open Int.'!D124*100</f>
        <v>5</v>
      </c>
      <c r="G124" s="176">
        <f>'Open Int.'!R124</f>
        <v>361.129725</v>
      </c>
      <c r="H124" s="176">
        <f>'Open Int.'!Z124</f>
        <v>15.145899999999983</v>
      </c>
      <c r="I124" s="171">
        <f>'Open Int.'!O124</f>
        <v>0.7582788671023966</v>
      </c>
      <c r="J124" s="185">
        <f>IF(Volume!D124=0,0,Volume!F124/Volume!D124)</f>
        <v>0.4523809523809524</v>
      </c>
      <c r="K124" s="187">
        <f>IF('Open Int.'!E124=0,0,'Open Int.'!H124/'Open Int.'!E124)</f>
        <v>0.5504587155963303</v>
      </c>
    </row>
    <row r="125" spans="1:11" ht="15">
      <c r="A125" s="201" t="s">
        <v>203</v>
      </c>
      <c r="B125" s="287">
        <f>Margins!B125</f>
        <v>150</v>
      </c>
      <c r="C125" s="287">
        <f>Volume!J125</f>
        <v>1554.3</v>
      </c>
      <c r="D125" s="182">
        <f>Volume!M125</f>
        <v>0.8336306724188206</v>
      </c>
      <c r="E125" s="175">
        <f>Volume!C125*100</f>
        <v>-28.999999999999996</v>
      </c>
      <c r="F125" s="347">
        <f>'Open Int.'!D125*100</f>
        <v>-5</v>
      </c>
      <c r="G125" s="176">
        <f>'Open Int.'!R125</f>
        <v>1797.2448615</v>
      </c>
      <c r="H125" s="176">
        <f>'Open Int.'!Z125</f>
        <v>-21.928184999999985</v>
      </c>
      <c r="I125" s="171">
        <f>'Open Int.'!O125</f>
        <v>0.750100535758299</v>
      </c>
      <c r="J125" s="185">
        <f>IF(Volume!D125=0,0,Volume!F125/Volume!D125)</f>
        <v>0.2262489415749365</v>
      </c>
      <c r="K125" s="187">
        <f>IF('Open Int.'!E125=0,0,'Open Int.'!H125/'Open Int.'!E125)</f>
        <v>0.5088055917220585</v>
      </c>
    </row>
    <row r="126" spans="1:11" ht="15">
      <c r="A126" s="201" t="s">
        <v>298</v>
      </c>
      <c r="B126" s="287">
        <f>Margins!B126</f>
        <v>500</v>
      </c>
      <c r="C126" s="287">
        <f>Volume!J126</f>
        <v>440.2</v>
      </c>
      <c r="D126" s="182">
        <f>Volume!M126</f>
        <v>-2.954144620811295</v>
      </c>
      <c r="E126" s="175">
        <f>Volume!C126*100</f>
        <v>-56.99999999999999</v>
      </c>
      <c r="F126" s="347">
        <f>'Open Int.'!D126*100</f>
        <v>-8</v>
      </c>
      <c r="G126" s="176">
        <f>'Open Int.'!R126</f>
        <v>33.41118</v>
      </c>
      <c r="H126" s="176">
        <f>'Open Int.'!Z126</f>
        <v>-4.0334999999999965</v>
      </c>
      <c r="I126" s="171">
        <f>'Open Int.'!O126</f>
        <v>0.922266139657444</v>
      </c>
      <c r="J126" s="185">
        <f>IF(Volume!D126=0,0,Volume!F126/Volume!D126)</f>
        <v>0</v>
      </c>
      <c r="K126" s="187">
        <f>IF('Open Int.'!E126=0,0,'Open Int.'!H126/'Open Int.'!E126)</f>
        <v>0.07692307692307693</v>
      </c>
    </row>
    <row r="127" spans="1:11" ht="15">
      <c r="A127" s="201" t="s">
        <v>216</v>
      </c>
      <c r="B127" s="287">
        <f>Margins!B127</f>
        <v>3350</v>
      </c>
      <c r="C127" s="287">
        <f>Volume!J127</f>
        <v>77.65</v>
      </c>
      <c r="D127" s="182">
        <f>Volume!M127</f>
        <v>0.5177993527508165</v>
      </c>
      <c r="E127" s="175">
        <f>Volume!C127*100</f>
        <v>85</v>
      </c>
      <c r="F127" s="347">
        <f>'Open Int.'!D127*100</f>
        <v>1</v>
      </c>
      <c r="G127" s="176">
        <f>'Open Int.'!R127</f>
        <v>597.5128675</v>
      </c>
      <c r="H127" s="176">
        <f>'Open Int.'!Z127</f>
        <v>7.32209499999999</v>
      </c>
      <c r="I127" s="171">
        <f>'Open Int.'!O127</f>
        <v>0.4437091858946452</v>
      </c>
      <c r="J127" s="185">
        <f>IF(Volume!D127=0,0,Volume!F127/Volume!D127)</f>
        <v>0.1053921568627451</v>
      </c>
      <c r="K127" s="187">
        <f>IF('Open Int.'!E127=0,0,'Open Int.'!H127/'Open Int.'!E127)</f>
        <v>0.26556776556776557</v>
      </c>
    </row>
    <row r="128" spans="1:11" ht="15">
      <c r="A128" s="201" t="s">
        <v>235</v>
      </c>
      <c r="B128" s="287">
        <f>Margins!B128</f>
        <v>2700</v>
      </c>
      <c r="C128" s="287">
        <f>Volume!J128</f>
        <v>136.15</v>
      </c>
      <c r="D128" s="182">
        <f>Volume!M128</f>
        <v>1.4530551415797446</v>
      </c>
      <c r="E128" s="175">
        <f>Volume!C128*100</f>
        <v>-11</v>
      </c>
      <c r="F128" s="347">
        <f>'Open Int.'!D128*100</f>
        <v>0</v>
      </c>
      <c r="G128" s="176">
        <f>'Open Int.'!R128</f>
        <v>486.4516965</v>
      </c>
      <c r="H128" s="176">
        <f>'Open Int.'!Z128</f>
        <v>-19.26624149999998</v>
      </c>
      <c r="I128" s="171">
        <f>'Open Int.'!O128</f>
        <v>0.7572734829592684</v>
      </c>
      <c r="J128" s="185">
        <f>IF(Volume!D128=0,0,Volume!F128/Volume!D128)</f>
        <v>0.26680141485598785</v>
      </c>
      <c r="K128" s="187">
        <f>IF('Open Int.'!E128=0,0,'Open Int.'!H128/'Open Int.'!E128)</f>
        <v>1.2986279257465698</v>
      </c>
    </row>
    <row r="129" spans="1:11" ht="15">
      <c r="A129" s="201" t="s">
        <v>204</v>
      </c>
      <c r="B129" s="287">
        <f>Margins!B129</f>
        <v>600</v>
      </c>
      <c r="C129" s="287">
        <f>Volume!J129</f>
        <v>480.1</v>
      </c>
      <c r="D129" s="182">
        <f>Volume!M129</f>
        <v>0.7872362758475909</v>
      </c>
      <c r="E129" s="175">
        <f>Volume!C129*100</f>
        <v>-56.99999999999999</v>
      </c>
      <c r="F129" s="347">
        <f>'Open Int.'!D129*100</f>
        <v>-4</v>
      </c>
      <c r="G129" s="176">
        <f>'Open Int.'!R129</f>
        <v>649.056792</v>
      </c>
      <c r="H129" s="176">
        <f>'Open Int.'!Z129</f>
        <v>-15.308553000000074</v>
      </c>
      <c r="I129" s="171">
        <f>'Open Int.'!O129</f>
        <v>0.4755015089650275</v>
      </c>
      <c r="J129" s="185">
        <f>IF(Volume!D129=0,0,Volume!F129/Volume!D129)</f>
        <v>0.28286082474226804</v>
      </c>
      <c r="K129" s="187">
        <f>IF('Open Int.'!E129=0,0,'Open Int.'!H129/'Open Int.'!E129)</f>
        <v>0.36677814938684505</v>
      </c>
    </row>
    <row r="130" spans="1:11" ht="15">
      <c r="A130" s="201" t="s">
        <v>205</v>
      </c>
      <c r="B130" s="287">
        <f>Margins!B130</f>
        <v>250</v>
      </c>
      <c r="C130" s="287">
        <f>Volume!J130</f>
        <v>1060.3</v>
      </c>
      <c r="D130" s="182">
        <f>Volume!M130</f>
        <v>-1.271008892406545</v>
      </c>
      <c r="E130" s="175">
        <f>Volume!C130*100</f>
        <v>-26</v>
      </c>
      <c r="F130" s="347">
        <f>'Open Int.'!D130*100</f>
        <v>-6</v>
      </c>
      <c r="G130" s="176">
        <f>'Open Int.'!R130</f>
        <v>791.19586</v>
      </c>
      <c r="H130" s="176">
        <f>'Open Int.'!Z130</f>
        <v>-48.015518749999956</v>
      </c>
      <c r="I130" s="171">
        <f>'Open Int.'!O130</f>
        <v>0.7670530688823372</v>
      </c>
      <c r="J130" s="185">
        <f>IF(Volume!D130=0,0,Volume!F130/Volume!D130)</f>
        <v>0.31515812431842966</v>
      </c>
      <c r="K130" s="187">
        <f>IF('Open Int.'!E130=0,0,'Open Int.'!H130/'Open Int.'!E130)</f>
        <v>0.5994750656167979</v>
      </c>
    </row>
    <row r="131" spans="1:11" ht="15">
      <c r="A131" s="201" t="s">
        <v>37</v>
      </c>
      <c r="B131" s="287">
        <f>Margins!B131</f>
        <v>1600</v>
      </c>
      <c r="C131" s="287">
        <f>Volume!J131</f>
        <v>174.65</v>
      </c>
      <c r="D131" s="182">
        <f>Volume!M131</f>
        <v>0.4601668104688015</v>
      </c>
      <c r="E131" s="175">
        <f>Volume!C131*100</f>
        <v>40</v>
      </c>
      <c r="F131" s="347">
        <f>'Open Int.'!D131*100</f>
        <v>-3</v>
      </c>
      <c r="G131" s="176">
        <f>'Open Int.'!R131</f>
        <v>17.157616</v>
      </c>
      <c r="H131" s="176">
        <f>'Open Int.'!Z131</f>
        <v>-0.4220959999999998</v>
      </c>
      <c r="I131" s="171">
        <f>'Open Int.'!O131</f>
        <v>0.9283387622149837</v>
      </c>
      <c r="J131" s="185">
        <f>IF(Volume!D131=0,0,Volume!F131/Volume!D131)</f>
        <v>0</v>
      </c>
      <c r="K131" s="187">
        <f>IF('Open Int.'!E131=0,0,'Open Int.'!H131/'Open Int.'!E131)</f>
        <v>0.05172413793103448</v>
      </c>
    </row>
    <row r="132" spans="1:11" ht="15">
      <c r="A132" s="201" t="s">
        <v>299</v>
      </c>
      <c r="B132" s="287">
        <f>Margins!B132</f>
        <v>150</v>
      </c>
      <c r="C132" s="287">
        <f>Volume!J132</f>
        <v>1742.1</v>
      </c>
      <c r="D132" s="182">
        <f>Volume!M132</f>
        <v>-0.582092107515839</v>
      </c>
      <c r="E132" s="175">
        <f>Volume!C132*100</f>
        <v>23</v>
      </c>
      <c r="F132" s="347">
        <f>'Open Int.'!D132*100</f>
        <v>-2</v>
      </c>
      <c r="G132" s="176">
        <f>'Open Int.'!R132</f>
        <v>421.448832</v>
      </c>
      <c r="H132" s="176">
        <f>'Open Int.'!Z132</f>
        <v>-9.958666499999993</v>
      </c>
      <c r="I132" s="171">
        <f>'Open Int.'!O132</f>
        <v>0.8036954365079365</v>
      </c>
      <c r="J132" s="185">
        <f>IF(Volume!D132=0,0,Volume!F132/Volume!D132)</f>
        <v>0</v>
      </c>
      <c r="K132" s="187">
        <f>IF('Open Int.'!E132=0,0,'Open Int.'!H132/'Open Int.'!E132)</f>
        <v>0.043010752688172046</v>
      </c>
    </row>
    <row r="133" spans="1:11" ht="15">
      <c r="A133" s="201" t="s">
        <v>228</v>
      </c>
      <c r="B133" s="287">
        <f>Margins!B133</f>
        <v>375</v>
      </c>
      <c r="C133" s="287">
        <f>Volume!J133</f>
        <v>1064.8</v>
      </c>
      <c r="D133" s="182">
        <f>Volume!M133</f>
        <v>-0.34161636014788627</v>
      </c>
      <c r="E133" s="175">
        <f>Volume!C133*100</f>
        <v>24</v>
      </c>
      <c r="F133" s="347">
        <f>'Open Int.'!D133*100</f>
        <v>13</v>
      </c>
      <c r="G133" s="176">
        <f>'Open Int.'!R133</f>
        <v>378.97563</v>
      </c>
      <c r="H133" s="176">
        <f>'Open Int.'!Z133</f>
        <v>41.25194062500003</v>
      </c>
      <c r="I133" s="171">
        <f>'Open Int.'!O133</f>
        <v>0.6727425982509746</v>
      </c>
      <c r="J133" s="185">
        <f>IF(Volume!D133=0,0,Volume!F133/Volume!D133)</f>
        <v>0</v>
      </c>
      <c r="K133" s="187">
        <f>IF('Open Int.'!E133=0,0,'Open Int.'!H133/'Open Int.'!E133)</f>
        <v>0.04</v>
      </c>
    </row>
    <row r="134" spans="1:11" ht="15">
      <c r="A134" s="201" t="s">
        <v>276</v>
      </c>
      <c r="B134" s="287">
        <f>Margins!B134</f>
        <v>350</v>
      </c>
      <c r="C134" s="287">
        <f>Volume!J134</f>
        <v>814.9</v>
      </c>
      <c r="D134" s="182">
        <f>Volume!M134</f>
        <v>-0.5552504728781582</v>
      </c>
      <c r="E134" s="175">
        <f>Volume!C134*100</f>
        <v>26</v>
      </c>
      <c r="F134" s="347">
        <f>'Open Int.'!D134*100</f>
        <v>3</v>
      </c>
      <c r="G134" s="176">
        <f>'Open Int.'!R134</f>
        <v>68.565686</v>
      </c>
      <c r="H134" s="176">
        <f>'Open Int.'!Z134</f>
        <v>1.3666887499999945</v>
      </c>
      <c r="I134" s="171">
        <f>'Open Int.'!O134</f>
        <v>0.7886855241264559</v>
      </c>
      <c r="J134" s="185">
        <f>IF(Volume!D134=0,0,Volume!F134/Volume!D134)</f>
        <v>0</v>
      </c>
      <c r="K134" s="187">
        <f>IF('Open Int.'!E134=0,0,'Open Int.'!H134/'Open Int.'!E134)</f>
        <v>0.4666666666666667</v>
      </c>
    </row>
    <row r="135" spans="1:11" ht="15">
      <c r="A135" s="201" t="s">
        <v>180</v>
      </c>
      <c r="B135" s="287">
        <f>Margins!B135</f>
        <v>1500</v>
      </c>
      <c r="C135" s="287">
        <f>Volume!J135</f>
        <v>147.3</v>
      </c>
      <c r="D135" s="182">
        <f>Volume!M135</f>
        <v>-0.8748317631224649</v>
      </c>
      <c r="E135" s="175">
        <f>Volume!C135*100</f>
        <v>21</v>
      </c>
      <c r="F135" s="347">
        <f>'Open Int.'!D135*100</f>
        <v>-2</v>
      </c>
      <c r="G135" s="176">
        <f>'Open Int.'!R135</f>
        <v>95.67135000000002</v>
      </c>
      <c r="H135" s="176">
        <f>'Open Int.'!Z135</f>
        <v>-2.0480099999999766</v>
      </c>
      <c r="I135" s="171">
        <f>'Open Int.'!O135</f>
        <v>0.7288683602771363</v>
      </c>
      <c r="J135" s="185">
        <f>IF(Volume!D135=0,0,Volume!F135/Volume!D135)</f>
        <v>0</v>
      </c>
      <c r="K135" s="187">
        <f>IF('Open Int.'!E135=0,0,'Open Int.'!H135/'Open Int.'!E135)</f>
        <v>0.27300613496932513</v>
      </c>
    </row>
    <row r="136" spans="1:11" ht="15">
      <c r="A136" s="201" t="s">
        <v>181</v>
      </c>
      <c r="B136" s="287">
        <f>Margins!B136</f>
        <v>850</v>
      </c>
      <c r="C136" s="287">
        <f>Volume!J136</f>
        <v>341.55</v>
      </c>
      <c r="D136" s="182">
        <f>Volume!M136</f>
        <v>-0.9425754060324827</v>
      </c>
      <c r="E136" s="175">
        <f>Volume!C136*100</f>
        <v>-26</v>
      </c>
      <c r="F136" s="347">
        <f>'Open Int.'!D136*100</f>
        <v>19</v>
      </c>
      <c r="G136" s="176">
        <f>'Open Int.'!R136</f>
        <v>14.54490675</v>
      </c>
      <c r="H136" s="176">
        <f>'Open Int.'!Z136</f>
        <v>2.1769307500000004</v>
      </c>
      <c r="I136" s="171">
        <f>'Open Int.'!O136</f>
        <v>0.6906187624750499</v>
      </c>
      <c r="J136" s="185">
        <f>IF(Volume!D136=0,0,Volume!F136/Volume!D136)</f>
        <v>0</v>
      </c>
      <c r="K136" s="187">
        <f>IF('Open Int.'!E136=0,0,'Open Int.'!H136/'Open Int.'!E136)</f>
        <v>0</v>
      </c>
    </row>
    <row r="137" spans="1:11" ht="15">
      <c r="A137" s="201" t="s">
        <v>150</v>
      </c>
      <c r="B137" s="287">
        <f>Margins!B137</f>
        <v>875</v>
      </c>
      <c r="C137" s="287">
        <f>Volume!J137</f>
        <v>518</v>
      </c>
      <c r="D137" s="182">
        <f>Volume!M137</f>
        <v>-1.0600706713780832</v>
      </c>
      <c r="E137" s="175">
        <f>Volume!C137*100</f>
        <v>111.00000000000001</v>
      </c>
      <c r="F137" s="347">
        <f>'Open Int.'!D137*100</f>
        <v>17</v>
      </c>
      <c r="G137" s="176">
        <f>'Open Int.'!R137</f>
        <v>381.953775</v>
      </c>
      <c r="H137" s="176">
        <f>'Open Int.'!Z137</f>
        <v>51.75079000000005</v>
      </c>
      <c r="I137" s="171">
        <f>'Open Int.'!O137</f>
        <v>0.6290494838020648</v>
      </c>
      <c r="J137" s="185">
        <f>IF(Volume!D137=0,0,Volume!F137/Volume!D137)</f>
        <v>0.0625</v>
      </c>
      <c r="K137" s="187">
        <f>IF('Open Int.'!E137=0,0,'Open Int.'!H137/'Open Int.'!E137)</f>
        <v>0.3333333333333333</v>
      </c>
    </row>
    <row r="138" spans="1:11" ht="15">
      <c r="A138" s="201" t="s">
        <v>151</v>
      </c>
      <c r="B138" s="287">
        <f>Margins!B138</f>
        <v>225</v>
      </c>
      <c r="C138" s="287">
        <f>Volume!J138</f>
        <v>1047.8</v>
      </c>
      <c r="D138" s="182">
        <f>Volume!M138</f>
        <v>-11.387373673305433</v>
      </c>
      <c r="E138" s="175">
        <f>Volume!C138*100</f>
        <v>8</v>
      </c>
      <c r="F138" s="347">
        <f>'Open Int.'!D138*100</f>
        <v>-54</v>
      </c>
      <c r="G138" s="176">
        <f>'Open Int.'!R138</f>
        <v>77.8698765</v>
      </c>
      <c r="H138" s="176">
        <f>'Open Int.'!Z138</f>
        <v>-111.7714545</v>
      </c>
      <c r="I138" s="171">
        <f>'Open Int.'!O138</f>
        <v>0.3566454738116863</v>
      </c>
      <c r="J138" s="185">
        <f>IF(Volume!D138=0,0,Volume!F138/Volume!D138)</f>
        <v>0</v>
      </c>
      <c r="K138" s="187">
        <f>IF('Open Int.'!E138=0,0,'Open Int.'!H138/'Open Int.'!E138)</f>
        <v>0</v>
      </c>
    </row>
    <row r="139" spans="1:11" ht="15">
      <c r="A139" s="201" t="s">
        <v>214</v>
      </c>
      <c r="B139" s="287">
        <f>Margins!B139</f>
        <v>125</v>
      </c>
      <c r="C139" s="287">
        <f>Volume!J139</f>
        <v>1649.6</v>
      </c>
      <c r="D139" s="182">
        <f>Volume!M139</f>
        <v>0.4934511117879932</v>
      </c>
      <c r="E139" s="175">
        <f>Volume!C139*100</f>
        <v>-40</v>
      </c>
      <c r="F139" s="347">
        <f>'Open Int.'!D139*100</f>
        <v>-4</v>
      </c>
      <c r="G139" s="176">
        <f>'Open Int.'!R139</f>
        <v>57.96282</v>
      </c>
      <c r="H139" s="176">
        <f>'Open Int.'!Z139</f>
        <v>-1.8288174999999995</v>
      </c>
      <c r="I139" s="171">
        <f>'Open Int.'!O139</f>
        <v>0.9512628957666311</v>
      </c>
      <c r="J139" s="185">
        <f>IF(Volume!D139=0,0,Volume!F139/Volume!D139)</f>
        <v>0</v>
      </c>
      <c r="K139" s="187">
        <f>IF('Open Int.'!E139=0,0,'Open Int.'!H139/'Open Int.'!E139)</f>
        <v>0</v>
      </c>
    </row>
    <row r="140" spans="1:11" ht="15">
      <c r="A140" s="201" t="s">
        <v>229</v>
      </c>
      <c r="B140" s="287">
        <f>Margins!B140</f>
        <v>200</v>
      </c>
      <c r="C140" s="287">
        <f>Volume!J140</f>
        <v>1145.15</v>
      </c>
      <c r="D140" s="182">
        <f>Volume!M140</f>
        <v>-3.7972025034653525</v>
      </c>
      <c r="E140" s="175">
        <f>Volume!C140*100</f>
        <v>152</v>
      </c>
      <c r="F140" s="347">
        <f>'Open Int.'!D140*100</f>
        <v>5</v>
      </c>
      <c r="G140" s="176">
        <f>'Open Int.'!R140</f>
        <v>205.66894000000002</v>
      </c>
      <c r="H140" s="176">
        <f>'Open Int.'!Z140</f>
        <v>1.881020000000035</v>
      </c>
      <c r="I140" s="171">
        <f>'Open Int.'!O140</f>
        <v>0.6446547884187083</v>
      </c>
      <c r="J140" s="185">
        <f>IF(Volume!D140=0,0,Volume!F140/Volume!D140)</f>
        <v>0</v>
      </c>
      <c r="K140" s="187">
        <f>IF('Open Int.'!E140=0,0,'Open Int.'!H140/'Open Int.'!E140)</f>
        <v>0.65</v>
      </c>
    </row>
    <row r="141" spans="1:11" ht="15">
      <c r="A141" s="201" t="s">
        <v>91</v>
      </c>
      <c r="B141" s="287">
        <f>Margins!B141</f>
        <v>3800</v>
      </c>
      <c r="C141" s="287">
        <f>Volume!J141</f>
        <v>72.6</v>
      </c>
      <c r="D141" s="182">
        <f>Volume!M141</f>
        <v>-0.9549795361528007</v>
      </c>
      <c r="E141" s="175">
        <f>Volume!C141*100</f>
        <v>-52</v>
      </c>
      <c r="F141" s="347">
        <f>'Open Int.'!D141*100</f>
        <v>-9</v>
      </c>
      <c r="G141" s="176">
        <f>'Open Int.'!R141</f>
        <v>41.68546799999999</v>
      </c>
      <c r="H141" s="176">
        <f>'Open Int.'!Z141</f>
        <v>-3.4937200000000104</v>
      </c>
      <c r="I141" s="171">
        <f>'Open Int.'!O141</f>
        <v>0.8749172733289212</v>
      </c>
      <c r="J141" s="185">
        <f>IF(Volume!D141=0,0,Volume!F141/Volume!D141)</f>
        <v>0.9411764705882353</v>
      </c>
      <c r="K141" s="187">
        <f>IF('Open Int.'!E141=0,0,'Open Int.'!H141/'Open Int.'!E141)</f>
        <v>0.3557312252964427</v>
      </c>
    </row>
    <row r="142" spans="1:14" ht="15">
      <c r="A142" s="201" t="s">
        <v>152</v>
      </c>
      <c r="B142" s="287">
        <f>Margins!B142</f>
        <v>1350</v>
      </c>
      <c r="C142" s="287">
        <f>Volume!J142</f>
        <v>214</v>
      </c>
      <c r="D142" s="182">
        <f>Volume!M142</f>
        <v>0.3516998827667058</v>
      </c>
      <c r="E142" s="175">
        <f>Volume!C142*100</f>
        <v>73</v>
      </c>
      <c r="F142" s="347">
        <f>'Open Int.'!D142*100</f>
        <v>3</v>
      </c>
      <c r="G142" s="176">
        <f>'Open Int.'!R142</f>
        <v>33.07905</v>
      </c>
      <c r="H142" s="176">
        <f>'Open Int.'!Z142</f>
        <v>1.1235375000000012</v>
      </c>
      <c r="I142" s="171">
        <f>'Open Int.'!O142</f>
        <v>0.6192139737991267</v>
      </c>
      <c r="J142" s="185">
        <f>IF(Volume!D142=0,0,Volume!F142/Volume!D142)</f>
        <v>0</v>
      </c>
      <c r="K142" s="187">
        <f>IF('Open Int.'!E142=0,0,'Open Int.'!H142/'Open Int.'!E142)</f>
        <v>0</v>
      </c>
      <c r="N142" s="96"/>
    </row>
    <row r="143" spans="1:14" ht="15">
      <c r="A143" s="201" t="s">
        <v>208</v>
      </c>
      <c r="B143" s="287">
        <f>Margins!B143</f>
        <v>412</v>
      </c>
      <c r="C143" s="287">
        <f>Volume!J143</f>
        <v>718.15</v>
      </c>
      <c r="D143" s="182">
        <f>Volume!M143</f>
        <v>-0.6570756674505465</v>
      </c>
      <c r="E143" s="175">
        <f>Volume!C143*100</f>
        <v>48</v>
      </c>
      <c r="F143" s="347">
        <f>'Open Int.'!D143*100</f>
        <v>6</v>
      </c>
      <c r="G143" s="176">
        <f>'Open Int.'!R143</f>
        <v>321.70793194000004</v>
      </c>
      <c r="H143" s="176">
        <f>'Open Int.'!Z143</f>
        <v>14.52111922000006</v>
      </c>
      <c r="I143" s="171">
        <f>'Open Int.'!O143</f>
        <v>0.7673135289248597</v>
      </c>
      <c r="J143" s="185">
        <f>IF(Volume!D143=0,0,Volume!F143/Volume!D143)</f>
        <v>0.42028985507246375</v>
      </c>
      <c r="K143" s="187">
        <f>IF('Open Int.'!E143=0,0,'Open Int.'!H143/'Open Int.'!E143)</f>
        <v>0.20397111913357402</v>
      </c>
      <c r="N143" s="96"/>
    </row>
    <row r="144" spans="1:14" ht="15">
      <c r="A144" s="177" t="s">
        <v>230</v>
      </c>
      <c r="B144" s="287">
        <f>Margins!B144</f>
        <v>400</v>
      </c>
      <c r="C144" s="287">
        <f>Volume!J144</f>
        <v>568.1</v>
      </c>
      <c r="D144" s="182">
        <f>Volume!M144</f>
        <v>4.085745694393564</v>
      </c>
      <c r="E144" s="175">
        <f>Volume!C144*100</f>
        <v>159</v>
      </c>
      <c r="F144" s="347">
        <f>'Open Int.'!D144*100</f>
        <v>-3</v>
      </c>
      <c r="G144" s="176">
        <f>'Open Int.'!R144</f>
        <v>64.058956</v>
      </c>
      <c r="H144" s="176">
        <f>'Open Int.'!Z144</f>
        <v>0.680659999999996</v>
      </c>
      <c r="I144" s="171">
        <f>'Open Int.'!O144</f>
        <v>0.8017027314650585</v>
      </c>
      <c r="J144" s="185">
        <f>IF(Volume!D144=0,0,Volume!F144/Volume!D144)</f>
        <v>0</v>
      </c>
      <c r="K144" s="187">
        <f>IF('Open Int.'!E144=0,0,'Open Int.'!H144/'Open Int.'!E144)</f>
        <v>0.05263157894736842</v>
      </c>
      <c r="N144" s="96"/>
    </row>
    <row r="145" spans="1:14" ht="15">
      <c r="A145" s="177" t="s">
        <v>185</v>
      </c>
      <c r="B145" s="287">
        <f>Margins!B145</f>
        <v>675</v>
      </c>
      <c r="C145" s="287">
        <f>Volume!J145</f>
        <v>557.1</v>
      </c>
      <c r="D145" s="182">
        <f>Volume!M145</f>
        <v>4.452985844192369</v>
      </c>
      <c r="E145" s="175">
        <f>Volume!C145*100</f>
        <v>20</v>
      </c>
      <c r="F145" s="347">
        <f>'Open Int.'!D145*100</f>
        <v>-3</v>
      </c>
      <c r="G145" s="176">
        <f>'Open Int.'!R145</f>
        <v>1044.2700225</v>
      </c>
      <c r="H145" s="176">
        <f>'Open Int.'!Z145</f>
        <v>27.52625025000009</v>
      </c>
      <c r="I145" s="171">
        <f>'Open Int.'!O145</f>
        <v>0.8217861001080302</v>
      </c>
      <c r="J145" s="185">
        <f>IF(Volume!D145=0,0,Volume!F145/Volume!D145)</f>
        <v>0.4040017985611511</v>
      </c>
      <c r="K145" s="187">
        <f>IF('Open Int.'!E145=0,0,'Open Int.'!H145/'Open Int.'!E145)</f>
        <v>0.9085594989561586</v>
      </c>
      <c r="N145" s="96"/>
    </row>
    <row r="146" spans="1:14" ht="15">
      <c r="A146" s="177" t="s">
        <v>206</v>
      </c>
      <c r="B146" s="287">
        <f>Margins!B146</f>
        <v>275</v>
      </c>
      <c r="C146" s="287">
        <f>Volume!J146</f>
        <v>678.65</v>
      </c>
      <c r="D146" s="182">
        <f>Volume!M146</f>
        <v>0.36231884057970004</v>
      </c>
      <c r="E146" s="175">
        <f>Volume!C146*100</f>
        <v>54</v>
      </c>
      <c r="F146" s="347">
        <f>'Open Int.'!D146*100</f>
        <v>-5</v>
      </c>
      <c r="G146" s="176">
        <f>'Open Int.'!R146</f>
        <v>50.147145125</v>
      </c>
      <c r="H146" s="176">
        <f>'Open Int.'!Z146</f>
        <v>-2.5525018750000044</v>
      </c>
      <c r="I146" s="171">
        <f>'Open Int.'!O146</f>
        <v>0.9017491626349088</v>
      </c>
      <c r="J146" s="185">
        <f>IF(Volume!D146=0,0,Volume!F146/Volume!D146)</f>
        <v>0</v>
      </c>
      <c r="K146" s="187">
        <f>IF('Open Int.'!E146=0,0,'Open Int.'!H146/'Open Int.'!E146)</f>
        <v>0</v>
      </c>
      <c r="N146" s="96"/>
    </row>
    <row r="147" spans="1:14" ht="15">
      <c r="A147" s="177" t="s">
        <v>118</v>
      </c>
      <c r="B147" s="287">
        <f>Margins!B147</f>
        <v>250</v>
      </c>
      <c r="C147" s="287">
        <f>Volume!J147</f>
        <v>1247.8</v>
      </c>
      <c r="D147" s="182">
        <f>Volume!M147</f>
        <v>-0.7832067745398271</v>
      </c>
      <c r="E147" s="175">
        <f>Volume!C147*100</f>
        <v>-23</v>
      </c>
      <c r="F147" s="347">
        <f>'Open Int.'!D147*100</f>
        <v>1</v>
      </c>
      <c r="G147" s="176">
        <f>'Open Int.'!R147</f>
        <v>633.19611</v>
      </c>
      <c r="H147" s="176">
        <f>'Open Int.'!Z147</f>
        <v>1.289867500000014</v>
      </c>
      <c r="I147" s="171">
        <f>'Open Int.'!O147</f>
        <v>0.8701349886688343</v>
      </c>
      <c r="J147" s="185">
        <f>IF(Volume!D147=0,0,Volume!F147/Volume!D147)</f>
        <v>0.1111111111111111</v>
      </c>
      <c r="K147" s="187">
        <f>IF('Open Int.'!E147=0,0,'Open Int.'!H147/'Open Int.'!E147)</f>
        <v>0.1310344827586207</v>
      </c>
      <c r="N147" s="96"/>
    </row>
    <row r="148" spans="1:14" ht="15">
      <c r="A148" s="177" t="s">
        <v>231</v>
      </c>
      <c r="B148" s="287">
        <f>Margins!B148</f>
        <v>411</v>
      </c>
      <c r="C148" s="287">
        <f>Volume!J148</f>
        <v>952.85</v>
      </c>
      <c r="D148" s="182">
        <f>Volume!M148</f>
        <v>-5.728419490477366</v>
      </c>
      <c r="E148" s="175">
        <f>Volume!C148*100</f>
        <v>11</v>
      </c>
      <c r="F148" s="347">
        <f>'Open Int.'!D148*100</f>
        <v>4</v>
      </c>
      <c r="G148" s="176">
        <f>'Open Int.'!R148</f>
        <v>151.71411099000002</v>
      </c>
      <c r="H148" s="176">
        <f>'Open Int.'!Z148</f>
        <v>-2.9876453099999765</v>
      </c>
      <c r="I148" s="171">
        <f>'Open Int.'!O148</f>
        <v>0.7429013939081053</v>
      </c>
      <c r="J148" s="185">
        <f>IF(Volume!D148=0,0,Volume!F148/Volume!D148)</f>
        <v>0</v>
      </c>
      <c r="K148" s="187">
        <f>IF('Open Int.'!E148=0,0,'Open Int.'!H148/'Open Int.'!E148)</f>
        <v>0.15384615384615385</v>
      </c>
      <c r="N148" s="96"/>
    </row>
    <row r="149" spans="1:14" ht="15">
      <c r="A149" s="177" t="s">
        <v>300</v>
      </c>
      <c r="B149" s="287">
        <f>Margins!B149</f>
        <v>3850</v>
      </c>
      <c r="C149" s="287">
        <f>Volume!J149</f>
        <v>49.1</v>
      </c>
      <c r="D149" s="182">
        <f>Volume!M149</f>
        <v>0.20408163265306412</v>
      </c>
      <c r="E149" s="175">
        <f>Volume!C149*100</f>
        <v>-16</v>
      </c>
      <c r="F149" s="347">
        <f>'Open Int.'!D149*100</f>
        <v>-11</v>
      </c>
      <c r="G149" s="176">
        <f>'Open Int.'!R149</f>
        <v>9.792013</v>
      </c>
      <c r="H149" s="176">
        <f>'Open Int.'!Z149</f>
        <v>-1.187417</v>
      </c>
      <c r="I149" s="171">
        <f>'Open Int.'!O149</f>
        <v>0.8745173745173745</v>
      </c>
      <c r="J149" s="185">
        <f>IF(Volume!D149=0,0,Volume!F149/Volume!D149)</f>
        <v>0</v>
      </c>
      <c r="K149" s="187">
        <f>IF('Open Int.'!E149=0,0,'Open Int.'!H149/'Open Int.'!E149)</f>
        <v>0</v>
      </c>
      <c r="N149" s="96"/>
    </row>
    <row r="150" spans="1:14" ht="15">
      <c r="A150" s="177" t="s">
        <v>301</v>
      </c>
      <c r="B150" s="287">
        <f>Margins!B150</f>
        <v>10450</v>
      </c>
      <c r="C150" s="287">
        <f>Volume!J150</f>
        <v>26.3</v>
      </c>
      <c r="D150" s="182">
        <f>Volume!M150</f>
        <v>0.7662835249042118</v>
      </c>
      <c r="E150" s="175">
        <f>Volume!C150*100</f>
        <v>16</v>
      </c>
      <c r="F150" s="347">
        <f>'Open Int.'!D150*100</f>
        <v>4</v>
      </c>
      <c r="G150" s="176">
        <f>'Open Int.'!R150</f>
        <v>181.006331</v>
      </c>
      <c r="H150" s="176">
        <f>'Open Int.'!Z150</f>
        <v>10.567980499999976</v>
      </c>
      <c r="I150" s="171">
        <f>'Open Int.'!O150</f>
        <v>0.6718797449134528</v>
      </c>
      <c r="J150" s="185">
        <f>IF(Volume!D150=0,0,Volume!F150/Volume!D150)</f>
        <v>0.12870159453302962</v>
      </c>
      <c r="K150" s="187">
        <f>IF('Open Int.'!E150=0,0,'Open Int.'!H150/'Open Int.'!E150)</f>
        <v>0.3072236727589208</v>
      </c>
      <c r="N150" s="96"/>
    </row>
    <row r="151" spans="1:14" ht="15">
      <c r="A151" s="177" t="s">
        <v>173</v>
      </c>
      <c r="B151" s="287">
        <f>Margins!B151</f>
        <v>2950</v>
      </c>
      <c r="C151" s="287">
        <f>Volume!J151</f>
        <v>56.75</v>
      </c>
      <c r="D151" s="182">
        <f>Volume!M151</f>
        <v>0.08818342151674984</v>
      </c>
      <c r="E151" s="175">
        <f>Volume!C151*100</f>
        <v>6</v>
      </c>
      <c r="F151" s="347">
        <f>'Open Int.'!D151*100</f>
        <v>-1</v>
      </c>
      <c r="G151" s="176">
        <f>'Open Int.'!R151</f>
        <v>47.81301</v>
      </c>
      <c r="H151" s="176">
        <f>'Open Int.'!Z151</f>
        <v>-0.4429425000000009</v>
      </c>
      <c r="I151" s="171">
        <f>'Open Int.'!O151</f>
        <v>0.8284313725490197</v>
      </c>
      <c r="J151" s="185">
        <f>IF(Volume!D151=0,0,Volume!F151/Volume!D151)</f>
        <v>0</v>
      </c>
      <c r="K151" s="187">
        <f>IF('Open Int.'!E151=0,0,'Open Int.'!H151/'Open Int.'!E151)</f>
        <v>0.03125</v>
      </c>
      <c r="N151" s="96"/>
    </row>
    <row r="152" spans="1:14" ht="15">
      <c r="A152" s="177" t="s">
        <v>302</v>
      </c>
      <c r="B152" s="287">
        <f>Margins!B152</f>
        <v>200</v>
      </c>
      <c r="C152" s="287">
        <f>Volume!J152</f>
        <v>812.05</v>
      </c>
      <c r="D152" s="182">
        <f>Volume!M152</f>
        <v>-3.551279767207089</v>
      </c>
      <c r="E152" s="175">
        <f>Volume!C152*100</f>
        <v>-46</v>
      </c>
      <c r="F152" s="347">
        <f>'Open Int.'!D152*100</f>
        <v>-1</v>
      </c>
      <c r="G152" s="176">
        <f>'Open Int.'!R152</f>
        <v>46.741598</v>
      </c>
      <c r="H152" s="176">
        <f>'Open Int.'!Z152</f>
        <v>-2.4114429999999984</v>
      </c>
      <c r="I152" s="171">
        <f>'Open Int.'!O152</f>
        <v>0.8002084781097984</v>
      </c>
      <c r="J152" s="185">
        <f>IF(Volume!D152=0,0,Volume!F152/Volume!D152)</f>
        <v>0</v>
      </c>
      <c r="K152" s="187">
        <f>IF('Open Int.'!E152=0,0,'Open Int.'!H152/'Open Int.'!E152)</f>
        <v>0</v>
      </c>
      <c r="N152" s="96"/>
    </row>
    <row r="153" spans="1:14" ht="15">
      <c r="A153" s="177" t="s">
        <v>82</v>
      </c>
      <c r="B153" s="287">
        <f>Margins!B153</f>
        <v>2100</v>
      </c>
      <c r="C153" s="287">
        <f>Volume!J153</f>
        <v>103.45</v>
      </c>
      <c r="D153" s="182">
        <f>Volume!M153</f>
        <v>-0.28915662650602136</v>
      </c>
      <c r="E153" s="175">
        <f>Volume!C153*100</f>
        <v>164</v>
      </c>
      <c r="F153" s="347">
        <f>'Open Int.'!D153*100</f>
        <v>1</v>
      </c>
      <c r="G153" s="176">
        <f>'Open Int.'!R153</f>
        <v>110.186664</v>
      </c>
      <c r="H153" s="176">
        <f>'Open Int.'!Z153</f>
        <v>0.4866014999999919</v>
      </c>
      <c r="I153" s="171">
        <f>'Open Int.'!O153</f>
        <v>0.7496056782334385</v>
      </c>
      <c r="J153" s="185">
        <f>IF(Volume!D153=0,0,Volume!F153/Volume!D153)</f>
        <v>0</v>
      </c>
      <c r="K153" s="187">
        <f>IF('Open Int.'!E153=0,0,'Open Int.'!H153/'Open Int.'!E153)</f>
        <v>0.05128205128205128</v>
      </c>
      <c r="N153" s="96"/>
    </row>
    <row r="154" spans="1:14" ht="15">
      <c r="A154" s="177" t="s">
        <v>153</v>
      </c>
      <c r="B154" s="287">
        <f>Margins!B154</f>
        <v>450</v>
      </c>
      <c r="C154" s="287">
        <f>Volume!J154</f>
        <v>462.95</v>
      </c>
      <c r="D154" s="182">
        <f>Volume!M154</f>
        <v>-0.7077747989276164</v>
      </c>
      <c r="E154" s="175">
        <f>Volume!C154*100</f>
        <v>-8</v>
      </c>
      <c r="F154" s="347">
        <f>'Open Int.'!D154*100</f>
        <v>0</v>
      </c>
      <c r="G154" s="176">
        <f>'Open Int.'!R154</f>
        <v>135.412875</v>
      </c>
      <c r="H154" s="176">
        <f>'Open Int.'!Z154</f>
        <v>-0.41973749999999654</v>
      </c>
      <c r="I154" s="171">
        <f>'Open Int.'!O154</f>
        <v>0.7675384615384615</v>
      </c>
      <c r="J154" s="185">
        <f>IF(Volume!D154=0,0,Volume!F154/Volume!D154)</f>
        <v>0</v>
      </c>
      <c r="K154" s="187">
        <f>IF('Open Int.'!E154=0,0,'Open Int.'!H154/'Open Int.'!E154)</f>
        <v>0</v>
      </c>
      <c r="N154" s="96"/>
    </row>
    <row r="155" spans="1:14" ht="15">
      <c r="A155" s="177" t="s">
        <v>154</v>
      </c>
      <c r="B155" s="287">
        <f>Margins!B155</f>
        <v>6900</v>
      </c>
      <c r="C155" s="287">
        <f>Volume!J155</f>
        <v>43.4</v>
      </c>
      <c r="D155" s="182">
        <f>Volume!M155</f>
        <v>-0.6864988558352499</v>
      </c>
      <c r="E155" s="175">
        <f>Volume!C155*100</f>
        <v>4</v>
      </c>
      <c r="F155" s="347">
        <f>'Open Int.'!D155*100</f>
        <v>15</v>
      </c>
      <c r="G155" s="176">
        <f>'Open Int.'!R155</f>
        <v>33.000492</v>
      </c>
      <c r="H155" s="176">
        <f>'Open Int.'!Z155</f>
        <v>3.963153000000002</v>
      </c>
      <c r="I155" s="171">
        <f>'Open Int.'!O155</f>
        <v>0.7295825771324864</v>
      </c>
      <c r="J155" s="185">
        <f>IF(Volume!D155=0,0,Volume!F155/Volume!D155)</f>
        <v>0.6666666666666666</v>
      </c>
      <c r="K155" s="187">
        <f>IF('Open Int.'!E155=0,0,'Open Int.'!H155/'Open Int.'!E155)</f>
        <v>0.4230769230769231</v>
      </c>
      <c r="N155" s="96"/>
    </row>
    <row r="156" spans="1:14" ht="15">
      <c r="A156" s="177" t="s">
        <v>303</v>
      </c>
      <c r="B156" s="287">
        <f>Margins!B156</f>
        <v>1800</v>
      </c>
      <c r="C156" s="287">
        <f>Volume!J156</f>
        <v>89.85</v>
      </c>
      <c r="D156" s="182">
        <f>Volume!M156</f>
        <v>3.693017888055382</v>
      </c>
      <c r="E156" s="175">
        <f>Volume!C156*100</f>
        <v>299</v>
      </c>
      <c r="F156" s="347">
        <f>'Open Int.'!D156*100</f>
        <v>-2</v>
      </c>
      <c r="G156" s="176">
        <f>'Open Int.'!R156</f>
        <v>21.34836</v>
      </c>
      <c r="H156" s="176">
        <f>'Open Int.'!Z156</f>
        <v>0.41718600000000094</v>
      </c>
      <c r="I156" s="171">
        <f>'Open Int.'!O156</f>
        <v>0.7007575757575758</v>
      </c>
      <c r="J156" s="185">
        <f>IF(Volume!D156=0,0,Volume!F156/Volume!D156)</f>
        <v>0.09523809523809523</v>
      </c>
      <c r="K156" s="187">
        <f>IF('Open Int.'!E156=0,0,'Open Int.'!H156/'Open Int.'!E156)</f>
        <v>0.1</v>
      </c>
      <c r="N156" s="96"/>
    </row>
    <row r="157" spans="1:14" ht="15">
      <c r="A157" s="177" t="s">
        <v>155</v>
      </c>
      <c r="B157" s="287">
        <f>Margins!B157</f>
        <v>525</v>
      </c>
      <c r="C157" s="287">
        <f>Volume!J157</f>
        <v>448.95</v>
      </c>
      <c r="D157" s="182">
        <f>Volume!M157</f>
        <v>2.6758147512864467</v>
      </c>
      <c r="E157" s="175">
        <f>Volume!C157*100</f>
        <v>209</v>
      </c>
      <c r="F157" s="347">
        <f>'Open Int.'!D157*100</f>
        <v>10</v>
      </c>
      <c r="G157" s="176">
        <f>'Open Int.'!R157</f>
        <v>75.09362175</v>
      </c>
      <c r="H157" s="176">
        <f>'Open Int.'!Z157</f>
        <v>8.338664249999994</v>
      </c>
      <c r="I157" s="171">
        <f>'Open Int.'!O157</f>
        <v>0.8499686126804771</v>
      </c>
      <c r="J157" s="185">
        <f>IF(Volume!D157=0,0,Volume!F157/Volume!D157)</f>
        <v>0</v>
      </c>
      <c r="K157" s="187">
        <f>IF('Open Int.'!E157=0,0,'Open Int.'!H157/'Open Int.'!E157)</f>
        <v>0.12903225806451613</v>
      </c>
      <c r="N157" s="96"/>
    </row>
    <row r="158" spans="1:14" ht="15">
      <c r="A158" s="177" t="s">
        <v>38</v>
      </c>
      <c r="B158" s="287">
        <f>Margins!B158</f>
        <v>600</v>
      </c>
      <c r="C158" s="287">
        <f>Volume!J158</f>
        <v>567.4</v>
      </c>
      <c r="D158" s="182">
        <f>Volume!M158</f>
        <v>-0.67396061269147</v>
      </c>
      <c r="E158" s="175">
        <f>Volume!C158*100</f>
        <v>-57.99999999999999</v>
      </c>
      <c r="F158" s="347">
        <f>'Open Int.'!D158*100</f>
        <v>-1</v>
      </c>
      <c r="G158" s="176">
        <f>'Open Int.'!R158</f>
        <v>354.9087</v>
      </c>
      <c r="H158" s="176">
        <f>'Open Int.'!Z158</f>
        <v>-5.321550000000002</v>
      </c>
      <c r="I158" s="171">
        <f>'Open Int.'!O158</f>
        <v>0.8442206235011991</v>
      </c>
      <c r="J158" s="185">
        <f>IF(Volume!D158=0,0,Volume!F158/Volume!D158)</f>
        <v>0.025</v>
      </c>
      <c r="K158" s="187">
        <f>IF('Open Int.'!E158=0,0,'Open Int.'!H158/'Open Int.'!E158)</f>
        <v>0.1130952380952381</v>
      </c>
      <c r="N158" s="96"/>
    </row>
    <row r="159" spans="1:14" ht="15">
      <c r="A159" s="177" t="s">
        <v>156</v>
      </c>
      <c r="B159" s="287">
        <f>Margins!B159</f>
        <v>600</v>
      </c>
      <c r="C159" s="287">
        <f>Volume!J159</f>
        <v>419.05</v>
      </c>
      <c r="D159" s="182">
        <f>Volume!M159</f>
        <v>-0.2974066143231025</v>
      </c>
      <c r="E159" s="175">
        <f>Volume!C159*100</f>
        <v>48</v>
      </c>
      <c r="F159" s="347">
        <f>'Open Int.'!D159*100</f>
        <v>-3</v>
      </c>
      <c r="G159" s="176">
        <f>'Open Int.'!R159</f>
        <v>14.934942</v>
      </c>
      <c r="H159" s="176">
        <f>'Open Int.'!Z159</f>
        <v>-0.473256000000001</v>
      </c>
      <c r="I159" s="171">
        <f>'Open Int.'!O159</f>
        <v>0.8922558922558923</v>
      </c>
      <c r="J159" s="185">
        <f>IF(Volume!D159=0,0,Volume!F159/Volume!D159)</f>
        <v>0</v>
      </c>
      <c r="K159" s="187">
        <f>IF('Open Int.'!E159=0,0,'Open Int.'!H159/'Open Int.'!E159)</f>
        <v>0</v>
      </c>
      <c r="N159" s="96"/>
    </row>
    <row r="160" spans="1:14" ht="15">
      <c r="A160" s="177" t="s">
        <v>396</v>
      </c>
      <c r="B160" s="287">
        <f>Margins!B160</f>
        <v>700</v>
      </c>
      <c r="C160" s="287">
        <f>Volume!J160</f>
        <v>273.5</v>
      </c>
      <c r="D160" s="182">
        <f>Volume!M160</f>
        <v>2.3386342376052385</v>
      </c>
      <c r="E160" s="175">
        <f>Volume!C160*100</f>
        <v>16</v>
      </c>
      <c r="F160" s="347">
        <f>'Open Int.'!D160*100</f>
        <v>-8</v>
      </c>
      <c r="G160" s="176">
        <f>'Open Int.'!R160</f>
        <v>71.200255</v>
      </c>
      <c r="H160" s="176">
        <f>'Open Int.'!Z160</f>
        <v>-4.565120000000007</v>
      </c>
      <c r="I160" s="171">
        <f>'Open Int.'!O160</f>
        <v>0.8617908039795644</v>
      </c>
      <c r="J160" s="185">
        <f>IF(Volume!D160=0,0,Volume!F160/Volume!D160)</f>
        <v>0</v>
      </c>
      <c r="K160" s="187">
        <f>IF('Open Int.'!E160=0,0,'Open Int.'!H160/'Open Int.'!E160)</f>
        <v>0.2</v>
      </c>
      <c r="N160" s="96"/>
    </row>
    <row r="161" spans="6:9" ht="15" hidden="1">
      <c r="F161" s="10"/>
      <c r="G161" s="174">
        <f>'Open Int.'!R161</f>
        <v>60123.52638644501</v>
      </c>
      <c r="H161" s="131">
        <f>'Open Int.'!Z161</f>
        <v>879.3736978999979</v>
      </c>
      <c r="I161" s="100"/>
    </row>
    <row r="162" spans="6:9" ht="15">
      <c r="F162" s="10"/>
      <c r="I162" s="100"/>
    </row>
    <row r="163" spans="6:9" ht="15">
      <c r="F163" s="10"/>
      <c r="I163" s="100"/>
    </row>
    <row r="164" spans="6:9" ht="15">
      <c r="F164" s="10"/>
      <c r="I164" s="100"/>
    </row>
    <row r="165" spans="1:8" ht="15.75">
      <c r="A165" s="13"/>
      <c r="B165" s="13"/>
      <c r="C165" s="13"/>
      <c r="D165" s="14"/>
      <c r="E165" s="15"/>
      <c r="F165" s="8"/>
      <c r="G165" s="73"/>
      <c r="H165" s="73"/>
    </row>
    <row r="166" spans="2:10" ht="15.75" thickBot="1">
      <c r="B166" s="40" t="s">
        <v>53</v>
      </c>
      <c r="C166" s="41"/>
      <c r="D166" s="16"/>
      <c r="E166" s="11"/>
      <c r="F166" s="11"/>
      <c r="G166" s="12"/>
      <c r="H166" s="17"/>
      <c r="I166" s="17"/>
      <c r="J166" s="7"/>
    </row>
    <row r="167" spans="1:11" ht="15.75" thickBot="1">
      <c r="A167" s="29"/>
      <c r="B167" s="130" t="s">
        <v>182</v>
      </c>
      <c r="C167" s="130" t="s">
        <v>74</v>
      </c>
      <c r="D167" s="253" t="s">
        <v>9</v>
      </c>
      <c r="E167" s="130" t="s">
        <v>84</v>
      </c>
      <c r="F167" s="130" t="s">
        <v>49</v>
      </c>
      <c r="G167" s="18"/>
      <c r="I167" s="11"/>
      <c r="K167" s="12"/>
    </row>
    <row r="168" spans="1:11" ht="15">
      <c r="A168" s="192" t="s">
        <v>60</v>
      </c>
      <c r="B168" s="236">
        <f>'Open Int.'!$V$4</f>
        <v>95.85109049999998</v>
      </c>
      <c r="C168" s="236">
        <f>'Open Int.'!$V$5</f>
        <v>9.936165</v>
      </c>
      <c r="D168" s="236">
        <f>'Open Int.'!$V$6</f>
        <v>15949.04742</v>
      </c>
      <c r="E168" s="250">
        <f>F168-(D168+C168+B168)</f>
        <v>24909.83051660998</v>
      </c>
      <c r="F168" s="250">
        <f>'Open Int.'!$V$161</f>
        <v>40964.665192109984</v>
      </c>
      <c r="G168" s="19"/>
      <c r="H168" s="42" t="s">
        <v>59</v>
      </c>
      <c r="I168" s="43"/>
      <c r="J168" s="65">
        <f>F171</f>
        <v>60123.526386444995</v>
      </c>
      <c r="K168" s="17"/>
    </row>
    <row r="169" spans="1:11" ht="15">
      <c r="A169" s="202" t="s">
        <v>61</v>
      </c>
      <c r="B169" s="237">
        <f>'Open Int.'!$W$4</f>
        <v>0</v>
      </c>
      <c r="C169" s="237">
        <f>'Open Int.'!$W$5</f>
        <v>0</v>
      </c>
      <c r="D169" s="237">
        <f>'Open Int.'!$W$6</f>
        <v>7121.8203615</v>
      </c>
      <c r="E169" s="252">
        <f>F169-(D169+C169+B169)</f>
        <v>1984.3454659350082</v>
      </c>
      <c r="F169" s="237">
        <f>'Open Int.'!$W$161</f>
        <v>9106.165827435008</v>
      </c>
      <c r="G169" s="20"/>
      <c r="H169" s="42" t="s">
        <v>66</v>
      </c>
      <c r="I169" s="43"/>
      <c r="J169" s="65">
        <f>'Open Int.'!$Z$161</f>
        <v>879.3736978999979</v>
      </c>
      <c r="K169" s="132">
        <f>J169/(J168-J169)</f>
        <v>0.014843215034621077</v>
      </c>
    </row>
    <row r="170" spans="1:11" ht="15.75" thickBot="1">
      <c r="A170" s="204" t="s">
        <v>62</v>
      </c>
      <c r="B170" s="237">
        <f>'Open Int.'!$X$4</f>
        <v>0</v>
      </c>
      <c r="C170" s="237">
        <f>'Open Int.'!$X$5</f>
        <v>0</v>
      </c>
      <c r="D170" s="237">
        <f>'Open Int.'!$X$6</f>
        <v>9173.704815</v>
      </c>
      <c r="E170" s="252">
        <f>F170-(D170+C170+B170)</f>
        <v>878.990551900004</v>
      </c>
      <c r="F170" s="237">
        <f>'Open Int.'!$X$161</f>
        <v>10052.695366900003</v>
      </c>
      <c r="G170" s="19"/>
      <c r="H170" s="348"/>
      <c r="I170" s="348"/>
      <c r="J170" s="349"/>
      <c r="K170" s="350"/>
    </row>
    <row r="171" spans="1:10" ht="15.75" thickBot="1">
      <c r="A171" s="201" t="s">
        <v>11</v>
      </c>
      <c r="B171" s="30">
        <f>SUM(B168:B170)</f>
        <v>95.85109049999998</v>
      </c>
      <c r="C171" s="30">
        <f>SUM(C168:C170)</f>
        <v>9.936165</v>
      </c>
      <c r="D171" s="254">
        <f>SUM(D168:D170)</f>
        <v>32244.572596500002</v>
      </c>
      <c r="E171" s="254">
        <f>SUM(E168:E170)</f>
        <v>27773.166534444994</v>
      </c>
      <c r="F171" s="30">
        <f>SUM(F168:F170)</f>
        <v>60123.526386444995</v>
      </c>
      <c r="G171" s="22"/>
      <c r="H171" s="44" t="s">
        <v>67</v>
      </c>
      <c r="I171" s="45"/>
      <c r="J171" s="21">
        <f>Volume!P162</f>
        <v>0.24510449399656173</v>
      </c>
    </row>
    <row r="172" spans="1:11" ht="15">
      <c r="A172" s="192" t="s">
        <v>54</v>
      </c>
      <c r="B172" s="237">
        <f>'Open Int.'!$S$4</f>
        <v>82.364226</v>
      </c>
      <c r="C172" s="237">
        <f>'Open Int.'!$S$5</f>
        <v>9.023112</v>
      </c>
      <c r="D172" s="237">
        <f>'Open Int.'!$S$6</f>
        <v>22656.0667275</v>
      </c>
      <c r="E172" s="252">
        <f>F172-(D172+C172+B172)</f>
        <v>20824.468542040035</v>
      </c>
      <c r="F172" s="237">
        <f>'Open Int.'!$S$161</f>
        <v>43571.92260754004</v>
      </c>
      <c r="G172" s="20"/>
      <c r="H172" s="44" t="s">
        <v>68</v>
      </c>
      <c r="I172" s="45"/>
      <c r="J172" s="23">
        <f>'Open Int.'!E162</f>
        <v>0.4656109523401376</v>
      </c>
      <c r="K172" s="12"/>
    </row>
    <row r="173" spans="1:10" ht="15.75" thickBot="1">
      <c r="A173" s="204" t="s">
        <v>65</v>
      </c>
      <c r="B173" s="251">
        <f>B171-B172</f>
        <v>13.486864499999982</v>
      </c>
      <c r="C173" s="251">
        <f>C171-C172</f>
        <v>0.9130530000000014</v>
      </c>
      <c r="D173" s="255">
        <f>D171-D172</f>
        <v>9588.505869</v>
      </c>
      <c r="E173" s="251">
        <f>E171-E172</f>
        <v>6948.697992404959</v>
      </c>
      <c r="F173" s="251">
        <f>F171-F172</f>
        <v>16551.60377890496</v>
      </c>
      <c r="G173" s="20"/>
      <c r="J173" s="66"/>
    </row>
    <row r="174" ht="15">
      <c r="G174" s="90"/>
    </row>
    <row r="175" spans="4:9" ht="15">
      <c r="D175" s="50"/>
      <c r="E175" s="26"/>
      <c r="I175" s="24"/>
    </row>
    <row r="176" spans="3:8" ht="15">
      <c r="C176" s="50"/>
      <c r="D176" s="50"/>
      <c r="E176" s="98"/>
      <c r="F176" s="266"/>
      <c r="H176" s="26"/>
    </row>
    <row r="177" spans="4:7" ht="15">
      <c r="D177" s="50"/>
      <c r="E177" s="26"/>
      <c r="F177" s="26"/>
      <c r="G177" s="26"/>
    </row>
    <row r="178" spans="4:5" ht="15">
      <c r="D178" s="50"/>
      <c r="E178" s="26"/>
    </row>
    <row r="181" ht="15">
      <c r="A181" s="7" t="s">
        <v>120</v>
      </c>
    </row>
    <row r="182" ht="15">
      <c r="A182" s="7" t="s">
        <v>115</v>
      </c>
    </row>
    <row r="196" ht="15">
      <c r="G196"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68"/>
  <sheetViews>
    <sheetView workbookViewId="0" topLeftCell="A1">
      <selection activeCell="E96" sqref="E96"/>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40" t="s">
        <v>127</v>
      </c>
      <c r="B1" s="440"/>
      <c r="C1" s="440"/>
      <c r="D1" s="92">
        <f ca="1">NOW()</f>
        <v>39195.828477546296</v>
      </c>
    </row>
    <row r="2" spans="1:3" ht="13.5">
      <c r="A2" s="94" t="s">
        <v>128</v>
      </c>
      <c r="B2" s="94" t="s">
        <v>129</v>
      </c>
      <c r="C2" s="95" t="s">
        <v>130</v>
      </c>
    </row>
    <row r="3" spans="1:3" ht="13.5">
      <c r="A3" s="25" t="s">
        <v>392</v>
      </c>
      <c r="B3" s="92">
        <v>39198</v>
      </c>
      <c r="C3" s="93">
        <f>B3-D1</f>
        <v>2.171522453703801</v>
      </c>
    </row>
    <row r="4" spans="1:3" ht="13.5">
      <c r="A4" s="25" t="s">
        <v>395</v>
      </c>
      <c r="B4" s="92">
        <v>39233</v>
      </c>
      <c r="C4" s="93">
        <f>B4-D1</f>
        <v>37.1715224537038</v>
      </c>
    </row>
    <row r="5" spans="1:3" ht="13.5">
      <c r="A5" s="25" t="s">
        <v>410</v>
      </c>
      <c r="B5" s="92">
        <v>39261</v>
      </c>
      <c r="C5" s="93">
        <f>B5-D1</f>
        <v>65.1715224537038</v>
      </c>
    </row>
    <row r="6" spans="1:3" ht="13.5">
      <c r="A6" s="51"/>
      <c r="B6" s="97"/>
      <c r="C6" s="93"/>
    </row>
    <row r="7" spans="1:3" ht="13.5">
      <c r="A7" s="439" t="s">
        <v>131</v>
      </c>
      <c r="B7" s="439"/>
      <c r="C7" s="439"/>
    </row>
    <row r="8" spans="1:3" ht="13.5">
      <c r="A8" s="91" t="s">
        <v>114</v>
      </c>
      <c r="B8" s="91" t="s">
        <v>116</v>
      </c>
      <c r="C8" s="91" t="s">
        <v>125</v>
      </c>
    </row>
    <row r="9" spans="1:3" ht="14.25">
      <c r="A9" s="380" t="s">
        <v>37</v>
      </c>
      <c r="B9" s="379">
        <v>39145</v>
      </c>
      <c r="C9" s="380" t="s">
        <v>402</v>
      </c>
    </row>
    <row r="10" spans="1:3" ht="14.25">
      <c r="A10" s="380" t="s">
        <v>227</v>
      </c>
      <c r="B10" s="379">
        <v>39176</v>
      </c>
      <c r="C10" s="380" t="s">
        <v>400</v>
      </c>
    </row>
    <row r="11" spans="1:3" ht="14.25">
      <c r="A11" s="380" t="s">
        <v>225</v>
      </c>
      <c r="B11" s="379">
        <v>39176</v>
      </c>
      <c r="C11" s="380" t="s">
        <v>409</v>
      </c>
    </row>
    <row r="12" spans="1:8" ht="14.25">
      <c r="A12" s="380" t="s">
        <v>162</v>
      </c>
      <c r="B12" s="379">
        <v>39329</v>
      </c>
      <c r="C12" s="380" t="s">
        <v>405</v>
      </c>
      <c r="D12"/>
      <c r="E12"/>
      <c r="G12"/>
      <c r="H12"/>
    </row>
    <row r="13" spans="1:8" ht="14.25">
      <c r="A13" s="385" t="s">
        <v>134</v>
      </c>
      <c r="B13" s="381" t="s">
        <v>413</v>
      </c>
      <c r="C13" s="385" t="s">
        <v>414</v>
      </c>
      <c r="D13"/>
      <c r="E13"/>
      <c r="G13"/>
      <c r="H13"/>
    </row>
    <row r="14" spans="1:8" ht="14.25">
      <c r="A14" s="385" t="s">
        <v>153</v>
      </c>
      <c r="B14" s="381" t="s">
        <v>415</v>
      </c>
      <c r="C14" s="385" t="s">
        <v>416</v>
      </c>
      <c r="D14"/>
      <c r="E14"/>
      <c r="G14"/>
      <c r="H14"/>
    </row>
    <row r="15" spans="1:8" ht="14.25">
      <c r="A15" s="380" t="s">
        <v>406</v>
      </c>
      <c r="B15" s="378" t="s">
        <v>407</v>
      </c>
      <c r="C15" s="380" t="s">
        <v>408</v>
      </c>
      <c r="D15" t="s">
        <v>401</v>
      </c>
      <c r="E15"/>
      <c r="G15"/>
      <c r="H15"/>
    </row>
    <row r="16" spans="1:8" ht="14.25">
      <c r="A16" s="382" t="s">
        <v>197</v>
      </c>
      <c r="B16" s="381" t="s">
        <v>411</v>
      </c>
      <c r="C16" s="382" t="s">
        <v>412</v>
      </c>
      <c r="D16"/>
      <c r="E16"/>
      <c r="G16"/>
      <c r="H16"/>
    </row>
    <row r="17" spans="1:8" ht="14.25">
      <c r="A17" s="380" t="s">
        <v>198</v>
      </c>
      <c r="B17" s="378" t="s">
        <v>403</v>
      </c>
      <c r="C17" s="380" t="s">
        <v>404</v>
      </c>
      <c r="D17"/>
      <c r="E17" s="376"/>
      <c r="G17"/>
      <c r="H17"/>
    </row>
    <row r="18" spans="1:9" ht="15">
      <c r="A18" s="377"/>
      <c r="B18" s="377"/>
      <c r="C18" s="377"/>
      <c r="D18" t="s">
        <v>401</v>
      </c>
      <c r="E18"/>
      <c r="F18"/>
      <c r="G18"/>
      <c r="H18"/>
      <c r="I18"/>
    </row>
    <row r="19" spans="1:8" ht="15">
      <c r="A19" s="377"/>
      <c r="B19" s="377"/>
      <c r="C19" s="377"/>
      <c r="D19" t="s">
        <v>401</v>
      </c>
      <c r="E19"/>
      <c r="G19"/>
      <c r="H19"/>
    </row>
    <row r="20" spans="1:8" ht="15">
      <c r="A20" s="377"/>
      <c r="B20" s="377"/>
      <c r="C20" s="377"/>
      <c r="D20" t="s">
        <v>401</v>
      </c>
      <c r="E20"/>
      <c r="G20"/>
      <c r="H20"/>
    </row>
    <row r="21" spans="1:8" ht="15">
      <c r="A21" s="377"/>
      <c r="B21" s="377"/>
      <c r="C21" s="377"/>
      <c r="D21" t="s">
        <v>401</v>
      </c>
      <c r="E21"/>
      <c r="G21"/>
      <c r="H21" s="376"/>
    </row>
    <row r="22" spans="1:8" ht="15">
      <c r="A22" s="377"/>
      <c r="B22" s="377"/>
      <c r="C22" s="377"/>
      <c r="D22" t="s">
        <v>401</v>
      </c>
      <c r="E22"/>
      <c r="G22"/>
      <c r="H22"/>
    </row>
    <row r="23" spans="1:8" ht="15">
      <c r="A23" s="377"/>
      <c r="B23" s="377"/>
      <c r="C23" s="377"/>
      <c r="D23" t="s">
        <v>401</v>
      </c>
      <c r="E23"/>
      <c r="G23"/>
      <c r="H23"/>
    </row>
    <row r="24" spans="4:8" ht="14.25">
      <c r="D24" t="s">
        <v>401</v>
      </c>
      <c r="E24"/>
      <c r="G24"/>
      <c r="H24"/>
    </row>
    <row r="25" spans="4:8" ht="14.25">
      <c r="D25" t="s">
        <v>401</v>
      </c>
      <c r="E25"/>
      <c r="G25"/>
      <c r="H25"/>
    </row>
    <row r="26" spans="4:8" ht="14.25">
      <c r="D26"/>
      <c r="E26" s="376"/>
      <c r="G26"/>
      <c r="H26"/>
    </row>
    <row r="168" ht="13.5">
      <c r="M168"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3"/>
  <sheetViews>
    <sheetView workbookViewId="0" topLeftCell="A1">
      <selection activeCell="E254" sqref="E254"/>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6" t="s">
        <v>237</v>
      </c>
      <c r="B1" s="397"/>
      <c r="C1" s="397"/>
      <c r="D1" s="397"/>
    </row>
    <row r="2" spans="1:4" ht="17.25" customHeight="1">
      <c r="A2" s="358" t="s">
        <v>238</v>
      </c>
      <c r="B2" s="358" t="s">
        <v>59</v>
      </c>
      <c r="C2" s="359" t="s">
        <v>70</v>
      </c>
      <c r="D2" s="363" t="s">
        <v>239</v>
      </c>
    </row>
    <row r="3" ht="17.25" customHeight="1">
      <c r="D3" s="357"/>
    </row>
    <row r="4" spans="1:4" ht="15" outlineLevel="1">
      <c r="A4" s="358" t="s">
        <v>240</v>
      </c>
      <c r="B4" s="358">
        <f>SUM(B5:B7)</f>
        <v>11683250</v>
      </c>
      <c r="C4" s="358">
        <f>SUM(C5:C7)</f>
        <v>-65400</v>
      </c>
      <c r="D4" s="363">
        <f aca="true" t="shared" si="0" ref="D4:D14">C4/(B4-C4)</f>
        <v>-0.005566597013273866</v>
      </c>
    </row>
    <row r="5" spans="1:4" ht="14.25" outlineLevel="2">
      <c r="A5" s="360" t="s">
        <v>329</v>
      </c>
      <c r="B5" s="361">
        <f>VLOOKUP(A5,'Open Int.'!$A$4:$O$160,2,FALSE)</f>
        <v>786500</v>
      </c>
      <c r="C5" s="361">
        <f>VLOOKUP(A5,'Open Int.'!$A$4:$O$160,3,FALSE)</f>
        <v>18800</v>
      </c>
      <c r="D5" s="362">
        <f t="shared" si="0"/>
        <v>0.02448873257782988</v>
      </c>
    </row>
    <row r="6" spans="1:4" ht="14.25" outlineLevel="2">
      <c r="A6" s="360" t="s">
        <v>330</v>
      </c>
      <c r="B6" s="361">
        <f>VLOOKUP(A6,'Open Int.'!$A$4:$O$160,2,FALSE)</f>
        <v>2763600</v>
      </c>
      <c r="C6" s="361">
        <f>VLOOKUP(A6,'Open Int.'!$A$4:$O$160,3,FALSE)</f>
        <v>22000</v>
      </c>
      <c r="D6" s="362">
        <f t="shared" si="0"/>
        <v>0.008024511234315728</v>
      </c>
    </row>
    <row r="7" spans="1:4" ht="14.25" outlineLevel="2">
      <c r="A7" s="360" t="s">
        <v>331</v>
      </c>
      <c r="B7" s="361">
        <f>VLOOKUP(A7,'Open Int.'!$A$4:$O$160,2,FALSE)</f>
        <v>8133150</v>
      </c>
      <c r="C7" s="361">
        <f>VLOOKUP(A7,'Open Int.'!$A$4:$O$160,3,FALSE)</f>
        <v>-106200</v>
      </c>
      <c r="D7" s="362">
        <f t="shared" si="0"/>
        <v>-0.01288936627282492</v>
      </c>
    </row>
    <row r="8" spans="1:4" ht="15">
      <c r="A8" s="358" t="s">
        <v>241</v>
      </c>
      <c r="B8" s="358">
        <f>SUM(B9:B13)</f>
        <v>40629197</v>
      </c>
      <c r="C8" s="358">
        <f>SUM(C9:C13)</f>
        <v>3720611</v>
      </c>
      <c r="D8" s="363">
        <f t="shared" si="0"/>
        <v>0.10080611053482244</v>
      </c>
    </row>
    <row r="9" spans="1:4" ht="14.25" outlineLevel="2">
      <c r="A9" s="360" t="s">
        <v>332</v>
      </c>
      <c r="B9" s="361">
        <f>VLOOKUP(A9,'Open Int.'!$A$4:$O$160,2,FALSE)</f>
        <v>26639725</v>
      </c>
      <c r="C9" s="361">
        <f>VLOOKUP(A9,'Open Int.'!$A$4:$O$160,3,FALSE)</f>
        <v>2186950</v>
      </c>
      <c r="D9" s="362">
        <f t="shared" si="0"/>
        <v>0.089435657098223</v>
      </c>
    </row>
    <row r="10" spans="1:4" ht="14.25" outlineLevel="2">
      <c r="A10" s="360" t="s">
        <v>333</v>
      </c>
      <c r="B10" s="361">
        <f>VLOOKUP(A10,'Open Int.'!$A$4:$O$160,2,FALSE)</f>
        <v>4077600</v>
      </c>
      <c r="C10" s="361">
        <f>VLOOKUP(A10,'Open Int.'!$A$4:$O$160,3,FALSE)</f>
        <v>62400</v>
      </c>
      <c r="D10" s="362">
        <f t="shared" si="0"/>
        <v>0.015540944411237299</v>
      </c>
    </row>
    <row r="11" spans="1:4" ht="14.25" outlineLevel="2">
      <c r="A11" s="360" t="s">
        <v>7</v>
      </c>
      <c r="B11" s="361">
        <f>VLOOKUP(A11,'Open Int.'!$A$4:$O$160,2,FALSE)</f>
        <v>3255000</v>
      </c>
      <c r="C11" s="361">
        <f>VLOOKUP(A11,'Open Int.'!$A$4:$O$160,3,FALSE)</f>
        <v>1010625</v>
      </c>
      <c r="D11" s="362">
        <f t="shared" si="0"/>
        <v>0.4502923976608187</v>
      </c>
    </row>
    <row r="12" spans="1:4" ht="14.25" outlineLevel="2">
      <c r="A12" s="360" t="s">
        <v>44</v>
      </c>
      <c r="B12" s="361">
        <f>VLOOKUP(A12,'Open Int.'!$A$4:$O$160,2,FALSE)</f>
        <v>2452000</v>
      </c>
      <c r="C12" s="361">
        <f>VLOOKUP(A12,'Open Int.'!$A$4:$O$160,3,FALSE)</f>
        <v>232800</v>
      </c>
      <c r="D12" s="362">
        <f t="shared" si="0"/>
        <v>0.10490266762797404</v>
      </c>
    </row>
    <row r="13" spans="1:4" ht="14.25" outlineLevel="2">
      <c r="A13" s="360" t="s">
        <v>306</v>
      </c>
      <c r="B13" s="361">
        <f>VLOOKUP(A13,'Open Int.'!$A$4:$O$160,2,FALSE)</f>
        <v>4204872</v>
      </c>
      <c r="C13" s="361">
        <f>VLOOKUP(A13,'Open Int.'!$A$4:$O$160,3,FALSE)</f>
        <v>227836</v>
      </c>
      <c r="D13" s="362">
        <f t="shared" si="0"/>
        <v>0.05728788977519942</v>
      </c>
    </row>
    <row r="14" spans="1:4" ht="15">
      <c r="A14" s="358" t="s">
        <v>242</v>
      </c>
      <c r="B14" s="358">
        <f>B8+B4</f>
        <v>52312447</v>
      </c>
      <c r="C14" s="358">
        <f>C8+C4</f>
        <v>3655211</v>
      </c>
      <c r="D14" s="363">
        <f t="shared" si="0"/>
        <v>0.07512163247415041</v>
      </c>
    </row>
    <row r="16" spans="1:4" ht="15" outlineLevel="1">
      <c r="A16" s="358" t="s">
        <v>243</v>
      </c>
      <c r="B16" s="358">
        <f>SUM(B17:B20)</f>
        <v>11089250</v>
      </c>
      <c r="C16" s="358">
        <f>SUM(C17:C20)</f>
        <v>-404250</v>
      </c>
      <c r="D16" s="363">
        <f aca="true" t="shared" si="1" ref="D16:D21">C16/(B16-C16)</f>
        <v>-0.035172053769521906</v>
      </c>
    </row>
    <row r="17" spans="1:4" ht="14.25" outlineLevel="1">
      <c r="A17" s="360" t="s">
        <v>180</v>
      </c>
      <c r="B17" s="361">
        <f>VLOOKUP(A17,'Open Int.'!$A$4:$O$160,2,FALSE)</f>
        <v>5872500</v>
      </c>
      <c r="C17" s="361">
        <f>VLOOKUP(A17,'Open Int.'!$A$4:$O$160,3,FALSE)</f>
        <v>-90000</v>
      </c>
      <c r="D17" s="362">
        <f t="shared" si="1"/>
        <v>-0.01509433962264151</v>
      </c>
    </row>
    <row r="18" spans="1:4" ht="14.25" outlineLevel="1">
      <c r="A18" s="360" t="s">
        <v>308</v>
      </c>
      <c r="B18" s="361">
        <f>VLOOKUP(A18,'Open Int.'!$A$4:$O$160,2,FALSE)</f>
        <v>1073400</v>
      </c>
      <c r="C18" s="361">
        <f>VLOOKUP(A18,'Open Int.'!$A$4:$O$160,3,FALSE)</f>
        <v>-120000</v>
      </c>
      <c r="D18" s="362">
        <f t="shared" si="1"/>
        <v>-0.10055304172951232</v>
      </c>
    </row>
    <row r="19" spans="1:4" ht="14.25" outlineLevel="1">
      <c r="A19" s="360" t="s">
        <v>334</v>
      </c>
      <c r="B19" s="361">
        <f>VLOOKUP(A19,'Open Int.'!$A$4:$O$160,2,FALSE)</f>
        <v>2991000</v>
      </c>
      <c r="C19" s="361">
        <f>VLOOKUP(A19,'Open Int.'!$A$4:$O$160,3,FALSE)</f>
        <v>-47000</v>
      </c>
      <c r="D19" s="362">
        <f t="shared" si="1"/>
        <v>-0.015470704410796577</v>
      </c>
    </row>
    <row r="20" spans="1:4" ht="14.25" outlineLevel="1">
      <c r="A20" s="360" t="s">
        <v>335</v>
      </c>
      <c r="B20" s="361">
        <f>VLOOKUP(A20,'Open Int.'!$A$4:$O$160,2,FALSE)</f>
        <v>1152350</v>
      </c>
      <c r="C20" s="361">
        <f>VLOOKUP(A20,'Open Int.'!$A$4:$O$160,3,FALSE)</f>
        <v>-147250</v>
      </c>
      <c r="D20" s="362">
        <f t="shared" si="1"/>
        <v>-0.11330409356725146</v>
      </c>
    </row>
    <row r="21" spans="1:4" ht="15" outlineLevel="1">
      <c r="A21" s="358" t="s">
        <v>244</v>
      </c>
      <c r="B21" s="358">
        <f>SUM(B22:B35)</f>
        <v>61801650</v>
      </c>
      <c r="C21" s="358">
        <f>SUM(C22:C35)</f>
        <v>1474150</v>
      </c>
      <c r="D21" s="363">
        <f t="shared" si="1"/>
        <v>0.024435787990551572</v>
      </c>
    </row>
    <row r="22" spans="1:4" ht="14.25" outlineLevel="2">
      <c r="A22" s="360" t="s">
        <v>135</v>
      </c>
      <c r="B22" s="361">
        <f>VLOOKUP(A22,'Open Int.'!$A$4:$O$160,2,FALSE)</f>
        <v>2834650</v>
      </c>
      <c r="C22" s="361">
        <f>VLOOKUP(A22,'Open Int.'!$A$4:$O$160,3,FALSE)</f>
        <v>2450</v>
      </c>
      <c r="D22" s="362">
        <f aca="true" t="shared" si="2" ref="D22:D35">C22/(B22-C22)</f>
        <v>0.0008650519031141869</v>
      </c>
    </row>
    <row r="23" spans="1:4" ht="14.25" outlineLevel="2">
      <c r="A23" s="360" t="s">
        <v>336</v>
      </c>
      <c r="B23" s="361">
        <f>VLOOKUP(A23,'Open Int.'!$A$4:$O$160,2,FALSE)</f>
        <v>3054400</v>
      </c>
      <c r="C23" s="361">
        <f>VLOOKUP(A23,'Open Int.'!$A$4:$O$160,3,FALSE)</f>
        <v>204700</v>
      </c>
      <c r="D23" s="362">
        <f t="shared" si="2"/>
        <v>0.07183212267958031</v>
      </c>
    </row>
    <row r="24" spans="1:4" ht="14.25" outlineLevel="2">
      <c r="A24" s="360" t="s">
        <v>337</v>
      </c>
      <c r="B24" s="361">
        <f>VLOOKUP(A24,'Open Int.'!$A$4:$O$160,2,FALSE)</f>
        <v>6126400</v>
      </c>
      <c r="C24" s="361">
        <f>VLOOKUP(A24,'Open Int.'!$A$4:$O$160,3,FALSE)</f>
        <v>-106400</v>
      </c>
      <c r="D24" s="362">
        <f t="shared" si="2"/>
        <v>-0.017070979335130278</v>
      </c>
    </row>
    <row r="25" spans="1:4" ht="14.25" outlineLevel="2">
      <c r="A25" s="360" t="s">
        <v>338</v>
      </c>
      <c r="B25" s="361">
        <f>VLOOKUP(A25,'Open Int.'!$A$4:$O$160,2,FALSE)</f>
        <v>5888100</v>
      </c>
      <c r="C25" s="361">
        <f>VLOOKUP(A25,'Open Int.'!$A$4:$O$160,3,FALSE)</f>
        <v>573800</v>
      </c>
      <c r="D25" s="362">
        <f t="shared" si="2"/>
        <v>0.10797282803003218</v>
      </c>
    </row>
    <row r="26" spans="1:4" ht="14.25" outlineLevel="2">
      <c r="A26" s="360" t="s">
        <v>339</v>
      </c>
      <c r="B26" s="361">
        <f>VLOOKUP(A26,'Open Int.'!$A$4:$O$160,2,FALSE)</f>
        <v>2339200</v>
      </c>
      <c r="C26" s="361">
        <f>VLOOKUP(A26,'Open Int.'!$A$4:$O$160,3,FALSE)</f>
        <v>17600</v>
      </c>
      <c r="D26" s="362">
        <f t="shared" si="2"/>
        <v>0.007580978635423846</v>
      </c>
    </row>
    <row r="27" spans="1:4" ht="14.25" outlineLevel="2">
      <c r="A27" s="360" t="s">
        <v>340</v>
      </c>
      <c r="B27" s="361">
        <f>VLOOKUP(A27,'Open Int.'!$A$4:$O$160,2,FALSE)</f>
        <v>434400</v>
      </c>
      <c r="C27" s="361">
        <f>VLOOKUP(A27,'Open Int.'!$A$4:$O$160,3,FALSE)</f>
        <v>-25200</v>
      </c>
      <c r="D27" s="362">
        <f t="shared" si="2"/>
        <v>-0.05483028720626632</v>
      </c>
    </row>
    <row r="28" spans="1:4" ht="14.25" outlineLevel="2">
      <c r="A28" s="360" t="s">
        <v>397</v>
      </c>
      <c r="B28" s="361">
        <f>VLOOKUP(A28,'Open Int.'!$A$4:$O$160,2,FALSE)</f>
        <v>2591600</v>
      </c>
      <c r="C28" s="361">
        <f>VLOOKUP(A28,'Open Int.'!$A$4:$O$160,3,FALSE)</f>
        <v>332200</v>
      </c>
      <c r="D28" s="362">
        <f>C28/(B28-C28)</f>
        <v>0.14703018500486856</v>
      </c>
    </row>
    <row r="29" spans="1:4" ht="14.25" outlineLevel="2">
      <c r="A29" s="360" t="s">
        <v>143</v>
      </c>
      <c r="B29" s="361">
        <f>VLOOKUP(A29,'Open Int.'!$A$4:$O$160,2,FALSE)</f>
        <v>1696250</v>
      </c>
      <c r="C29" s="361">
        <f>VLOOKUP(A29,'Open Int.'!$A$4:$O$160,3,FALSE)</f>
        <v>120950</v>
      </c>
      <c r="D29" s="362">
        <f t="shared" si="2"/>
        <v>0.07677902621722846</v>
      </c>
    </row>
    <row r="30" spans="1:4" ht="14.25" outlineLevel="2">
      <c r="A30" s="360" t="s">
        <v>341</v>
      </c>
      <c r="B30" s="361">
        <f>VLOOKUP(A30,'Open Int.'!$A$4:$O$160,2,FALSE)</f>
        <v>2791200</v>
      </c>
      <c r="C30" s="361">
        <f>VLOOKUP(A30,'Open Int.'!$A$4:$O$160,3,FALSE)</f>
        <v>9600</v>
      </c>
      <c r="D30" s="362">
        <f t="shared" si="2"/>
        <v>0.003451251078515962</v>
      </c>
    </row>
    <row r="31" spans="1:4" ht="14.25" outlineLevel="2">
      <c r="A31" s="360" t="s">
        <v>81</v>
      </c>
      <c r="B31" s="361">
        <f>VLOOKUP(A31,'Open Int.'!$A$4:$O$160,2,FALSE)</f>
        <v>4993200</v>
      </c>
      <c r="C31" s="361">
        <f>VLOOKUP(A31,'Open Int.'!$A$4:$O$160,3,FALSE)</f>
        <v>133800</v>
      </c>
      <c r="D31" s="362">
        <f t="shared" si="2"/>
        <v>0.027534263489319668</v>
      </c>
    </row>
    <row r="32" spans="1:4" ht="14.25" outlineLevel="2">
      <c r="A32" s="360" t="s">
        <v>205</v>
      </c>
      <c r="B32" s="361">
        <f>VLOOKUP(A32,'Open Int.'!$A$4:$O$160,2,FALSE)</f>
        <v>6700250</v>
      </c>
      <c r="C32" s="361">
        <f>VLOOKUP(A32,'Open Int.'!$A$4:$O$160,3,FALSE)</f>
        <v>-396750</v>
      </c>
      <c r="D32" s="362">
        <f t="shared" si="2"/>
        <v>-0.05590390305762998</v>
      </c>
    </row>
    <row r="33" spans="1:4" ht="14.25" outlineLevel="2">
      <c r="A33" s="360" t="s">
        <v>342</v>
      </c>
      <c r="B33" s="361">
        <f>VLOOKUP(A33,'Open Int.'!$A$4:$O$160,2,FALSE)</f>
        <v>4438400</v>
      </c>
      <c r="C33" s="361">
        <f>VLOOKUP(A33,'Open Int.'!$A$4:$O$160,3,FALSE)</f>
        <v>-429400</v>
      </c>
      <c r="D33" s="362">
        <f t="shared" si="2"/>
        <v>-0.08821233411397346</v>
      </c>
    </row>
    <row r="34" spans="1:4" ht="14.25" outlineLevel="2">
      <c r="A34" s="360" t="s">
        <v>343</v>
      </c>
      <c r="B34" s="361">
        <f>VLOOKUP(A34,'Open Int.'!$A$4:$O$160,2,FALSE)</f>
        <v>10565100</v>
      </c>
      <c r="C34" s="361">
        <f>VLOOKUP(A34,'Open Int.'!$A$4:$O$160,3,FALSE)</f>
        <v>77700</v>
      </c>
      <c r="D34" s="362">
        <f t="shared" si="2"/>
        <v>0.007408890668802563</v>
      </c>
    </row>
    <row r="35" spans="1:4" ht="14.25" outlineLevel="2">
      <c r="A35" s="360" t="s">
        <v>344</v>
      </c>
      <c r="B35" s="361">
        <f>VLOOKUP(A35,'Open Int.'!$A$4:$O$160,2,FALSE)</f>
        <v>7348500</v>
      </c>
      <c r="C35" s="361">
        <f>VLOOKUP(A35,'Open Int.'!$A$4:$O$160,3,FALSE)</f>
        <v>959100</v>
      </c>
      <c r="D35" s="362">
        <f t="shared" si="2"/>
        <v>0.15010799136069114</v>
      </c>
    </row>
    <row r="36" spans="1:4" ht="15">
      <c r="A36" s="358" t="s">
        <v>245</v>
      </c>
      <c r="B36" s="358">
        <f>SUM(B37:B45)</f>
        <v>60820850</v>
      </c>
      <c r="C36" s="358">
        <f>SUM(C37:C45)</f>
        <v>408200</v>
      </c>
      <c r="D36" s="363">
        <f>C36/(B36-C36)</f>
        <v>0.006756863007995842</v>
      </c>
    </row>
    <row r="37" spans="1:4" ht="14.25" outlineLevel="2">
      <c r="A37" s="360" t="s">
        <v>345</v>
      </c>
      <c r="B37" s="361">
        <f>VLOOKUP(A37,'Open Int.'!$A$4:$O$160,2,FALSE)</f>
        <v>221000</v>
      </c>
      <c r="C37" s="361">
        <f>VLOOKUP(A37,'Open Int.'!$A$4:$O$160,3,FALSE)</f>
        <v>-14300</v>
      </c>
      <c r="D37" s="362">
        <f aca="true" t="shared" si="3" ref="D37:D45">C37/(B37-C37)</f>
        <v>-0.06077348066298342</v>
      </c>
    </row>
    <row r="38" spans="1:4" ht="14.25" outlineLevel="2">
      <c r="A38" s="360" t="s">
        <v>319</v>
      </c>
      <c r="B38" s="361">
        <f>VLOOKUP(A38,'Open Int.'!$A$4:$O$160,2,FALSE)</f>
        <v>1749000</v>
      </c>
      <c r="C38" s="361">
        <f>VLOOKUP(A38,'Open Int.'!$A$4:$O$160,3,FALSE)</f>
        <v>118800</v>
      </c>
      <c r="D38" s="362">
        <f t="shared" si="3"/>
        <v>0.0728744939271255</v>
      </c>
    </row>
    <row r="39" spans="1:4" ht="14.25" outlineLevel="2">
      <c r="A39" s="360" t="s">
        <v>346</v>
      </c>
      <c r="B39" s="361">
        <f>VLOOKUP(A39,'Open Int.'!$A$4:$O$160,2,FALSE)</f>
        <v>2196800</v>
      </c>
      <c r="C39" s="361">
        <f>VLOOKUP(A39,'Open Int.'!$A$4:$O$160,3,FALSE)</f>
        <v>119800</v>
      </c>
      <c r="D39" s="362">
        <f t="shared" si="3"/>
        <v>0.05767934520943669</v>
      </c>
    </row>
    <row r="40" spans="1:4" ht="14.25" outlineLevel="2">
      <c r="A40" s="360" t="s">
        <v>305</v>
      </c>
      <c r="B40" s="361">
        <f>VLOOKUP(A40,'Open Int.'!$A$4:$O$160,2,FALSE)</f>
        <v>8734600</v>
      </c>
      <c r="C40" s="361">
        <f>VLOOKUP(A40,'Open Int.'!$A$4:$O$160,3,FALSE)</f>
        <v>530250</v>
      </c>
      <c r="D40" s="362">
        <f t="shared" si="3"/>
        <v>0.06463034853461883</v>
      </c>
    </row>
    <row r="41" spans="1:4" ht="14.25" outlineLevel="2">
      <c r="A41" s="360" t="s">
        <v>141</v>
      </c>
      <c r="B41" s="361">
        <f>VLOOKUP(A41,'Open Int.'!$A$4:$O$160,2,FALSE)</f>
        <v>27789600</v>
      </c>
      <c r="C41" s="361">
        <f>VLOOKUP(A41,'Open Int.'!$A$4:$O$160,3,FALSE)</f>
        <v>-264000</v>
      </c>
      <c r="D41" s="362">
        <f t="shared" si="3"/>
        <v>-0.00941055693386945</v>
      </c>
    </row>
    <row r="42" spans="1:4" ht="14.25" outlineLevel="2">
      <c r="A42" s="360" t="s">
        <v>348</v>
      </c>
      <c r="B42" s="361">
        <f>VLOOKUP(A42,'Open Int.'!$A$4:$O$160,2,FALSE)</f>
        <v>14537600</v>
      </c>
      <c r="C42" s="361">
        <f>VLOOKUP(A42,'Open Int.'!$A$4:$O$160,3,FALSE)</f>
        <v>-107800</v>
      </c>
      <c r="D42" s="362">
        <f t="shared" si="3"/>
        <v>-0.007360672975814932</v>
      </c>
    </row>
    <row r="43" spans="1:4" ht="14.25" outlineLevel="2">
      <c r="A43" s="360" t="s">
        <v>347</v>
      </c>
      <c r="B43" s="361">
        <f>VLOOKUP(A43,'Open Int.'!$A$4:$O$160,2,FALSE)</f>
        <v>151200</v>
      </c>
      <c r="C43" s="361">
        <f>VLOOKUP(A43,'Open Int.'!$A$4:$O$160,3,FALSE)</f>
        <v>900</v>
      </c>
      <c r="D43" s="362">
        <f t="shared" si="3"/>
        <v>0.005988023952095809</v>
      </c>
    </row>
    <row r="44" spans="1:4" ht="14.25" outlineLevel="2">
      <c r="A44" s="360" t="s">
        <v>349</v>
      </c>
      <c r="B44" s="361">
        <f>VLOOKUP(A44,'Open Int.'!$A$4:$O$160,2,FALSE)</f>
        <v>2518750</v>
      </c>
      <c r="C44" s="361">
        <f>VLOOKUP(A44,'Open Int.'!$A$4:$O$160,3,FALSE)</f>
        <v>13750</v>
      </c>
      <c r="D44" s="362">
        <f t="shared" si="3"/>
        <v>0.0054890219560878245</v>
      </c>
    </row>
    <row r="45" spans="1:4" ht="14.25" outlineLevel="2">
      <c r="A45" s="360" t="s">
        <v>350</v>
      </c>
      <c r="B45" s="361">
        <f>VLOOKUP(A45,'Open Int.'!$A$4:$O$160,2,FALSE)</f>
        <v>2922300</v>
      </c>
      <c r="C45" s="361">
        <f>VLOOKUP(A45,'Open Int.'!$A$4:$O$160,3,FALSE)</f>
        <v>10800</v>
      </c>
      <c r="D45" s="362">
        <f t="shared" si="3"/>
        <v>0.0037094281298299847</v>
      </c>
    </row>
    <row r="46" spans="1:4" ht="15">
      <c r="A46" s="358" t="s">
        <v>246</v>
      </c>
      <c r="B46" s="358">
        <f>B36+B21</f>
        <v>122622500</v>
      </c>
      <c r="C46" s="358">
        <f>C36+C21</f>
        <v>1882350</v>
      </c>
      <c r="D46" s="363">
        <f>C46/(B46-C46)</f>
        <v>0.015590091614098541</v>
      </c>
    </row>
    <row r="48" spans="1:4" ht="15" outlineLevel="1">
      <c r="A48" s="358" t="s">
        <v>247</v>
      </c>
      <c r="B48" s="358">
        <f>SUM(B49:B53)</f>
        <v>14668525</v>
      </c>
      <c r="C48" s="358">
        <f>SUM(C49:C53)</f>
        <v>557100</v>
      </c>
      <c r="D48" s="363">
        <f aca="true" t="shared" si="4" ref="D48:D53">C48/(B48-C48)</f>
        <v>0.039478649392247774</v>
      </c>
    </row>
    <row r="49" spans="1:4" ht="14.25">
      <c r="A49" s="360" t="s">
        <v>210</v>
      </c>
      <c r="B49" s="361">
        <f>VLOOKUP(A49,'Open Int.'!$A$4:$O$160,2,FALSE)</f>
        <v>1452200</v>
      </c>
      <c r="C49" s="361">
        <f>VLOOKUP(A49,'Open Int.'!$A$4:$O$160,3,FALSE)</f>
        <v>-15200</v>
      </c>
      <c r="D49" s="362">
        <f t="shared" si="4"/>
        <v>-0.010358457135068829</v>
      </c>
    </row>
    <row r="50" spans="1:4" ht="14.25">
      <c r="A50" s="360" t="s">
        <v>351</v>
      </c>
      <c r="B50" s="361">
        <f>VLOOKUP(A50,'Open Int.'!$A$4:$O$160,2,FALSE)</f>
        <v>8853000</v>
      </c>
      <c r="C50" s="361">
        <f>VLOOKUP(A50,'Open Int.'!$A$4:$O$160,3,FALSE)</f>
        <v>79500</v>
      </c>
      <c r="D50" s="362">
        <f t="shared" si="4"/>
        <v>0.009061378013335612</v>
      </c>
    </row>
    <row r="51" spans="1:4" ht="14.25" outlineLevel="1">
      <c r="A51" s="360" t="s">
        <v>134</v>
      </c>
      <c r="B51" s="361">
        <f>VLOOKUP(A51,'Open Int.'!$A$4:$O$160,2,FALSE)</f>
        <v>274600</v>
      </c>
      <c r="C51" s="361">
        <f>VLOOKUP(A51,'Open Int.'!$A$4:$O$160,3,FALSE)</f>
        <v>800</v>
      </c>
      <c r="D51" s="362">
        <f t="shared" si="4"/>
        <v>0.0029218407596785976</v>
      </c>
    </row>
    <row r="52" spans="1:4" ht="14.25" outlineLevel="1">
      <c r="A52" s="360" t="s">
        <v>279</v>
      </c>
      <c r="B52" s="361">
        <f>VLOOKUP(A52,'Open Int.'!$A$4:$O$160,2,FALSE)</f>
        <v>568600</v>
      </c>
      <c r="C52" s="361">
        <f>VLOOKUP(A52,'Open Int.'!$A$4:$O$160,3,FALSE)</f>
        <v>96000</v>
      </c>
      <c r="D52" s="362">
        <f t="shared" si="4"/>
        <v>0.20313161235717309</v>
      </c>
    </row>
    <row r="53" spans="1:4" ht="14.25" outlineLevel="1">
      <c r="A53" s="360" t="s">
        <v>248</v>
      </c>
      <c r="B53" s="361">
        <f>VLOOKUP(A53,'Open Int.'!$A$4:$O$160,2,FALSE)</f>
        <v>3520125</v>
      </c>
      <c r="C53" s="361">
        <f>VLOOKUP(A53,'Open Int.'!$A$4:$O$160,3,FALSE)</f>
        <v>396000</v>
      </c>
      <c r="D53" s="362">
        <f t="shared" si="4"/>
        <v>0.12675549153763055</v>
      </c>
    </row>
    <row r="54" spans="1:4" ht="15" outlineLevel="1">
      <c r="A54" s="358" t="s">
        <v>249</v>
      </c>
      <c r="B54" s="358">
        <f>SUM(B55:B59)</f>
        <v>51068483</v>
      </c>
      <c r="C54" s="358">
        <f>SUM(C55:C59)</f>
        <v>-1994255</v>
      </c>
      <c r="D54" s="363">
        <f aca="true" t="shared" si="5" ref="D54:D60">C54/(B54-C54)</f>
        <v>-0.03758296452776334</v>
      </c>
    </row>
    <row r="55" spans="1:4" ht="14.25">
      <c r="A55" s="360" t="s">
        <v>0</v>
      </c>
      <c r="B55" s="361">
        <f>VLOOKUP(A55,'Open Int.'!$A$4:$O$160,2,FALSE)</f>
        <v>3595500</v>
      </c>
      <c r="C55" s="361">
        <f>VLOOKUP(A55,'Open Int.'!$A$4:$O$160,3,FALSE)</f>
        <v>-300000</v>
      </c>
      <c r="D55" s="362">
        <f t="shared" si="5"/>
        <v>-0.07701193685021178</v>
      </c>
    </row>
    <row r="56" spans="1:4" ht="14.25">
      <c r="A56" s="360" t="s">
        <v>327</v>
      </c>
      <c r="B56" s="361">
        <f>VLOOKUP(A56,'Open Int.'!$A$4:$O$160,2,FALSE)</f>
        <v>575000</v>
      </c>
      <c r="C56" s="361">
        <f>VLOOKUP(A56,'Open Int.'!$A$4:$O$160,3,FALSE)</f>
        <v>-8200</v>
      </c>
      <c r="D56" s="362">
        <f t="shared" si="5"/>
        <v>-0.014060356652949246</v>
      </c>
    </row>
    <row r="57" spans="1:4" ht="14.25" outlineLevel="1">
      <c r="A57" s="360" t="s">
        <v>353</v>
      </c>
      <c r="B57" s="361">
        <f>VLOOKUP(A57,'Open Int.'!$A$4:$O$160,2,FALSE)</f>
        <v>14134600</v>
      </c>
      <c r="C57" s="361">
        <f>VLOOKUP(A57,'Open Int.'!$A$4:$O$160,3,FALSE)</f>
        <v>10150</v>
      </c>
      <c r="D57" s="362">
        <f t="shared" si="5"/>
        <v>0.0007186120521507032</v>
      </c>
    </row>
    <row r="58" spans="1:4" ht="14.25" outlineLevel="1">
      <c r="A58" s="360" t="s">
        <v>352</v>
      </c>
      <c r="B58" s="361">
        <f>VLOOKUP(A58,'Open Int.'!$A$4:$O$160,2,FALSE)</f>
        <v>31979558</v>
      </c>
      <c r="C58" s="361">
        <f>VLOOKUP(A58,'Open Int.'!$A$4:$O$160,3,FALSE)</f>
        <v>-1732080</v>
      </c>
      <c r="D58" s="362">
        <f t="shared" si="5"/>
        <v>-0.05137928925316533</v>
      </c>
    </row>
    <row r="59" spans="1:4" ht="14.25" outlineLevel="1">
      <c r="A59" s="360" t="s">
        <v>222</v>
      </c>
      <c r="B59" s="361">
        <f>VLOOKUP(A59,'Open Int.'!$A$4:$O$160,2,FALSE)</f>
        <v>783825</v>
      </c>
      <c r="C59" s="361">
        <f>VLOOKUP(A59,'Open Int.'!$A$4:$O$160,3,FALSE)</f>
        <v>35875</v>
      </c>
      <c r="D59" s="362">
        <f t="shared" si="5"/>
        <v>0.04796443612540945</v>
      </c>
    </row>
    <row r="60" spans="1:4" ht="15" outlineLevel="1">
      <c r="A60" s="358" t="s">
        <v>250</v>
      </c>
      <c r="B60" s="358">
        <f>SUM(B61:B66)</f>
        <v>32657399</v>
      </c>
      <c r="C60" s="358">
        <f>SUM(C61:C66)</f>
        <v>131450</v>
      </c>
      <c r="D60" s="363">
        <f t="shared" si="5"/>
        <v>0.004041388615594275</v>
      </c>
    </row>
    <row r="61" spans="1:4" ht="14.25">
      <c r="A61" s="360" t="s">
        <v>251</v>
      </c>
      <c r="B61" s="361">
        <f>VLOOKUP(A61,'Open Int.'!$A$4:$O$160,2,FALSE)</f>
        <v>327600</v>
      </c>
      <c r="C61" s="361">
        <f>VLOOKUP(A61,'Open Int.'!$A$4:$O$160,3,FALSE)</f>
        <v>6825</v>
      </c>
      <c r="D61" s="362">
        <f aca="true" t="shared" si="6" ref="D61:D66">C61/(B61-C61)</f>
        <v>0.02127659574468085</v>
      </c>
    </row>
    <row r="62" spans="1:4" ht="14.25" outlineLevel="1">
      <c r="A62" s="360" t="s">
        <v>139</v>
      </c>
      <c r="B62" s="361">
        <f>VLOOKUP(A62,'Open Int.'!$A$4:$O$160,2,FALSE)</f>
        <v>6701400</v>
      </c>
      <c r="C62" s="361">
        <f>VLOOKUP(A62,'Open Int.'!$A$4:$O$160,3,FALSE)</f>
        <v>27000</v>
      </c>
      <c r="D62" s="362">
        <f t="shared" si="6"/>
        <v>0.0040453074433656954</v>
      </c>
    </row>
    <row r="63" spans="1:4" ht="14.25" outlineLevel="1">
      <c r="A63" s="360" t="s">
        <v>354</v>
      </c>
      <c r="B63" s="361">
        <f>VLOOKUP(A63,'Open Int.'!$A$4:$O$160,2,FALSE)</f>
        <v>9350000</v>
      </c>
      <c r="C63" s="361">
        <f>VLOOKUP(A63,'Open Int.'!$A$4:$O$160,3,FALSE)</f>
        <v>165000</v>
      </c>
      <c r="D63" s="362">
        <f t="shared" si="6"/>
        <v>0.017964071856287425</v>
      </c>
    </row>
    <row r="64" spans="1:4" ht="14.25" outlineLevel="1">
      <c r="A64" s="360" t="s">
        <v>6</v>
      </c>
      <c r="B64" s="361">
        <f>VLOOKUP(A64,'Open Int.'!$A$4:$O$160,2,FALSE)</f>
        <v>13968000</v>
      </c>
      <c r="C64" s="361">
        <f>VLOOKUP(A64,'Open Int.'!$A$4:$O$160,3,FALSE)</f>
        <v>-88875</v>
      </c>
      <c r="D64" s="362">
        <f t="shared" si="6"/>
        <v>-0.006322529011604642</v>
      </c>
    </row>
    <row r="65" spans="1:4" ht="14.25" outlineLevel="1">
      <c r="A65" s="360" t="s">
        <v>355</v>
      </c>
      <c r="B65" s="361">
        <f>VLOOKUP(A65,'Open Int.'!$A$4:$O$160,2,FALSE)</f>
        <v>724350</v>
      </c>
      <c r="C65" s="361">
        <f>VLOOKUP(A65,'Open Int.'!$A$4:$O$160,3,FALSE)</f>
        <v>-40150</v>
      </c>
      <c r="D65" s="362">
        <f t="shared" si="6"/>
        <v>-0.05251798561151079</v>
      </c>
    </row>
    <row r="66" spans="1:4" ht="14.25" outlineLevel="1">
      <c r="A66" s="360" t="s">
        <v>252</v>
      </c>
      <c r="B66" s="361">
        <f>VLOOKUP(A66,'Open Int.'!$A$4:$O$160,2,FALSE)</f>
        <v>1586049</v>
      </c>
      <c r="C66" s="361">
        <f>VLOOKUP(A66,'Open Int.'!$A$4:$O$160,3,FALSE)</f>
        <v>61650</v>
      </c>
      <c r="D66" s="362">
        <f t="shared" si="6"/>
        <v>0.04044216770018873</v>
      </c>
    </row>
    <row r="67" spans="1:4" ht="15" outlineLevel="1">
      <c r="A67" s="358" t="s">
        <v>253</v>
      </c>
      <c r="B67" s="358">
        <f>SUM(B68:B75)</f>
        <v>40191300</v>
      </c>
      <c r="C67" s="358">
        <f>SUM(C68:C75)</f>
        <v>-1026800</v>
      </c>
      <c r="D67" s="363">
        <f>C67/(B67-C67)</f>
        <v>-0.02491138601730793</v>
      </c>
    </row>
    <row r="68" spans="1:4" ht="14.25">
      <c r="A68" s="360" t="s">
        <v>356</v>
      </c>
      <c r="B68" s="361">
        <f>VLOOKUP(A68,'Open Int.'!$A$4:$O$160,2,FALSE)</f>
        <v>4713150</v>
      </c>
      <c r="C68" s="361">
        <f>VLOOKUP(A68,'Open Int.'!$A$4:$O$160,3,FALSE)</f>
        <v>-378950</v>
      </c>
      <c r="D68" s="362">
        <f aca="true" t="shared" si="7" ref="D68:D75">C68/(B68-C68)</f>
        <v>-0.0744191983660965</v>
      </c>
    </row>
    <row r="69" spans="1:4" ht="14.25" outlineLevel="1">
      <c r="A69" s="360" t="s">
        <v>357</v>
      </c>
      <c r="B69" s="361">
        <f>VLOOKUP(A69,'Open Int.'!$A$4:$O$160,2,FALSE)</f>
        <v>3818600</v>
      </c>
      <c r="C69" s="361">
        <f>VLOOKUP(A69,'Open Int.'!$A$4:$O$160,3,FALSE)</f>
        <v>-129500</v>
      </c>
      <c r="D69" s="362">
        <f t="shared" si="7"/>
        <v>-0.03280058762442694</v>
      </c>
    </row>
    <row r="70" spans="1:4" ht="14.25" outlineLevel="1">
      <c r="A70" s="360" t="s">
        <v>254</v>
      </c>
      <c r="B70" s="361">
        <f>VLOOKUP(A70,'Open Int.'!$A$4:$O$160,2,FALSE)</f>
        <v>713050</v>
      </c>
      <c r="C70" s="361">
        <f>VLOOKUP(A70,'Open Int.'!$A$4:$O$160,3,FALSE)</f>
        <v>96850</v>
      </c>
      <c r="D70" s="362">
        <f t="shared" si="7"/>
        <v>0.1571729957805907</v>
      </c>
    </row>
    <row r="71" spans="1:4" ht="14.25" outlineLevel="1">
      <c r="A71" s="360" t="s">
        <v>255</v>
      </c>
      <c r="B71" s="361">
        <f>VLOOKUP(A71,'Open Int.'!$A$4:$O$160,2,FALSE)</f>
        <v>4365200</v>
      </c>
      <c r="C71" s="361">
        <f>VLOOKUP(A71,'Open Int.'!$A$4:$O$160,3,FALSE)</f>
        <v>-163800</v>
      </c>
      <c r="D71" s="362">
        <f t="shared" si="7"/>
        <v>-0.03616692426584235</v>
      </c>
    </row>
    <row r="72" spans="1:4" ht="14.25" outlineLevel="1">
      <c r="A72" s="360" t="s">
        <v>358</v>
      </c>
      <c r="B72" s="361">
        <f>VLOOKUP(A72,'Open Int.'!$A$4:$O$160,2,FALSE)</f>
        <v>11312400</v>
      </c>
      <c r="C72" s="361">
        <f>VLOOKUP(A72,'Open Int.'!$A$4:$O$160,3,FALSE)</f>
        <v>-422400</v>
      </c>
      <c r="D72" s="362">
        <f t="shared" si="7"/>
        <v>-0.0359955005624297</v>
      </c>
    </row>
    <row r="73" spans="1:4" ht="14.25" outlineLevel="1">
      <c r="A73" s="360" t="s">
        <v>118</v>
      </c>
      <c r="B73" s="361">
        <f>VLOOKUP(A73,'Open Int.'!$A$4:$O$160,2,FALSE)</f>
        <v>4500500</v>
      </c>
      <c r="C73" s="361">
        <f>VLOOKUP(A73,'Open Int.'!$A$4:$O$160,3,FALSE)</f>
        <v>63000</v>
      </c>
      <c r="D73" s="362">
        <f t="shared" si="7"/>
        <v>0.014197183098591548</v>
      </c>
    </row>
    <row r="74" spans="1:4" ht="14.25" outlineLevel="1">
      <c r="A74" s="360" t="s">
        <v>256</v>
      </c>
      <c r="B74" s="361">
        <f>VLOOKUP(A74,'Open Int.'!$A$4:$O$160,2,FALSE)</f>
        <v>6142800</v>
      </c>
      <c r="C74" s="361">
        <f>VLOOKUP(A74,'Open Int.'!$A$4:$O$160,3,FALSE)</f>
        <v>-43200</v>
      </c>
      <c r="D74" s="362">
        <f t="shared" si="7"/>
        <v>-0.006983511154219205</v>
      </c>
    </row>
    <row r="75" spans="1:4" ht="14.25" outlineLevel="1">
      <c r="A75" s="360" t="s">
        <v>278</v>
      </c>
      <c r="B75" s="361">
        <f>VLOOKUP(A75,'Open Int.'!$A$4:$O$160,2,FALSE)</f>
        <v>4625600</v>
      </c>
      <c r="C75" s="361">
        <f>VLOOKUP(A75,'Open Int.'!$A$4:$O$160,3,FALSE)</f>
        <v>-48800</v>
      </c>
      <c r="D75" s="362">
        <f t="shared" si="7"/>
        <v>-0.010439842546637</v>
      </c>
    </row>
    <row r="76" spans="1:4" ht="15" outlineLevel="1">
      <c r="A76" s="358" t="s">
        <v>257</v>
      </c>
      <c r="B76" s="358">
        <f>SUM(B77:B89)</f>
        <v>28394290</v>
      </c>
      <c r="C76" s="358">
        <f>SUM(C77:C89)</f>
        <v>-453045</v>
      </c>
      <c r="D76" s="363">
        <f>C76/(B76-C76)</f>
        <v>-0.015704916936001193</v>
      </c>
    </row>
    <row r="77" spans="1:4" ht="14.25">
      <c r="A77" s="360" t="s">
        <v>359</v>
      </c>
      <c r="B77" s="361">
        <f>VLOOKUP(A77,'Open Int.'!$A$4:$O$160,2,FALSE)</f>
        <v>583800</v>
      </c>
      <c r="C77" s="361">
        <f>VLOOKUP(A77,'Open Int.'!$A$4:$O$160,3,FALSE)</f>
        <v>9450</v>
      </c>
      <c r="D77" s="362">
        <f aca="true" t="shared" si="8" ref="D77:D89">C77/(B77-C77)</f>
        <v>0.016453382084095063</v>
      </c>
    </row>
    <row r="78" spans="1:4" ht="14.25" outlineLevel="1">
      <c r="A78" s="360" t="s">
        <v>258</v>
      </c>
      <c r="B78" s="361">
        <f>VLOOKUP(A78,'Open Int.'!$A$4:$O$160,2,FALSE)</f>
        <v>3165000</v>
      </c>
      <c r="C78" s="361">
        <f>VLOOKUP(A78,'Open Int.'!$A$4:$O$160,3,FALSE)</f>
        <v>10000</v>
      </c>
      <c r="D78" s="362">
        <f t="shared" si="8"/>
        <v>0.003169572107765452</v>
      </c>
    </row>
    <row r="79" spans="1:4" ht="14.25" outlineLevel="1">
      <c r="A79" s="360" t="s">
        <v>304</v>
      </c>
      <c r="B79" s="361">
        <f>VLOOKUP(A79,'Open Int.'!$A$4:$O$160,2,FALSE)</f>
        <v>2115200</v>
      </c>
      <c r="C79" s="361">
        <f>VLOOKUP(A79,'Open Int.'!$A$4:$O$160,3,FALSE)</f>
        <v>9200</v>
      </c>
      <c r="D79" s="362">
        <f t="shared" si="8"/>
        <v>0.004368471035137701</v>
      </c>
    </row>
    <row r="80" spans="1:4" ht="14.25" outlineLevel="1">
      <c r="A80" s="360" t="s">
        <v>360</v>
      </c>
      <c r="B80" s="361">
        <f>VLOOKUP(A80,'Open Int.'!$A$4:$O$160,2,FALSE)</f>
        <v>779750</v>
      </c>
      <c r="C80" s="361">
        <f>VLOOKUP(A80,'Open Int.'!$A$4:$O$160,3,FALSE)</f>
        <v>115750</v>
      </c>
      <c r="D80" s="362">
        <f t="shared" si="8"/>
        <v>0.1743222891566265</v>
      </c>
    </row>
    <row r="81" spans="1:4" ht="14.25" outlineLevel="1">
      <c r="A81" s="360" t="s">
        <v>320</v>
      </c>
      <c r="B81" s="361">
        <f>VLOOKUP(A81,'Open Int.'!$A$4:$O$160,2,FALSE)</f>
        <v>2001650</v>
      </c>
      <c r="C81" s="361">
        <f>VLOOKUP(A81,'Open Int.'!$A$4:$O$160,3,FALSE)</f>
        <v>348250</v>
      </c>
      <c r="D81" s="362">
        <f t="shared" si="8"/>
        <v>0.21062658763759526</v>
      </c>
    </row>
    <row r="82" spans="1:4" ht="14.25" outlineLevel="1">
      <c r="A82" s="360" t="s">
        <v>140</v>
      </c>
      <c r="B82" s="361">
        <f>VLOOKUP(A82,'Open Int.'!$A$4:$O$160,2,FALSE)</f>
        <v>465600</v>
      </c>
      <c r="C82" s="361">
        <f>VLOOKUP(A82,'Open Int.'!$A$4:$O$160,3,FALSE)</f>
        <v>7800</v>
      </c>
      <c r="D82" s="362">
        <f t="shared" si="8"/>
        <v>0.01703800786369594</v>
      </c>
    </row>
    <row r="83" spans="1:4" ht="14.25" outlineLevel="1">
      <c r="A83" s="360" t="s">
        <v>361</v>
      </c>
      <c r="B83" s="361">
        <f>VLOOKUP(A83,'Open Int.'!$A$4:$O$160,2,FALSE)</f>
        <v>3821250</v>
      </c>
      <c r="C83" s="361">
        <f>VLOOKUP(A83,'Open Int.'!$A$4:$O$160,3,FALSE)</f>
        <v>-27500</v>
      </c>
      <c r="D83" s="362">
        <f t="shared" si="8"/>
        <v>-0.0071451770055212735</v>
      </c>
    </row>
    <row r="84" spans="1:4" ht="14.25" outlineLevel="1">
      <c r="A84" s="360" t="s">
        <v>362</v>
      </c>
      <c r="B84" s="361">
        <f>VLOOKUP(A84,'Open Int.'!$A$4:$O$160,2,FALSE)</f>
        <v>7230300</v>
      </c>
      <c r="C84" s="361">
        <f>VLOOKUP(A84,'Open Int.'!$A$4:$O$160,3,FALSE)</f>
        <v>28350</v>
      </c>
      <c r="D84" s="362">
        <f t="shared" si="8"/>
        <v>0.003936433882490159</v>
      </c>
    </row>
    <row r="85" spans="1:4" ht="14.25" outlineLevel="1">
      <c r="A85" s="360" t="s">
        <v>363</v>
      </c>
      <c r="B85" s="361">
        <f>VLOOKUP(A85,'Open Int.'!$A$4:$O$160,2,FALSE)</f>
        <v>691790</v>
      </c>
      <c r="C85" s="361">
        <f>VLOOKUP(A85,'Open Int.'!$A$4:$O$160,3,FALSE)</f>
        <v>19855</v>
      </c>
      <c r="D85" s="362">
        <f t="shared" si="8"/>
        <v>0.029548989113530325</v>
      </c>
    </row>
    <row r="86" spans="1:4" ht="14.25" outlineLevel="1">
      <c r="A86" s="360" t="s">
        <v>23</v>
      </c>
      <c r="B86" s="361">
        <f>VLOOKUP(A86,'Open Int.'!$A$4:$O$160,2,FALSE)</f>
        <v>6016800</v>
      </c>
      <c r="C86" s="361">
        <f>VLOOKUP(A86,'Open Int.'!$A$4:$O$160,3,FALSE)</f>
        <v>-171200</v>
      </c>
      <c r="D86" s="362">
        <f t="shared" si="8"/>
        <v>-0.02766645119586296</v>
      </c>
    </row>
    <row r="87" spans="1:4" ht="14.25" outlineLevel="1">
      <c r="A87" s="360" t="s">
        <v>181</v>
      </c>
      <c r="B87" s="361">
        <f>VLOOKUP(A87,'Open Int.'!$A$4:$O$160,2,FALSE)</f>
        <v>425000</v>
      </c>
      <c r="C87" s="361">
        <f>VLOOKUP(A87,'Open Int.'!$A$4:$O$160,3,FALSE)</f>
        <v>67150</v>
      </c>
      <c r="D87" s="362">
        <f t="shared" si="8"/>
        <v>0.1876484560570071</v>
      </c>
    </row>
    <row r="88" spans="1:4" ht="14.25" outlineLevel="1">
      <c r="A88" s="360" t="s">
        <v>364</v>
      </c>
      <c r="B88" s="361">
        <f>VLOOKUP(A88,'Open Int.'!$A$4:$O$160,2,FALSE)</f>
        <v>742950</v>
      </c>
      <c r="C88" s="361">
        <f>VLOOKUP(A88,'Open Int.'!$A$4:$O$160,3,FALSE)</f>
        <v>-859950</v>
      </c>
      <c r="D88" s="362">
        <f t="shared" si="8"/>
        <v>-0.5364963503649635</v>
      </c>
    </row>
    <row r="89" spans="1:4" ht="14.25" outlineLevel="1">
      <c r="A89" s="360" t="s">
        <v>365</v>
      </c>
      <c r="B89" s="361">
        <f>VLOOKUP(A89,'Open Int.'!$A$4:$O$160,2,FALSE)</f>
        <v>355200</v>
      </c>
      <c r="C89" s="361">
        <f>VLOOKUP(A89,'Open Int.'!$A$4:$O$160,3,FALSE)</f>
        <v>-10200</v>
      </c>
      <c r="D89" s="362">
        <f t="shared" si="8"/>
        <v>-0.027914614121510674</v>
      </c>
    </row>
    <row r="90" spans="1:4" ht="15" outlineLevel="1">
      <c r="A90" s="358" t="s">
        <v>259</v>
      </c>
      <c r="B90" s="358">
        <f>SUM(B91:B94)</f>
        <v>31872925</v>
      </c>
      <c r="C90" s="358">
        <f>SUM(C91:C94)</f>
        <v>791425</v>
      </c>
      <c r="D90" s="363">
        <f aca="true" t="shared" si="9" ref="D90:D95">C90/(B90-C90)</f>
        <v>0.025462895934880877</v>
      </c>
    </row>
    <row r="91" spans="1:4" ht="14.25">
      <c r="A91" s="360" t="s">
        <v>366</v>
      </c>
      <c r="B91" s="361">
        <f>VLOOKUP(A91,'Open Int.'!$A$4:$O$160,2,FALSE)</f>
        <v>6113750</v>
      </c>
      <c r="C91" s="361">
        <f>VLOOKUP(A91,'Open Int.'!$A$4:$O$160,3,FALSE)</f>
        <v>194300</v>
      </c>
      <c r="D91" s="362">
        <f t="shared" si="9"/>
        <v>0.032823995472552346</v>
      </c>
    </row>
    <row r="92" spans="1:4" ht="14.25">
      <c r="A92" s="360" t="s">
        <v>314</v>
      </c>
      <c r="B92" s="361">
        <f>VLOOKUP(A92,'Open Int.'!$A$4:$O$160,2,FALSE)</f>
        <v>578700</v>
      </c>
      <c r="C92" s="361">
        <f>VLOOKUP(A92,'Open Int.'!$A$4:$O$160,3,FALSE)</f>
        <v>9900</v>
      </c>
      <c r="D92" s="362">
        <f t="shared" si="9"/>
        <v>0.01740506329113924</v>
      </c>
    </row>
    <row r="93" spans="1:4" ht="14.25" outlineLevel="1">
      <c r="A93" s="360" t="s">
        <v>367</v>
      </c>
      <c r="B93" s="361">
        <f>VLOOKUP(A93,'Open Int.'!$A$4:$O$160,2,FALSE)</f>
        <v>20145500</v>
      </c>
      <c r="C93" s="361">
        <f>VLOOKUP(A93,'Open Int.'!$A$4:$O$160,3,FALSE)</f>
        <v>464400</v>
      </c>
      <c r="D93" s="362">
        <f t="shared" si="9"/>
        <v>0.02359624207996504</v>
      </c>
    </row>
    <row r="94" spans="1:4" ht="14.25" outlineLevel="1">
      <c r="A94" s="360" t="s">
        <v>368</v>
      </c>
      <c r="B94" s="361">
        <f>VLOOKUP(A94,'Open Int.'!$A$4:$O$160,2,FALSE)</f>
        <v>5034975</v>
      </c>
      <c r="C94" s="361">
        <f>VLOOKUP(A94,'Open Int.'!$A$4:$O$160,3,FALSE)</f>
        <v>122825</v>
      </c>
      <c r="D94" s="362">
        <f t="shared" si="9"/>
        <v>0.025004326007959855</v>
      </c>
    </row>
    <row r="95" spans="1:4" ht="15" outlineLevel="1">
      <c r="A95" s="358" t="s">
        <v>260</v>
      </c>
      <c r="B95" s="358">
        <f>SUM(B96:B108)</f>
        <v>129757600</v>
      </c>
      <c r="C95" s="358">
        <f>SUM(C96:C108)</f>
        <v>157275</v>
      </c>
      <c r="D95" s="363">
        <f t="shared" si="9"/>
        <v>0.001213538623456384</v>
      </c>
    </row>
    <row r="96" spans="1:4" ht="14.25">
      <c r="A96" s="360" t="s">
        <v>369</v>
      </c>
      <c r="B96" s="361">
        <f>VLOOKUP(A96,'Open Int.'!$A$4:$O$160,2,FALSE)</f>
        <v>2898000</v>
      </c>
      <c r="C96" s="361">
        <f>VLOOKUP(A96,'Open Int.'!$A$4:$O$160,3,FALSE)</f>
        <v>-27000</v>
      </c>
      <c r="D96" s="362">
        <f aca="true" t="shared" si="10" ref="D96:D108">C96/(B96-C96)</f>
        <v>-0.009230769230769232</v>
      </c>
    </row>
    <row r="97" spans="1:4" ht="14.25" outlineLevel="1">
      <c r="A97" s="360" t="s">
        <v>2</v>
      </c>
      <c r="B97" s="361">
        <f>VLOOKUP(A97,'Open Int.'!$A$4:$O$160,2,FALSE)</f>
        <v>2112000</v>
      </c>
      <c r="C97" s="361">
        <f>VLOOKUP(A97,'Open Int.'!$A$4:$O$160,3,FALSE)</f>
        <v>-19800</v>
      </c>
      <c r="D97" s="362">
        <f t="shared" si="10"/>
        <v>-0.009287925696594427</v>
      </c>
    </row>
    <row r="98" spans="1:4" ht="14.25" outlineLevel="1">
      <c r="A98" s="360" t="s">
        <v>391</v>
      </c>
      <c r="B98" s="361">
        <f>VLOOKUP(A98,'Open Int.'!$A$4:$O$160,2,FALSE)</f>
        <v>2878750</v>
      </c>
      <c r="C98" s="361">
        <f>VLOOKUP(A98,'Open Int.'!$A$4:$O$160,3,FALSE)</f>
        <v>-128750</v>
      </c>
      <c r="D98" s="362">
        <f t="shared" si="10"/>
        <v>-0.042809642560266</v>
      </c>
    </row>
    <row r="99" spans="1:4" ht="14.25" outlineLevel="1">
      <c r="A99" s="360" t="s">
        <v>393</v>
      </c>
      <c r="B99" s="361">
        <f>VLOOKUP(A99,'Open Int.'!$A$4:$O$160,2,FALSE)</f>
        <v>25200</v>
      </c>
      <c r="C99" s="361">
        <f>VLOOKUP(A99,'Open Int.'!$A$4:$O$160,3,FALSE)</f>
        <v>-1800</v>
      </c>
      <c r="D99" s="362">
        <f>C99/(B99-C99)</f>
        <v>-0.06666666666666667</v>
      </c>
    </row>
    <row r="100" spans="1:4" ht="14.25" outlineLevel="1">
      <c r="A100" s="360" t="s">
        <v>370</v>
      </c>
      <c r="B100" s="361">
        <f>VLOOKUP(A100,'Open Int.'!$A$4:$O$160,2,FALSE)</f>
        <v>21848550</v>
      </c>
      <c r="C100" s="361">
        <f>VLOOKUP(A100,'Open Int.'!$A$4:$O$160,3,FALSE)</f>
        <v>-56500</v>
      </c>
      <c r="D100" s="362">
        <f t="shared" si="10"/>
        <v>-0.0025793139025019345</v>
      </c>
    </row>
    <row r="101" spans="1:4" ht="14.25" outlineLevel="1">
      <c r="A101" s="360" t="s">
        <v>89</v>
      </c>
      <c r="B101" s="361">
        <f>VLOOKUP(A101,'Open Int.'!$A$4:$O$160,2,FALSE)</f>
        <v>4738500</v>
      </c>
      <c r="C101" s="361">
        <f>VLOOKUP(A101,'Open Int.'!$A$4:$O$160,3,FALSE)</f>
        <v>90000</v>
      </c>
      <c r="D101" s="362">
        <f t="shared" si="10"/>
        <v>0.01936108422071636</v>
      </c>
    </row>
    <row r="102" spans="1:4" ht="14.25" outlineLevel="1">
      <c r="A102" s="360" t="s">
        <v>371</v>
      </c>
      <c r="B102" s="361">
        <f>VLOOKUP(A102,'Open Int.'!$A$4:$O$160,2,FALSE)</f>
        <v>3506100</v>
      </c>
      <c r="C102" s="361">
        <f>VLOOKUP(A102,'Open Int.'!$A$4:$O$160,3,FALSE)</f>
        <v>11700</v>
      </c>
      <c r="D102" s="362">
        <f t="shared" si="10"/>
        <v>0.0033482142857142855</v>
      </c>
    </row>
    <row r="103" spans="1:4" ht="14.25" outlineLevel="1">
      <c r="A103" s="360" t="s">
        <v>36</v>
      </c>
      <c r="B103" s="361">
        <f>VLOOKUP(A103,'Open Int.'!$A$4:$O$160,2,FALSE)</f>
        <v>8274150</v>
      </c>
      <c r="C103" s="361">
        <f>VLOOKUP(A103,'Open Int.'!$A$4:$O$160,3,FALSE)</f>
        <v>49725</v>
      </c>
      <c r="D103" s="362">
        <f t="shared" si="10"/>
        <v>0.006046015374935026</v>
      </c>
    </row>
    <row r="104" spans="1:4" ht="14.25" outlineLevel="1">
      <c r="A104" s="360" t="s">
        <v>90</v>
      </c>
      <c r="B104" s="361">
        <f>VLOOKUP(A104,'Open Int.'!$A$4:$O$160,2,FALSE)</f>
        <v>1155600</v>
      </c>
      <c r="C104" s="361">
        <f>VLOOKUP(A104,'Open Int.'!$A$4:$O$160,3,FALSE)</f>
        <v>1800</v>
      </c>
      <c r="D104" s="362">
        <f t="shared" si="10"/>
        <v>0.0015600624024961</v>
      </c>
    </row>
    <row r="105" spans="1:4" ht="14.25" outlineLevel="1">
      <c r="A105" s="360" t="s">
        <v>35</v>
      </c>
      <c r="B105" s="361">
        <f>VLOOKUP(A105,'Open Int.'!$A$4:$O$160,2,FALSE)</f>
        <v>2776400</v>
      </c>
      <c r="C105" s="361">
        <f>VLOOKUP(A105,'Open Int.'!$A$4:$O$160,3,FALSE)</f>
        <v>-72600</v>
      </c>
      <c r="D105" s="362">
        <f t="shared" si="10"/>
        <v>-0.025482625482625483</v>
      </c>
    </row>
    <row r="106" spans="1:4" ht="14.25" outlineLevel="1">
      <c r="A106" s="360" t="s">
        <v>146</v>
      </c>
      <c r="B106" s="361">
        <f>VLOOKUP(A106,'Open Int.'!$A$4:$O$160,2,FALSE)</f>
        <v>8223600</v>
      </c>
      <c r="C106" s="361">
        <f>VLOOKUP(A106,'Open Int.'!$A$4:$O$160,3,FALSE)</f>
        <v>-115700</v>
      </c>
      <c r="D106" s="362">
        <f t="shared" si="10"/>
        <v>-0.013874066168623266</v>
      </c>
    </row>
    <row r="107" spans="1:4" ht="14.25" outlineLevel="1">
      <c r="A107" s="360" t="s">
        <v>261</v>
      </c>
      <c r="B107" s="361">
        <f>VLOOKUP(A107,'Open Int.'!$A$4:$O$160,2,FALSE)</f>
        <v>8260350</v>
      </c>
      <c r="C107" s="361">
        <f>VLOOKUP(A107,'Open Int.'!$A$4:$O$160,3,FALSE)</f>
        <v>-411300</v>
      </c>
      <c r="D107" s="362">
        <f t="shared" si="10"/>
        <v>-0.04743041981629793</v>
      </c>
    </row>
    <row r="108" spans="1:4" ht="14.25" outlineLevel="1">
      <c r="A108" s="360" t="s">
        <v>216</v>
      </c>
      <c r="B108" s="361">
        <f>VLOOKUP(A108,'Open Int.'!$A$4:$O$160,2,FALSE)</f>
        <v>63060400</v>
      </c>
      <c r="C108" s="361">
        <f>VLOOKUP(A108,'Open Int.'!$A$4:$O$160,3,FALSE)</f>
        <v>837500</v>
      </c>
      <c r="D108" s="362">
        <f t="shared" si="10"/>
        <v>0.013459674814256488</v>
      </c>
    </row>
    <row r="109" spans="1:4" ht="15" outlineLevel="1">
      <c r="A109" s="358" t="s">
        <v>262</v>
      </c>
      <c r="B109" s="358">
        <f>SUM(B110:B120)</f>
        <v>98233045</v>
      </c>
      <c r="C109" s="358">
        <f>SUM(C110:C120)</f>
        <v>1042050</v>
      </c>
      <c r="D109" s="363">
        <f>C109/(B109-C109)</f>
        <v>0.010721672311308265</v>
      </c>
    </row>
    <row r="110" spans="1:4" ht="14.25">
      <c r="A110" s="360" t="s">
        <v>5</v>
      </c>
      <c r="B110" s="361">
        <f>VLOOKUP(A110,'Open Int.'!$A$4:$O$160,2,FALSE)</f>
        <v>26055920</v>
      </c>
      <c r="C110" s="361">
        <f>VLOOKUP(A110,'Open Int.'!$A$4:$O$160,3,FALSE)</f>
        <v>-366850</v>
      </c>
      <c r="D110" s="362">
        <f aca="true" t="shared" si="11" ref="D110:D120">C110/(B110-C110)</f>
        <v>-0.01388385850537245</v>
      </c>
    </row>
    <row r="111" spans="1:4" ht="14.25" outlineLevel="1">
      <c r="A111" s="360" t="s">
        <v>372</v>
      </c>
      <c r="B111" s="361">
        <f>VLOOKUP(A111,'Open Int.'!$A$4:$O$160,2,FALSE)</f>
        <v>9362000</v>
      </c>
      <c r="C111" s="361">
        <f>VLOOKUP(A111,'Open Int.'!$A$4:$O$160,3,FALSE)</f>
        <v>570000</v>
      </c>
      <c r="D111" s="362">
        <f t="shared" si="11"/>
        <v>0.06483166515013648</v>
      </c>
    </row>
    <row r="112" spans="1:4" ht="14.25" outlineLevel="1">
      <c r="A112" s="360" t="s">
        <v>325</v>
      </c>
      <c r="B112" s="361">
        <f>VLOOKUP(A112,'Open Int.'!$A$4:$O$160,2,FALSE)</f>
        <v>2361000</v>
      </c>
      <c r="C112" s="361">
        <f>VLOOKUP(A112,'Open Int.'!$A$4:$O$160,3,FALSE)</f>
        <v>-46200</v>
      </c>
      <c r="D112" s="362">
        <f t="shared" si="11"/>
        <v>-0.019192422731804586</v>
      </c>
    </row>
    <row r="113" spans="1:4" ht="14.25" outlineLevel="1">
      <c r="A113" s="360" t="s">
        <v>318</v>
      </c>
      <c r="B113" s="361">
        <f>VLOOKUP(A113,'Open Int.'!$A$4:$O$160,2,FALSE)</f>
        <v>3384700</v>
      </c>
      <c r="C113" s="361">
        <f>VLOOKUP(A113,'Open Int.'!$A$4:$O$160,3,FALSE)</f>
        <v>12100</v>
      </c>
      <c r="D113" s="362">
        <f t="shared" si="11"/>
        <v>0.003587736464448793</v>
      </c>
    </row>
    <row r="114" spans="1:4" ht="14.25" outlineLevel="1">
      <c r="A114" s="360" t="s">
        <v>373</v>
      </c>
      <c r="B114" s="361">
        <f>VLOOKUP(A114,'Open Int.'!$A$4:$O$160,2,FALSE)</f>
        <v>217000</v>
      </c>
      <c r="C114" s="361">
        <f>VLOOKUP(A114,'Open Int.'!$A$4:$O$160,3,FALSE)</f>
        <v>-16625</v>
      </c>
      <c r="D114" s="362">
        <f t="shared" si="11"/>
        <v>-0.07116104868913857</v>
      </c>
    </row>
    <row r="115" spans="1:4" ht="14.25" outlineLevel="1">
      <c r="A115" s="360" t="s">
        <v>374</v>
      </c>
      <c r="B115" s="361">
        <f>VLOOKUP(A115,'Open Int.'!$A$4:$O$160,2,FALSE)</f>
        <v>2046000</v>
      </c>
      <c r="C115" s="361">
        <f>VLOOKUP(A115,'Open Int.'!$A$4:$O$160,3,FALSE)</f>
        <v>143400</v>
      </c>
      <c r="D115" s="362">
        <f t="shared" si="11"/>
        <v>0.07537054556922107</v>
      </c>
    </row>
    <row r="116" spans="1:4" ht="14.25" outlineLevel="1">
      <c r="A116" s="360" t="s">
        <v>375</v>
      </c>
      <c r="B116" s="361">
        <f>VLOOKUP(A116,'Open Int.'!$A$4:$O$160,2,FALSE)</f>
        <v>3507500</v>
      </c>
      <c r="C116" s="361">
        <f>VLOOKUP(A116,'Open Int.'!$A$4:$O$160,3,FALSE)</f>
        <v>57500</v>
      </c>
      <c r="D116" s="362">
        <f t="shared" si="11"/>
        <v>0.016666666666666666</v>
      </c>
    </row>
    <row r="117" spans="1:4" ht="14.25" outlineLevel="1">
      <c r="A117" s="360" t="s">
        <v>376</v>
      </c>
      <c r="B117" s="361">
        <f>VLOOKUP(A117,'Open Int.'!$A$4:$O$160,2,FALSE)</f>
        <v>3486900</v>
      </c>
      <c r="C117" s="361">
        <f>VLOOKUP(A117,'Open Int.'!$A$4:$O$160,3,FALSE)</f>
        <v>-11800</v>
      </c>
      <c r="D117" s="362">
        <f t="shared" si="11"/>
        <v>-0.003372681281618887</v>
      </c>
    </row>
    <row r="118" spans="1:4" ht="14.25" outlineLevel="1">
      <c r="A118" s="360" t="s">
        <v>235</v>
      </c>
      <c r="B118" s="361">
        <f>VLOOKUP(A118,'Open Int.'!$A$4:$O$160,2,FALSE)</f>
        <v>28039500</v>
      </c>
      <c r="C118" s="361">
        <f>VLOOKUP(A118,'Open Int.'!$A$4:$O$160,3,FALSE)</f>
        <v>43200</v>
      </c>
      <c r="D118" s="362">
        <f t="shared" si="11"/>
        <v>0.0015430610473526859</v>
      </c>
    </row>
    <row r="119" spans="1:4" ht="14.25" outlineLevel="1">
      <c r="A119" s="360" t="s">
        <v>377</v>
      </c>
      <c r="B119" s="361">
        <f>VLOOKUP(A119,'Open Int.'!$A$4:$O$160,2,FALSE)</f>
        <v>7198625</v>
      </c>
      <c r="C119" s="361">
        <f>VLOOKUP(A119,'Open Int.'!$A$4:$O$160,3,FALSE)</f>
        <v>1059625</v>
      </c>
      <c r="D119" s="362">
        <f t="shared" si="11"/>
        <v>0.1726054732041049</v>
      </c>
    </row>
    <row r="120" spans="1:4" ht="14.25" outlineLevel="1">
      <c r="A120" s="360" t="s">
        <v>378</v>
      </c>
      <c r="B120" s="361">
        <f>VLOOKUP(A120,'Open Int.'!$A$4:$O$160,2,FALSE)</f>
        <v>12573900</v>
      </c>
      <c r="C120" s="361">
        <f>VLOOKUP(A120,'Open Int.'!$A$4:$O$160,3,FALSE)</f>
        <v>-402300</v>
      </c>
      <c r="D120" s="362">
        <f t="shared" si="11"/>
        <v>-0.031002913025384937</v>
      </c>
    </row>
    <row r="121" spans="1:4" ht="15" outlineLevel="1">
      <c r="A121" s="358" t="s">
        <v>263</v>
      </c>
      <c r="B121" s="358">
        <f>SUM(B122:B124)</f>
        <v>6925250</v>
      </c>
      <c r="C121" s="358">
        <f>SUM(C122:C124)</f>
        <v>-79575</v>
      </c>
      <c r="D121" s="363">
        <f>C121/(B121-C121)</f>
        <v>-0.011360026838643364</v>
      </c>
    </row>
    <row r="122" spans="1:4" ht="14.25">
      <c r="A122" s="360" t="s">
        <v>171</v>
      </c>
      <c r="B122" s="361">
        <f>VLOOKUP(A122,'Open Int.'!$A$4:$O$160,2,FALSE)</f>
        <v>3987500</v>
      </c>
      <c r="C122" s="361">
        <f>VLOOKUP(A122,'Open Int.'!$A$4:$O$160,3,FALSE)</f>
        <v>165000</v>
      </c>
      <c r="D122" s="362">
        <f>C122/(B122-C122)</f>
        <v>0.04316546762589928</v>
      </c>
    </row>
    <row r="123" spans="1:4" ht="14.25" outlineLevel="1">
      <c r="A123" s="360" t="s">
        <v>379</v>
      </c>
      <c r="B123" s="361">
        <f>VLOOKUP(A123,'Open Int.'!$A$4:$O$160,2,FALSE)</f>
        <v>351250</v>
      </c>
      <c r="C123" s="361">
        <f>VLOOKUP(A123,'Open Int.'!$A$4:$O$160,3,FALSE)</f>
        <v>-12875</v>
      </c>
      <c r="D123" s="362">
        <f>C123/(B123-C123)</f>
        <v>-0.03535873669756265</v>
      </c>
    </row>
    <row r="124" spans="1:4" ht="14.25" outlineLevel="1">
      <c r="A124" s="360" t="s">
        <v>396</v>
      </c>
      <c r="B124" s="361">
        <f>VLOOKUP(A124,'Open Int.'!$A$4:$O$160,2,FALSE)</f>
        <v>2586500</v>
      </c>
      <c r="C124" s="361">
        <f>VLOOKUP(A124,'Open Int.'!$A$4:$O$160,3,FALSE)</f>
        <v>-231700</v>
      </c>
      <c r="D124" s="362">
        <f>C124/(B124-C124)</f>
        <v>-0.08221559860904123</v>
      </c>
    </row>
    <row r="125" spans="1:4" ht="15" outlineLevel="1">
      <c r="A125" s="358" t="s">
        <v>264</v>
      </c>
      <c r="B125" s="358">
        <f>SUM(B126:B132)</f>
        <v>38875100</v>
      </c>
      <c r="C125" s="358">
        <f>SUM(C126:C132)</f>
        <v>1549750</v>
      </c>
      <c r="D125" s="363">
        <f>C125/(B125-C125)</f>
        <v>0.04152003932983884</v>
      </c>
    </row>
    <row r="126" spans="1:4" ht="14.25">
      <c r="A126" s="360" t="s">
        <v>34</v>
      </c>
      <c r="B126" s="361">
        <f>VLOOKUP(A126,'Open Int.'!$A$4:$O$160,2,FALSE)</f>
        <v>507100</v>
      </c>
      <c r="C126" s="361">
        <f>VLOOKUP(A126,'Open Int.'!$A$4:$O$160,3,FALSE)</f>
        <v>-15400</v>
      </c>
      <c r="D126" s="362">
        <f aca="true" t="shared" si="12" ref="D126:D132">C126/(B126-C126)</f>
        <v>-0.029473684210526315</v>
      </c>
    </row>
    <row r="127" spans="1:4" ht="14.25" outlineLevel="1">
      <c r="A127" s="360" t="s">
        <v>1</v>
      </c>
      <c r="B127" s="361">
        <f>VLOOKUP(A127,'Open Int.'!$A$4:$O$160,2,FALSE)</f>
        <v>1431300</v>
      </c>
      <c r="C127" s="361">
        <f>VLOOKUP(A127,'Open Int.'!$A$4:$O$160,3,FALSE)</f>
        <v>-2700</v>
      </c>
      <c r="D127" s="362">
        <f t="shared" si="12"/>
        <v>-0.0018828451882845188</v>
      </c>
    </row>
    <row r="128" spans="1:4" ht="14.25" outlineLevel="1">
      <c r="A128" s="360" t="s">
        <v>160</v>
      </c>
      <c r="B128" s="361">
        <f>VLOOKUP(A128,'Open Int.'!$A$4:$O$160,2,FALSE)</f>
        <v>3196050</v>
      </c>
      <c r="C128" s="361">
        <f>VLOOKUP(A128,'Open Int.'!$A$4:$O$160,3,FALSE)</f>
        <v>110000</v>
      </c>
      <c r="D128" s="362">
        <f t="shared" si="12"/>
        <v>0.03564427018356799</v>
      </c>
    </row>
    <row r="129" spans="1:4" ht="14.25" outlineLevel="1">
      <c r="A129" s="360" t="s">
        <v>98</v>
      </c>
      <c r="B129" s="361">
        <f>VLOOKUP(A129,'Open Int.'!$A$4:$O$160,2,FALSE)</f>
        <v>4869150</v>
      </c>
      <c r="C129" s="361">
        <f>VLOOKUP(A129,'Open Int.'!$A$4:$O$160,3,FALSE)</f>
        <v>163900</v>
      </c>
      <c r="D129" s="362">
        <f t="shared" si="12"/>
        <v>0.03483343074225599</v>
      </c>
    </row>
    <row r="130" spans="1:4" ht="14.25" outlineLevel="1">
      <c r="A130" s="360" t="s">
        <v>380</v>
      </c>
      <c r="B130" s="361">
        <f>VLOOKUP(A130,'Open Int.'!$A$4:$O$160,2,FALSE)</f>
        <v>25962500</v>
      </c>
      <c r="C130" s="361">
        <f>VLOOKUP(A130,'Open Int.'!$A$4:$O$160,3,FALSE)</f>
        <v>1243750</v>
      </c>
      <c r="D130" s="362">
        <f t="shared" si="12"/>
        <v>0.05031605562579014</v>
      </c>
    </row>
    <row r="131" spans="1:4" ht="14.25" outlineLevel="1">
      <c r="A131" s="360" t="s">
        <v>265</v>
      </c>
      <c r="B131" s="361">
        <f>VLOOKUP(A131,'Open Int.'!$A$4:$O$160,2,FALSE)</f>
        <v>1789400</v>
      </c>
      <c r="C131" s="361">
        <f>VLOOKUP(A131,'Open Int.'!$A$4:$O$160,3,FALSE)</f>
        <v>83400</v>
      </c>
      <c r="D131" s="362">
        <f t="shared" si="12"/>
        <v>0.0488862837045721</v>
      </c>
    </row>
    <row r="132" spans="1:4" ht="14.25" outlineLevel="1">
      <c r="A132" s="360" t="s">
        <v>307</v>
      </c>
      <c r="B132" s="361">
        <f>VLOOKUP(A132,'Open Int.'!$A$4:$O$160,2,FALSE)</f>
        <v>1119600</v>
      </c>
      <c r="C132" s="361">
        <f>VLOOKUP(A132,'Open Int.'!$A$4:$O$160,3,FALSE)</f>
        <v>-33200</v>
      </c>
      <c r="D132" s="362">
        <f t="shared" si="12"/>
        <v>-0.02879944482997918</v>
      </c>
    </row>
    <row r="133" spans="1:4" ht="15" outlineLevel="1">
      <c r="A133" s="358" t="s">
        <v>266</v>
      </c>
      <c r="B133" s="358">
        <f>SUM(B134:B140)</f>
        <v>121292775</v>
      </c>
      <c r="C133" s="358">
        <f>SUM(C134:C140)</f>
        <v>3124600</v>
      </c>
      <c r="D133" s="363">
        <f>C133/(B133-C133)</f>
        <v>0.02644197559960624</v>
      </c>
    </row>
    <row r="134" spans="1:4" ht="14.25">
      <c r="A134" s="360" t="s">
        <v>381</v>
      </c>
      <c r="B134" s="361">
        <f>VLOOKUP(A134,'Open Int.'!$A$4:$O$160,2,FALSE)</f>
        <v>9659000</v>
      </c>
      <c r="C134" s="361">
        <f>VLOOKUP(A134,'Open Int.'!$A$4:$O$160,3,FALSE)</f>
        <v>106500</v>
      </c>
      <c r="D134" s="362">
        <f>C134/(B134-C134)</f>
        <v>0.011148913896885632</v>
      </c>
    </row>
    <row r="135" spans="1:4" ht="14.25" outlineLevel="1">
      <c r="A135" s="360" t="s">
        <v>8</v>
      </c>
      <c r="B135" s="361">
        <f>VLOOKUP(A135,'Open Int.'!$A$4:$O$160,2,FALSE)</f>
        <v>20619200</v>
      </c>
      <c r="C135" s="361">
        <f>VLOOKUP(A135,'Open Int.'!$A$4:$O$160,3,FALSE)</f>
        <v>643200</v>
      </c>
      <c r="D135" s="362">
        <f aca="true" t="shared" si="13" ref="D135:D140">C135/(B135-C135)</f>
        <v>0.03219863836603925</v>
      </c>
    </row>
    <row r="136" spans="1:4" ht="14.25" outlineLevel="1">
      <c r="A136" s="375" t="s">
        <v>288</v>
      </c>
      <c r="B136" s="361">
        <f>VLOOKUP(A136,'Open Int.'!$A$4:$O$160,2,FALSE)</f>
        <v>8301000</v>
      </c>
      <c r="C136" s="361">
        <f>VLOOKUP(A136,'Open Int.'!$A$4:$O$160,3,FALSE)</f>
        <v>78000</v>
      </c>
      <c r="D136" s="362">
        <f t="shared" si="13"/>
        <v>0.009485589201021525</v>
      </c>
    </row>
    <row r="137" spans="1:4" ht="14.25" outlineLevel="1">
      <c r="A137" s="375" t="s">
        <v>301</v>
      </c>
      <c r="B137" s="361">
        <f>VLOOKUP(A137,'Open Int.'!$A$4:$O$160,2,FALSE)</f>
        <v>53127800</v>
      </c>
      <c r="C137" s="361">
        <f>VLOOKUP(A137,'Open Int.'!$A$4:$O$160,3,FALSE)</f>
        <v>2006400</v>
      </c>
      <c r="D137" s="362">
        <f t="shared" si="13"/>
        <v>0.039247751430907606</v>
      </c>
    </row>
    <row r="138" spans="1:4" ht="14.25" outlineLevel="1">
      <c r="A138" s="360" t="s">
        <v>234</v>
      </c>
      <c r="B138" s="361">
        <f>VLOOKUP(A138,'Open Int.'!$A$4:$O$160,2,FALSE)</f>
        <v>12606300</v>
      </c>
      <c r="C138" s="361">
        <f>VLOOKUP(A138,'Open Int.'!$A$4:$O$160,3,FALSE)</f>
        <v>-1141700</v>
      </c>
      <c r="D138" s="362">
        <f t="shared" si="13"/>
        <v>-0.08304480651731161</v>
      </c>
    </row>
    <row r="139" spans="1:4" ht="14.25" outlineLevel="1">
      <c r="A139" s="360" t="s">
        <v>399</v>
      </c>
      <c r="B139" s="361">
        <f>VLOOKUP(A139,'Open Int.'!$A$4:$O$160,2,FALSE)</f>
        <v>15325200</v>
      </c>
      <c r="C139" s="361">
        <f>VLOOKUP(A139,'Open Int.'!$A$4:$O$160,3,FALSE)</f>
        <v>1285200</v>
      </c>
      <c r="D139" s="362">
        <f t="shared" si="13"/>
        <v>0.09153846153846154</v>
      </c>
    </row>
    <row r="140" spans="1:4" ht="14.25" outlineLevel="1">
      <c r="A140" s="360" t="s">
        <v>155</v>
      </c>
      <c r="B140" s="361">
        <f>VLOOKUP(A140,'Open Int.'!$A$4:$O$160,2,FALSE)</f>
        <v>1654275</v>
      </c>
      <c r="C140" s="361">
        <f>VLOOKUP(A140,'Open Int.'!$A$4:$O$160,3,FALSE)</f>
        <v>147000</v>
      </c>
      <c r="D140" s="362">
        <f t="shared" si="13"/>
        <v>0.09752699407871822</v>
      </c>
    </row>
    <row r="141" spans="1:4" ht="15" outlineLevel="1">
      <c r="A141" s="358" t="s">
        <v>267</v>
      </c>
      <c r="B141" s="358">
        <f>SUM(B142:B146)</f>
        <v>38877750</v>
      </c>
      <c r="C141" s="358">
        <f>SUM(C142:C146)</f>
        <v>1313750</v>
      </c>
      <c r="D141" s="363">
        <f aca="true" t="shared" si="14" ref="D141:D157">C141/(B141-C141)</f>
        <v>0.03497364497923544</v>
      </c>
    </row>
    <row r="142" spans="1:4" ht="14.25">
      <c r="A142" s="360" t="s">
        <v>382</v>
      </c>
      <c r="B142" s="361">
        <f>VLOOKUP(A142,'Open Int.'!$A$4:$O$160,2,FALSE)</f>
        <v>3801900</v>
      </c>
      <c r="C142" s="361">
        <f>VLOOKUP(A142,'Open Int.'!$A$4:$O$160,3,FALSE)</f>
        <v>-20700</v>
      </c>
      <c r="D142" s="362">
        <f t="shared" si="14"/>
        <v>-0.005415162454873646</v>
      </c>
    </row>
    <row r="143" spans="1:4" ht="14.25">
      <c r="A143" s="360" t="s">
        <v>316</v>
      </c>
      <c r="B143" s="361">
        <f>VLOOKUP(A143,'Open Int.'!$A$4:$O$160,2,FALSE)</f>
        <v>1810200</v>
      </c>
      <c r="C143" s="361">
        <f>VLOOKUP(A143,'Open Int.'!$A$4:$O$160,3,FALSE)</f>
        <v>-40600</v>
      </c>
      <c r="D143" s="362">
        <f t="shared" si="14"/>
        <v>-0.02193645990922844</v>
      </c>
    </row>
    <row r="144" spans="1:4" ht="14.25" outlineLevel="1">
      <c r="A144" s="360" t="s">
        <v>166</v>
      </c>
      <c r="B144" s="361">
        <f>VLOOKUP(A144,'Open Int.'!$A$4:$O$160,2,FALSE)</f>
        <v>3899900</v>
      </c>
      <c r="C144" s="361">
        <f>VLOOKUP(A144,'Open Int.'!$A$4:$O$160,3,FALSE)</f>
        <v>11800</v>
      </c>
      <c r="D144" s="362">
        <f t="shared" si="14"/>
        <v>0.0030349013657056147</v>
      </c>
    </row>
    <row r="145" spans="1:4" ht="14.25" outlineLevel="1">
      <c r="A145" s="360" t="s">
        <v>383</v>
      </c>
      <c r="B145" s="361">
        <f>VLOOKUP(A145,'Open Int.'!$A$4:$O$160,2,FALSE)</f>
        <v>27874000</v>
      </c>
      <c r="C145" s="361">
        <f>VLOOKUP(A145,'Open Int.'!$A$4:$O$160,3,FALSE)</f>
        <v>1316000</v>
      </c>
      <c r="D145" s="362">
        <f t="shared" si="14"/>
        <v>0.049551924090669476</v>
      </c>
    </row>
    <row r="146" spans="1:4" ht="14.25" outlineLevel="1">
      <c r="A146" s="360" t="s">
        <v>384</v>
      </c>
      <c r="B146" s="361">
        <f>VLOOKUP(A146,'Open Int.'!$A$4:$O$160,2,FALSE)</f>
        <v>1491750</v>
      </c>
      <c r="C146" s="361">
        <f>VLOOKUP(A146,'Open Int.'!$A$4:$O$160,3,FALSE)</f>
        <v>47250</v>
      </c>
      <c r="D146" s="362">
        <f t="shared" si="14"/>
        <v>0.03271028037383177</v>
      </c>
    </row>
    <row r="147" spans="1:4" ht="15" outlineLevel="1">
      <c r="A147" s="358" t="s">
        <v>268</v>
      </c>
      <c r="B147" s="358">
        <f>SUM(B148:B153)</f>
        <v>115663750</v>
      </c>
      <c r="C147" s="358">
        <f>SUM(C148:C153)</f>
        <v>1339950</v>
      </c>
      <c r="D147" s="363">
        <f t="shared" si="14"/>
        <v>0.011720656591190986</v>
      </c>
    </row>
    <row r="148" spans="1:4" ht="14.25">
      <c r="A148" s="360" t="s">
        <v>4</v>
      </c>
      <c r="B148" s="361">
        <f>VLOOKUP(A148,'Open Int.'!$A$4:$O$160,2,FALSE)</f>
        <v>1247550</v>
      </c>
      <c r="C148" s="361">
        <f>VLOOKUP(A148,'Open Int.'!$A$4:$O$160,3,FALSE)</f>
        <v>-4200</v>
      </c>
      <c r="D148" s="362">
        <f t="shared" si="14"/>
        <v>-0.0033553025763930497</v>
      </c>
    </row>
    <row r="149" spans="1:4" ht="14.25" outlineLevel="1">
      <c r="A149" s="360" t="s">
        <v>184</v>
      </c>
      <c r="B149" s="361">
        <f>VLOOKUP(A149,'Open Int.'!$A$4:$O$160,2,FALSE)</f>
        <v>18207400</v>
      </c>
      <c r="C149" s="361">
        <f>VLOOKUP(A149,'Open Int.'!$A$4:$O$160,3,FALSE)</f>
        <v>640150</v>
      </c>
      <c r="D149" s="362">
        <f t="shared" si="14"/>
        <v>0.0364399664147775</v>
      </c>
    </row>
    <row r="150" spans="1:4" ht="14.25" outlineLevel="1">
      <c r="A150" s="360" t="s">
        <v>175</v>
      </c>
      <c r="B150" s="361">
        <f>VLOOKUP(A150,'Open Int.'!$A$4:$O$160,2,FALSE)</f>
        <v>81663750</v>
      </c>
      <c r="C150" s="361">
        <f>VLOOKUP(A150,'Open Int.'!$A$4:$O$160,3,FALSE)</f>
        <v>-1149750</v>
      </c>
      <c r="D150" s="362">
        <f t="shared" si="14"/>
        <v>-0.013883605933815138</v>
      </c>
    </row>
    <row r="151" spans="1:4" ht="14.25" outlineLevel="1">
      <c r="A151" s="360" t="s">
        <v>385</v>
      </c>
      <c r="B151" s="361">
        <f>VLOOKUP(A151,'Open Int.'!$A$4:$O$160,2,FALSE)</f>
        <v>2116500</v>
      </c>
      <c r="C151" s="361">
        <f>VLOOKUP(A151,'Open Int.'!$A$4:$O$160,3,FALSE)</f>
        <v>30600</v>
      </c>
      <c r="D151" s="362">
        <f t="shared" si="14"/>
        <v>0.014669926650366748</v>
      </c>
    </row>
    <row r="152" spans="1:4" ht="14.25" outlineLevel="1">
      <c r="A152" s="360" t="s">
        <v>394</v>
      </c>
      <c r="B152" s="361">
        <f>VLOOKUP(A152,'Open Int.'!$A$4:$O$160,2,FALSE)</f>
        <v>7658400</v>
      </c>
      <c r="C152" s="361">
        <f>VLOOKUP(A152,'Open Int.'!$A$4:$O$160,3,FALSE)</f>
        <v>1596000</v>
      </c>
      <c r="D152" s="362">
        <f t="shared" si="14"/>
        <v>0.26326207442596994</v>
      </c>
    </row>
    <row r="153" spans="1:4" ht="14.25" outlineLevel="1">
      <c r="A153" s="360" t="s">
        <v>386</v>
      </c>
      <c r="B153" s="361">
        <f>VLOOKUP(A153,'Open Int.'!$A$4:$O$160,2,FALSE)</f>
        <v>4770150</v>
      </c>
      <c r="C153" s="361">
        <f>VLOOKUP(A153,'Open Int.'!$A$4:$O$160,3,FALSE)</f>
        <v>227150</v>
      </c>
      <c r="D153" s="362">
        <f t="shared" si="14"/>
        <v>0.05</v>
      </c>
    </row>
    <row r="154" spans="1:4" ht="15" outlineLevel="1">
      <c r="A154" s="358" t="s">
        <v>312</v>
      </c>
      <c r="B154" s="358">
        <f>SUM(B155:B156)</f>
        <v>1394200</v>
      </c>
      <c r="C154" s="358">
        <f>SUM(C155:C156)</f>
        <v>-23000</v>
      </c>
      <c r="D154" s="363">
        <f t="shared" si="14"/>
        <v>-0.016229184307084393</v>
      </c>
    </row>
    <row r="155" spans="1:4" ht="14.25">
      <c r="A155" s="360" t="s">
        <v>37</v>
      </c>
      <c r="B155" s="361">
        <f>VLOOKUP(A155,'Open Int.'!$A$4:$O$160,2,FALSE)</f>
        <v>884800</v>
      </c>
      <c r="C155" s="361">
        <f>VLOOKUP(A155,'Open Int.'!$A$4:$O$160,3,FALSE)</f>
        <v>-27200</v>
      </c>
      <c r="D155" s="362">
        <f t="shared" si="14"/>
        <v>-0.02982456140350877</v>
      </c>
    </row>
    <row r="156" spans="1:4" ht="14.25">
      <c r="A156" s="360" t="s">
        <v>271</v>
      </c>
      <c r="B156" s="361">
        <f>VLOOKUP(A156,'Open Int.'!$A$4:$O$160,2,FALSE)</f>
        <v>509400</v>
      </c>
      <c r="C156" s="361">
        <f>VLOOKUP(A156,'Open Int.'!$A$4:$O$160,3,FALSE)</f>
        <v>4200</v>
      </c>
      <c r="D156" s="362">
        <f t="shared" si="14"/>
        <v>0.00831353919239905</v>
      </c>
    </row>
    <row r="157" spans="1:4" ht="15">
      <c r="A157" s="358" t="s">
        <v>269</v>
      </c>
      <c r="B157" s="358">
        <f>SUM(B158:B166)</f>
        <v>19451550</v>
      </c>
      <c r="C157" s="358">
        <f>SUM(C158:C166)</f>
        <v>19200</v>
      </c>
      <c r="D157" s="363">
        <f t="shared" si="14"/>
        <v>0.00098804313425808</v>
      </c>
    </row>
    <row r="158" spans="1:4" ht="14.25">
      <c r="A158" s="360" t="s">
        <v>387</v>
      </c>
      <c r="B158" s="361">
        <f>VLOOKUP(A158,'Open Int.'!$A$4:$O$160,2,FALSE)</f>
        <v>4637500</v>
      </c>
      <c r="C158" s="361">
        <f>VLOOKUP(A158,'Open Int.'!$A$4:$O$160,3,FALSE)</f>
        <v>12250</v>
      </c>
      <c r="D158" s="362">
        <f aca="true" t="shared" si="15" ref="D158:D166">C158/(B158-C158)</f>
        <v>0.0026485054861899358</v>
      </c>
    </row>
    <row r="159" spans="1:4" ht="14.25">
      <c r="A159" s="360" t="s">
        <v>328</v>
      </c>
      <c r="B159" s="361">
        <f>VLOOKUP(A159,'Open Int.'!$A$4:$O$160,2,FALSE)</f>
        <v>2336400</v>
      </c>
      <c r="C159" s="361">
        <f>VLOOKUP(A159,'Open Int.'!$A$4:$O$160,3,FALSE)</f>
        <v>-39600</v>
      </c>
      <c r="D159" s="362">
        <f t="shared" si="15"/>
        <v>-0.016666666666666666</v>
      </c>
    </row>
    <row r="160" spans="1:4" ht="14.25">
      <c r="A160" s="360" t="s">
        <v>315</v>
      </c>
      <c r="B160" s="361">
        <f>VLOOKUP(A160,'Open Int.'!$A$4:$O$160,2,FALSE)</f>
        <v>649000</v>
      </c>
      <c r="C160" s="361">
        <f>VLOOKUP(A160,'Open Int.'!$A$4:$O$160,3,FALSE)</f>
        <v>95000</v>
      </c>
      <c r="D160" s="362">
        <f t="shared" si="15"/>
        <v>0.17148014440433212</v>
      </c>
    </row>
    <row r="161" spans="1:4" ht="14.25">
      <c r="A161" s="360" t="s">
        <v>287</v>
      </c>
      <c r="B161" s="361">
        <f>VLOOKUP(A161,'Open Int.'!$A$4:$O$160,2,FALSE)</f>
        <v>1306000</v>
      </c>
      <c r="C161" s="361">
        <f>VLOOKUP(A161,'Open Int.'!$A$4:$O$160,3,FALSE)</f>
        <v>-62000</v>
      </c>
      <c r="D161" s="362">
        <f t="shared" si="15"/>
        <v>-0.04532163742690058</v>
      </c>
    </row>
    <row r="162" spans="1:4" ht="14.25">
      <c r="A162" s="360" t="s">
        <v>321</v>
      </c>
      <c r="B162" s="361">
        <f>VLOOKUP(A162,'Open Int.'!$A$4:$O$160,2,FALSE)</f>
        <v>437500</v>
      </c>
      <c r="C162" s="361">
        <f>VLOOKUP(A162,'Open Int.'!$A$4:$O$160,3,FALSE)</f>
        <v>123000</v>
      </c>
      <c r="D162" s="362">
        <f t="shared" si="15"/>
        <v>0.39109697933227344</v>
      </c>
    </row>
    <row r="163" spans="1:4" ht="14.25">
      <c r="A163" s="360" t="s">
        <v>317</v>
      </c>
      <c r="B163" s="361">
        <f>VLOOKUP(A163,'Open Int.'!$A$4:$O$160,2,FALSE)</f>
        <v>1130400</v>
      </c>
      <c r="C163" s="361">
        <f>VLOOKUP(A163,'Open Int.'!$A$4:$O$160,3,FALSE)</f>
        <v>-71100</v>
      </c>
      <c r="D163" s="362">
        <f t="shared" si="15"/>
        <v>-0.05917602996254682</v>
      </c>
    </row>
    <row r="164" spans="1:4" ht="14.25">
      <c r="A164" s="360" t="s">
        <v>323</v>
      </c>
      <c r="B164" s="361">
        <f>VLOOKUP(A164,'Open Int.'!$A$4:$O$160,2,FALSE)</f>
        <v>5479100</v>
      </c>
      <c r="C164" s="361">
        <f>VLOOKUP(A164,'Open Int.'!$A$4:$O$160,3,FALSE)</f>
        <v>-141900</v>
      </c>
      <c r="D164" s="362">
        <f t="shared" si="15"/>
        <v>-0.025244618395303328</v>
      </c>
    </row>
    <row r="165" spans="1:4" ht="14.25">
      <c r="A165" s="360" t="s">
        <v>388</v>
      </c>
      <c r="B165" s="361">
        <f>VLOOKUP(A165,'Open Int.'!$A$4:$O$160,2,FALSE)</f>
        <v>2210400</v>
      </c>
      <c r="C165" s="361">
        <f>VLOOKUP(A165,'Open Int.'!$A$4:$O$160,3,FALSE)</f>
        <v>117200</v>
      </c>
      <c r="D165" s="362">
        <f t="shared" si="15"/>
        <v>0.055990827441238296</v>
      </c>
    </row>
    <row r="166" spans="1:4" ht="14.25">
      <c r="A166" s="360" t="s">
        <v>313</v>
      </c>
      <c r="B166" s="361">
        <f>VLOOKUP(A166,'Open Int.'!$A$4:$O$160,2,FALSE)</f>
        <v>1265250</v>
      </c>
      <c r="C166" s="361">
        <f>VLOOKUP(A166,'Open Int.'!$A$4:$O$160,3,FALSE)</f>
        <v>-13650</v>
      </c>
      <c r="D166" s="362">
        <f t="shared" si="15"/>
        <v>-0.010673234811165846</v>
      </c>
    </row>
    <row r="167" spans="1:4" ht="15">
      <c r="A167" s="358" t="s">
        <v>273</v>
      </c>
      <c r="B167" s="358">
        <f>SUM(B168:B174)</f>
        <v>28230900</v>
      </c>
      <c r="C167" s="358">
        <f>SUM(C168:C174)</f>
        <v>-606900</v>
      </c>
      <c r="D167" s="363">
        <f>C167/(B167-C167)</f>
        <v>-0.021045294717350144</v>
      </c>
    </row>
    <row r="168" spans="1:4" ht="14.25">
      <c r="A168" s="360" t="s">
        <v>389</v>
      </c>
      <c r="B168" s="361">
        <f>VLOOKUP(A168,'Open Int.'!$A$4:$O$160,2,FALSE)</f>
        <v>5725000</v>
      </c>
      <c r="C168" s="361">
        <f>VLOOKUP(A168,'Open Int.'!$A$4:$O$160,3,FALSE)</f>
        <v>-226000</v>
      </c>
      <c r="D168" s="362">
        <f aca="true" t="shared" si="16" ref="D168:D174">C168/(B168-C168)</f>
        <v>-0.037976810620063854</v>
      </c>
    </row>
    <row r="169" spans="1:4" ht="14.25">
      <c r="A169" s="360" t="s">
        <v>390</v>
      </c>
      <c r="B169" s="361">
        <f>VLOOKUP(A169,'Open Int.'!$A$4:$O$160,2,FALSE)</f>
        <v>2499000</v>
      </c>
      <c r="C169" s="361">
        <f>VLOOKUP(A169,'Open Int.'!$A$4:$O$160,3,FALSE)</f>
        <v>61000</v>
      </c>
      <c r="D169" s="362">
        <f t="shared" si="16"/>
        <v>0.02502050861361772</v>
      </c>
    </row>
    <row r="170" spans="1:4" ht="14.25">
      <c r="A170" s="360" t="s">
        <v>272</v>
      </c>
      <c r="B170" s="361">
        <f>VLOOKUP(A170,'Open Int.'!$A$4:$O$160,2,FALSE)</f>
        <v>4420000</v>
      </c>
      <c r="C170" s="361">
        <f>VLOOKUP(A170,'Open Int.'!$A$4:$O$160,3,FALSE)</f>
        <v>46750</v>
      </c>
      <c r="D170" s="362">
        <f t="shared" si="16"/>
        <v>0.010689990281827016</v>
      </c>
    </row>
    <row r="171" spans="1:4" ht="14.25">
      <c r="A171" s="360" t="s">
        <v>322</v>
      </c>
      <c r="B171" s="361">
        <f>VLOOKUP(A171,'Open Int.'!$A$4:$O$160,2,FALSE)</f>
        <v>1981000</v>
      </c>
      <c r="C171" s="361">
        <f>VLOOKUP(A171,'Open Int.'!$A$4:$O$160,3,FALSE)</f>
        <v>1000</v>
      </c>
      <c r="D171" s="362">
        <f t="shared" si="16"/>
        <v>0.000505050505050505</v>
      </c>
    </row>
    <row r="172" spans="1:4" ht="14.25">
      <c r="A172" s="360" t="s">
        <v>290</v>
      </c>
      <c r="B172" s="361">
        <f>VLOOKUP(A172,'Open Int.'!$A$4:$O$160,2,FALSE)</f>
        <v>7413000</v>
      </c>
      <c r="C172" s="361">
        <f>VLOOKUP(A172,'Open Int.'!$A$4:$O$160,3,FALSE)</f>
        <v>-275800</v>
      </c>
      <c r="D172" s="362">
        <f t="shared" si="16"/>
        <v>-0.03587035688273853</v>
      </c>
    </row>
    <row r="173" spans="1:4" ht="14.25">
      <c r="A173" s="360" t="s">
        <v>274</v>
      </c>
      <c r="B173" s="361">
        <f>VLOOKUP(A173,'Open Int.'!$A$4:$O$160,2,FALSE)</f>
        <v>5359200</v>
      </c>
      <c r="C173" s="361">
        <f>VLOOKUP(A173,'Open Int.'!$A$4:$O$160,3,FALSE)</f>
        <v>-235200</v>
      </c>
      <c r="D173" s="362">
        <f t="shared" si="16"/>
        <v>-0.042042042042042045</v>
      </c>
    </row>
    <row r="174" spans="1:4" ht="14.25">
      <c r="A174" s="360" t="s">
        <v>276</v>
      </c>
      <c r="B174" s="361">
        <f>VLOOKUP(A174,'Open Int.'!$A$4:$O$160,2,FALSE)</f>
        <v>833700</v>
      </c>
      <c r="C174" s="361">
        <f>VLOOKUP(A174,'Open Int.'!$A$4:$O$160,3,FALSE)</f>
        <v>21350</v>
      </c>
      <c r="D174" s="362">
        <f t="shared" si="16"/>
        <v>0.026281775096940973</v>
      </c>
    </row>
    <row r="175" spans="1:4" ht="15">
      <c r="A175" s="358" t="s">
        <v>309</v>
      </c>
      <c r="B175" s="358">
        <f>SUM(B176:B179)</f>
        <v>19544000</v>
      </c>
      <c r="C175" s="358">
        <f>SUM(C176:C179)</f>
        <v>-77700</v>
      </c>
      <c r="D175" s="363">
        <f aca="true" t="shared" si="17" ref="D175:D183">C175/(B175-C175)</f>
        <v>-0.00395990153758339</v>
      </c>
    </row>
    <row r="176" spans="1:4" ht="14.25">
      <c r="A176" s="360" t="s">
        <v>310</v>
      </c>
      <c r="B176" s="361">
        <f>VLOOKUP(A176,'Open Int.'!$A$4:$O$160,2,FALSE)</f>
        <v>4667350</v>
      </c>
      <c r="C176" s="361">
        <f>VLOOKUP(A176,'Open Int.'!$A$4:$O$160,3,FALSE)</f>
        <v>228000</v>
      </c>
      <c r="D176" s="362">
        <f t="shared" si="17"/>
        <v>0.05135887010485769</v>
      </c>
    </row>
    <row r="177" spans="1:4" ht="14.25">
      <c r="A177" s="360" t="s">
        <v>324</v>
      </c>
      <c r="B177" s="361">
        <f>VLOOKUP(A177,'Open Int.'!$A$4:$O$160,2,FALSE)</f>
        <v>752000</v>
      </c>
      <c r="C177" s="361">
        <f>VLOOKUP(A177,'Open Int.'!$A$4:$O$160,3,FALSE)</f>
        <v>-66500</v>
      </c>
      <c r="D177" s="362">
        <f t="shared" si="17"/>
        <v>-0.08124618204031765</v>
      </c>
    </row>
    <row r="178" spans="1:4" ht="14.25">
      <c r="A178" s="360" t="s">
        <v>326</v>
      </c>
      <c r="B178" s="361">
        <f>VLOOKUP(A178,'Open Int.'!$A$4:$O$160,2,FALSE)</f>
        <v>1913450</v>
      </c>
      <c r="C178" s="361">
        <f>VLOOKUP(A178,'Open Int.'!$A$4:$O$160,3,FALSE)</f>
        <v>-246400</v>
      </c>
      <c r="D178" s="362">
        <f>C178/(B178-C178)</f>
        <v>-0.1140819964349376</v>
      </c>
    </row>
    <row r="179" spans="1:4" ht="14.25">
      <c r="A179" s="360" t="s">
        <v>311</v>
      </c>
      <c r="B179" s="361">
        <f>VLOOKUP(A179,'Open Int.'!$A$4:$O$160,2,FALSE)</f>
        <v>12211200</v>
      </c>
      <c r="C179" s="361">
        <f>VLOOKUP(A179,'Open Int.'!$A$4:$O$160,3,FALSE)</f>
        <v>7200</v>
      </c>
      <c r="D179" s="362">
        <f t="shared" si="17"/>
        <v>0.0005899705014749262</v>
      </c>
    </row>
    <row r="180" spans="1:4" ht="15">
      <c r="A180" s="358" t="s">
        <v>270</v>
      </c>
      <c r="B180" s="358">
        <f>SUM(B181:B183)</f>
        <v>39233200</v>
      </c>
      <c r="C180" s="358">
        <f>SUM(C181:C183)</f>
        <v>571650</v>
      </c>
      <c r="D180" s="363">
        <f t="shared" si="17"/>
        <v>0.014786008320928674</v>
      </c>
    </row>
    <row r="181" spans="1:4" ht="14.25">
      <c r="A181" s="360" t="s">
        <v>182</v>
      </c>
      <c r="B181" s="361">
        <f>VLOOKUP(A181,'Open Int.'!$A$4:$O$160,2,FALSE)</f>
        <v>172700</v>
      </c>
      <c r="C181" s="361">
        <f>VLOOKUP(A181,'Open Int.'!$A$4:$O$160,3,FALSE)</f>
        <v>-14150</v>
      </c>
      <c r="D181" s="362">
        <f t="shared" si="17"/>
        <v>-0.07572919454107573</v>
      </c>
    </row>
    <row r="182" spans="1:4" ht="14.25">
      <c r="A182" s="360" t="s">
        <v>74</v>
      </c>
      <c r="B182" s="361">
        <f>VLOOKUP(A182,'Open Int.'!$A$4:$O$160,2,FALSE)</f>
        <v>18500</v>
      </c>
      <c r="C182" s="361">
        <f>VLOOKUP(A182,'Open Int.'!$A$4:$O$160,3,FALSE)</f>
        <v>-1250</v>
      </c>
      <c r="D182" s="362">
        <f t="shared" si="17"/>
        <v>-0.06329113924050633</v>
      </c>
    </row>
    <row r="183" spans="1:4" ht="14.25">
      <c r="A183" s="360" t="s">
        <v>9</v>
      </c>
      <c r="B183" s="361">
        <f>VLOOKUP(A183,'Open Int.'!$A$4:$O$160,2,FALSE)</f>
        <v>39042000</v>
      </c>
      <c r="C183" s="361">
        <f>VLOOKUP(A183,'Open Int.'!$A$4:$O$160,3,FALSE)</f>
        <v>587050</v>
      </c>
      <c r="D183" s="362">
        <f t="shared" si="17"/>
        <v>0.01526591505124828</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35"/>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K736" sqref="K736"/>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400" t="s">
        <v>53</v>
      </c>
      <c r="B1" s="400"/>
      <c r="C1" s="400"/>
      <c r="D1" s="401"/>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5" t="s">
        <v>10</v>
      </c>
      <c r="C2" s="406"/>
      <c r="D2" s="386"/>
      <c r="E2" s="403" t="s">
        <v>47</v>
      </c>
      <c r="F2" s="387"/>
      <c r="G2" s="407"/>
      <c r="H2" s="403" t="s">
        <v>48</v>
      </c>
      <c r="I2" s="387"/>
      <c r="J2" s="407"/>
      <c r="K2" s="403" t="s">
        <v>49</v>
      </c>
      <c r="L2" s="408"/>
      <c r="M2" s="409"/>
      <c r="N2" s="403" t="s">
        <v>51</v>
      </c>
      <c r="O2" s="404"/>
      <c r="P2" s="83"/>
      <c r="Q2" s="54"/>
      <c r="R2" s="402"/>
      <c r="S2" s="402"/>
      <c r="T2" s="55"/>
      <c r="U2" s="56"/>
      <c r="V2" s="56"/>
      <c r="W2" s="56"/>
      <c r="X2" s="56"/>
      <c r="Y2" s="85"/>
      <c r="Z2" s="398"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399"/>
      <c r="AA3" s="75"/>
    </row>
    <row r="4" spans="1:28" s="58" customFormat="1" ht="15">
      <c r="A4" s="101" t="s">
        <v>182</v>
      </c>
      <c r="B4" s="280">
        <v>172700</v>
      </c>
      <c r="C4" s="281">
        <v>-14150</v>
      </c>
      <c r="D4" s="262">
        <v>-0.08</v>
      </c>
      <c r="E4" s="280">
        <v>0</v>
      </c>
      <c r="F4" s="282">
        <v>0</v>
      </c>
      <c r="G4" s="262">
        <v>0</v>
      </c>
      <c r="H4" s="280">
        <v>0</v>
      </c>
      <c r="I4" s="282">
        <v>0</v>
      </c>
      <c r="J4" s="262">
        <v>0</v>
      </c>
      <c r="K4" s="280">
        <v>172700</v>
      </c>
      <c r="L4" s="282">
        <v>-14150</v>
      </c>
      <c r="M4" s="351">
        <v>-0.08</v>
      </c>
      <c r="N4" s="112">
        <v>148400</v>
      </c>
      <c r="O4" s="173">
        <f>N4/K4</f>
        <v>0.8592935726693689</v>
      </c>
      <c r="P4" s="108">
        <f>Volume!K4</f>
        <v>5597.55</v>
      </c>
      <c r="Q4" s="69">
        <f>Volume!J4</f>
        <v>5550.15</v>
      </c>
      <c r="R4" s="236">
        <f>Q4*K4/10000000</f>
        <v>95.85109049999998</v>
      </c>
      <c r="S4" s="103">
        <f>Q4*N4/10000000</f>
        <v>82.364226</v>
      </c>
      <c r="T4" s="109">
        <f>K4-L4</f>
        <v>186850</v>
      </c>
      <c r="U4" s="103">
        <f>L4/T4*100</f>
        <v>-7.572919454107573</v>
      </c>
      <c r="V4" s="103">
        <f>Q4*B4/10000000</f>
        <v>95.85109049999998</v>
      </c>
      <c r="W4" s="103">
        <f>Q4*E4/10000000</f>
        <v>0</v>
      </c>
      <c r="X4" s="103">
        <f>Q4*H4/10000000</f>
        <v>0</v>
      </c>
      <c r="Y4" s="103">
        <f>(T4*P4)/10000000</f>
        <v>104.59022175</v>
      </c>
      <c r="Z4" s="236">
        <f>R4-Y4</f>
        <v>-8.739131250000014</v>
      </c>
      <c r="AA4" s="78"/>
      <c r="AB4" s="77"/>
    </row>
    <row r="5" spans="1:28" s="58" customFormat="1" ht="15">
      <c r="A5" s="193" t="s">
        <v>74</v>
      </c>
      <c r="B5" s="164">
        <v>18500</v>
      </c>
      <c r="C5" s="162">
        <v>-1250</v>
      </c>
      <c r="D5" s="170">
        <v>-0.06</v>
      </c>
      <c r="E5" s="164">
        <v>0</v>
      </c>
      <c r="F5" s="112">
        <v>0</v>
      </c>
      <c r="G5" s="170">
        <v>0</v>
      </c>
      <c r="H5" s="164">
        <v>0</v>
      </c>
      <c r="I5" s="112">
        <v>0</v>
      </c>
      <c r="J5" s="170">
        <v>0</v>
      </c>
      <c r="K5" s="164">
        <v>18500</v>
      </c>
      <c r="L5" s="112">
        <v>-1250</v>
      </c>
      <c r="M5" s="127">
        <v>-0.06</v>
      </c>
      <c r="N5" s="112">
        <v>16800</v>
      </c>
      <c r="O5" s="173">
        <f aca="true" t="shared" si="0" ref="O5:O67">N5/K5</f>
        <v>0.9081081081081082</v>
      </c>
      <c r="P5" s="108">
        <f>Volume!K5</f>
        <v>5386.9</v>
      </c>
      <c r="Q5" s="69">
        <f>Volume!J5</f>
        <v>5370.9</v>
      </c>
      <c r="R5" s="237">
        <f aca="true" t="shared" si="1" ref="R5:R67">Q5*K5/10000000</f>
        <v>9.936165</v>
      </c>
      <c r="S5" s="103">
        <f aca="true" t="shared" si="2" ref="S5:S67">Q5*N5/10000000</f>
        <v>9.023112</v>
      </c>
      <c r="T5" s="109">
        <f aca="true" t="shared" si="3" ref="T5:T67">K5-L5</f>
        <v>19750</v>
      </c>
      <c r="U5" s="103">
        <f aca="true" t="shared" si="4" ref="U5:U67">L5/T5*100</f>
        <v>-6.329113924050633</v>
      </c>
      <c r="V5" s="103">
        <f aca="true" t="shared" si="5" ref="V5:V67">Q5*B5/10000000</f>
        <v>9.936165</v>
      </c>
      <c r="W5" s="103">
        <f aca="true" t="shared" si="6" ref="W5:W67">Q5*E5/10000000</f>
        <v>0</v>
      </c>
      <c r="X5" s="103">
        <f aca="true" t="shared" si="7" ref="X5:X67">Q5*H5/10000000</f>
        <v>0</v>
      </c>
      <c r="Y5" s="103">
        <f aca="true" t="shared" si="8" ref="Y5:Y67">(T5*P5)/10000000</f>
        <v>10.6391275</v>
      </c>
      <c r="Z5" s="237">
        <f aca="true" t="shared" si="9" ref="Z5:Z67">R5-Y5</f>
        <v>-0.7029624999999999</v>
      </c>
      <c r="AA5" s="78"/>
      <c r="AB5" s="77"/>
    </row>
    <row r="6" spans="1:28" s="58" customFormat="1" ht="15">
      <c r="A6" s="193" t="s">
        <v>9</v>
      </c>
      <c r="B6" s="164">
        <v>39042000</v>
      </c>
      <c r="C6" s="162">
        <v>587050</v>
      </c>
      <c r="D6" s="170">
        <v>0.02</v>
      </c>
      <c r="E6" s="164">
        <v>17433650</v>
      </c>
      <c r="F6" s="112">
        <v>381700</v>
      </c>
      <c r="G6" s="170">
        <v>0.02</v>
      </c>
      <c r="H6" s="164">
        <v>22456500</v>
      </c>
      <c r="I6" s="112">
        <v>765350</v>
      </c>
      <c r="J6" s="170">
        <v>0.04</v>
      </c>
      <c r="K6" s="164">
        <v>78932150</v>
      </c>
      <c r="L6" s="112">
        <v>1734100</v>
      </c>
      <c r="M6" s="127">
        <v>0.02</v>
      </c>
      <c r="N6" s="112">
        <v>55460250</v>
      </c>
      <c r="O6" s="173">
        <f t="shared" si="0"/>
        <v>0.7026319440177419</v>
      </c>
      <c r="P6" s="108">
        <f>Volume!K6</f>
        <v>4083.55</v>
      </c>
      <c r="Q6" s="69">
        <f>Volume!J6</f>
        <v>4085.1</v>
      </c>
      <c r="R6" s="237">
        <f t="shared" si="1"/>
        <v>32244.5725965</v>
      </c>
      <c r="S6" s="103">
        <f t="shared" si="2"/>
        <v>22656.0667275</v>
      </c>
      <c r="T6" s="109">
        <f t="shared" si="3"/>
        <v>77198050</v>
      </c>
      <c r="U6" s="103">
        <f t="shared" si="4"/>
        <v>2.246300262765705</v>
      </c>
      <c r="V6" s="103">
        <f t="shared" si="5"/>
        <v>15949.04742</v>
      </c>
      <c r="W6" s="103">
        <f t="shared" si="6"/>
        <v>7121.8203615</v>
      </c>
      <c r="X6" s="103">
        <f t="shared" si="7"/>
        <v>9173.704815</v>
      </c>
      <c r="Y6" s="103">
        <f t="shared" si="8"/>
        <v>31524.20970775</v>
      </c>
      <c r="Z6" s="237">
        <f t="shared" si="9"/>
        <v>720.3628887499981</v>
      </c>
      <c r="AA6" s="78"/>
      <c r="AB6" s="77"/>
    </row>
    <row r="7" spans="1:28" s="7" customFormat="1" ht="15">
      <c r="A7" s="193" t="s">
        <v>279</v>
      </c>
      <c r="B7" s="164">
        <v>568600</v>
      </c>
      <c r="C7" s="162">
        <v>96000</v>
      </c>
      <c r="D7" s="170">
        <v>0.2</v>
      </c>
      <c r="E7" s="164">
        <v>3400</v>
      </c>
      <c r="F7" s="112">
        <v>800</v>
      </c>
      <c r="G7" s="170">
        <v>0.31</v>
      </c>
      <c r="H7" s="164">
        <v>600</v>
      </c>
      <c r="I7" s="112">
        <v>0</v>
      </c>
      <c r="J7" s="170">
        <v>0</v>
      </c>
      <c r="K7" s="164">
        <v>572600</v>
      </c>
      <c r="L7" s="112">
        <v>96800</v>
      </c>
      <c r="M7" s="127">
        <v>0.2</v>
      </c>
      <c r="N7" s="112">
        <v>275400</v>
      </c>
      <c r="O7" s="173">
        <f t="shared" si="0"/>
        <v>0.4809640237513098</v>
      </c>
      <c r="P7" s="108">
        <f>Volume!K7</f>
        <v>2320.85</v>
      </c>
      <c r="Q7" s="69">
        <f>Volume!J7</f>
        <v>2389.4</v>
      </c>
      <c r="R7" s="237">
        <f t="shared" si="1"/>
        <v>136.817044</v>
      </c>
      <c r="S7" s="103">
        <f t="shared" si="2"/>
        <v>65.804076</v>
      </c>
      <c r="T7" s="109">
        <f t="shared" si="3"/>
        <v>475800</v>
      </c>
      <c r="U7" s="103">
        <f t="shared" si="4"/>
        <v>20.344682639764606</v>
      </c>
      <c r="V7" s="103">
        <f t="shared" si="5"/>
        <v>135.861284</v>
      </c>
      <c r="W7" s="103">
        <f t="shared" si="6"/>
        <v>0.812396</v>
      </c>
      <c r="X7" s="103">
        <f t="shared" si="7"/>
        <v>0.143364</v>
      </c>
      <c r="Y7" s="103">
        <f t="shared" si="8"/>
        <v>110.426043</v>
      </c>
      <c r="Z7" s="237">
        <f t="shared" si="9"/>
        <v>26.391001000000003</v>
      </c>
      <c r="AB7" s="77"/>
    </row>
    <row r="8" spans="1:28" s="58" customFormat="1" ht="15">
      <c r="A8" s="193" t="s">
        <v>134</v>
      </c>
      <c r="B8" s="164">
        <v>274600</v>
      </c>
      <c r="C8" s="162">
        <v>800</v>
      </c>
      <c r="D8" s="170">
        <v>0</v>
      </c>
      <c r="E8" s="164">
        <v>4200</v>
      </c>
      <c r="F8" s="112">
        <v>-100</v>
      </c>
      <c r="G8" s="170">
        <v>-0.02</v>
      </c>
      <c r="H8" s="164">
        <v>1200</v>
      </c>
      <c r="I8" s="112">
        <v>-100</v>
      </c>
      <c r="J8" s="170">
        <v>-0.08</v>
      </c>
      <c r="K8" s="164">
        <v>280000</v>
      </c>
      <c r="L8" s="112">
        <v>600</v>
      </c>
      <c r="M8" s="127">
        <v>0</v>
      </c>
      <c r="N8" s="112">
        <v>238800</v>
      </c>
      <c r="O8" s="173">
        <f t="shared" si="0"/>
        <v>0.8528571428571429</v>
      </c>
      <c r="P8" s="108">
        <f>Volume!K8</f>
        <v>3854.55</v>
      </c>
      <c r="Q8" s="69">
        <f>Volume!J8</f>
        <v>3910.35</v>
      </c>
      <c r="R8" s="237">
        <f t="shared" si="1"/>
        <v>109.4898</v>
      </c>
      <c r="S8" s="103">
        <f t="shared" si="2"/>
        <v>93.379158</v>
      </c>
      <c r="T8" s="109">
        <f t="shared" si="3"/>
        <v>279400</v>
      </c>
      <c r="U8" s="103">
        <f t="shared" si="4"/>
        <v>0.21474588403722264</v>
      </c>
      <c r="V8" s="103">
        <f t="shared" si="5"/>
        <v>107.378211</v>
      </c>
      <c r="W8" s="103">
        <f t="shared" si="6"/>
        <v>1.642347</v>
      </c>
      <c r="X8" s="103">
        <f t="shared" si="7"/>
        <v>0.469242</v>
      </c>
      <c r="Y8" s="103">
        <f t="shared" si="8"/>
        <v>107.696127</v>
      </c>
      <c r="Z8" s="237">
        <f t="shared" si="9"/>
        <v>1.7936729999999983</v>
      </c>
      <c r="AA8" s="78"/>
      <c r="AB8" s="77"/>
    </row>
    <row r="9" spans="1:28" s="7" customFormat="1" ht="15">
      <c r="A9" s="193" t="s">
        <v>0</v>
      </c>
      <c r="B9" s="164">
        <v>3595500</v>
      </c>
      <c r="C9" s="163">
        <v>-300000</v>
      </c>
      <c r="D9" s="170">
        <v>-0.08</v>
      </c>
      <c r="E9" s="164">
        <v>358875</v>
      </c>
      <c r="F9" s="112">
        <v>7125</v>
      </c>
      <c r="G9" s="170">
        <v>0.02</v>
      </c>
      <c r="H9" s="164">
        <v>195000</v>
      </c>
      <c r="I9" s="112">
        <v>375</v>
      </c>
      <c r="J9" s="170">
        <v>0</v>
      </c>
      <c r="K9" s="164">
        <v>4149375</v>
      </c>
      <c r="L9" s="112">
        <v>-292500</v>
      </c>
      <c r="M9" s="127">
        <v>-0.07</v>
      </c>
      <c r="N9" s="112">
        <v>3400500</v>
      </c>
      <c r="O9" s="173">
        <f t="shared" si="0"/>
        <v>0.8195210122006327</v>
      </c>
      <c r="P9" s="108">
        <f>Volume!K9</f>
        <v>791.95</v>
      </c>
      <c r="Q9" s="69">
        <f>Volume!J9</f>
        <v>796.05</v>
      </c>
      <c r="R9" s="237">
        <f t="shared" si="1"/>
        <v>330.310996875</v>
      </c>
      <c r="S9" s="103">
        <f t="shared" si="2"/>
        <v>270.6968025</v>
      </c>
      <c r="T9" s="109">
        <f t="shared" si="3"/>
        <v>4441875</v>
      </c>
      <c r="U9" s="103">
        <f t="shared" si="4"/>
        <v>-6.585056986070072</v>
      </c>
      <c r="V9" s="103">
        <f t="shared" si="5"/>
        <v>286.2197775</v>
      </c>
      <c r="W9" s="103">
        <f t="shared" si="6"/>
        <v>28.568244375</v>
      </c>
      <c r="X9" s="103">
        <f t="shared" si="7"/>
        <v>15.522975</v>
      </c>
      <c r="Y9" s="103">
        <f t="shared" si="8"/>
        <v>351.774290625</v>
      </c>
      <c r="Z9" s="237">
        <f t="shared" si="9"/>
        <v>-21.46329374999999</v>
      </c>
      <c r="AB9" s="77"/>
    </row>
    <row r="10" spans="1:28" s="7" customFormat="1" ht="15">
      <c r="A10" s="193" t="s">
        <v>135</v>
      </c>
      <c r="B10" s="283">
        <v>2834650</v>
      </c>
      <c r="C10" s="163">
        <v>2450</v>
      </c>
      <c r="D10" s="171">
        <v>0</v>
      </c>
      <c r="E10" s="172">
        <v>44100</v>
      </c>
      <c r="F10" s="167">
        <v>4900</v>
      </c>
      <c r="G10" s="171">
        <v>0.13</v>
      </c>
      <c r="H10" s="165">
        <v>0</v>
      </c>
      <c r="I10" s="168">
        <v>0</v>
      </c>
      <c r="J10" s="171">
        <v>0</v>
      </c>
      <c r="K10" s="164">
        <v>2878750</v>
      </c>
      <c r="L10" s="112">
        <v>7350</v>
      </c>
      <c r="M10" s="352">
        <v>0</v>
      </c>
      <c r="N10" s="112">
        <v>2329950</v>
      </c>
      <c r="O10" s="173">
        <f t="shared" si="0"/>
        <v>0.8093617021276596</v>
      </c>
      <c r="P10" s="108">
        <f>Volume!K10</f>
        <v>75.75</v>
      </c>
      <c r="Q10" s="69">
        <f>Volume!J10</f>
        <v>75.25</v>
      </c>
      <c r="R10" s="237">
        <f t="shared" si="1"/>
        <v>21.66259375</v>
      </c>
      <c r="S10" s="103">
        <f t="shared" si="2"/>
        <v>17.53287375</v>
      </c>
      <c r="T10" s="109">
        <f t="shared" si="3"/>
        <v>2871400</v>
      </c>
      <c r="U10" s="103">
        <f t="shared" si="4"/>
        <v>0.25597269624573377</v>
      </c>
      <c r="V10" s="103">
        <f t="shared" si="5"/>
        <v>21.33074125</v>
      </c>
      <c r="W10" s="103">
        <f t="shared" si="6"/>
        <v>0.3318525</v>
      </c>
      <c r="X10" s="103">
        <f t="shared" si="7"/>
        <v>0</v>
      </c>
      <c r="Y10" s="103">
        <f t="shared" si="8"/>
        <v>21.750855</v>
      </c>
      <c r="Z10" s="237">
        <f t="shared" si="9"/>
        <v>-0.08826125000000218</v>
      </c>
      <c r="AB10" s="77"/>
    </row>
    <row r="11" spans="1:28" s="58" customFormat="1" ht="15">
      <c r="A11" s="193" t="s">
        <v>174</v>
      </c>
      <c r="B11" s="164">
        <v>6113750</v>
      </c>
      <c r="C11" s="162">
        <v>194300</v>
      </c>
      <c r="D11" s="170">
        <v>0.03</v>
      </c>
      <c r="E11" s="164">
        <v>187600</v>
      </c>
      <c r="F11" s="112">
        <v>-16750</v>
      </c>
      <c r="G11" s="170">
        <v>-0.08</v>
      </c>
      <c r="H11" s="164">
        <v>16750</v>
      </c>
      <c r="I11" s="112">
        <v>0</v>
      </c>
      <c r="J11" s="170">
        <v>0</v>
      </c>
      <c r="K11" s="164">
        <v>6318100</v>
      </c>
      <c r="L11" s="112">
        <v>177550</v>
      </c>
      <c r="M11" s="127">
        <v>0.03</v>
      </c>
      <c r="N11" s="112">
        <v>3591200</v>
      </c>
      <c r="O11" s="173">
        <f t="shared" si="0"/>
        <v>0.5683987274655355</v>
      </c>
      <c r="P11" s="108">
        <f>Volume!K11</f>
        <v>62.5</v>
      </c>
      <c r="Q11" s="69">
        <f>Volume!J11</f>
        <v>63.4</v>
      </c>
      <c r="R11" s="237">
        <f t="shared" si="1"/>
        <v>40.056754</v>
      </c>
      <c r="S11" s="103">
        <f t="shared" si="2"/>
        <v>22.768208</v>
      </c>
      <c r="T11" s="109">
        <f t="shared" si="3"/>
        <v>6140550</v>
      </c>
      <c r="U11" s="103">
        <f t="shared" si="4"/>
        <v>2.8914348063284234</v>
      </c>
      <c r="V11" s="103">
        <f t="shared" si="5"/>
        <v>38.761175</v>
      </c>
      <c r="W11" s="103">
        <f t="shared" si="6"/>
        <v>1.189384</v>
      </c>
      <c r="X11" s="103">
        <f t="shared" si="7"/>
        <v>0.106195</v>
      </c>
      <c r="Y11" s="103">
        <f t="shared" si="8"/>
        <v>38.3784375</v>
      </c>
      <c r="Z11" s="237">
        <f t="shared" si="9"/>
        <v>1.678316500000001</v>
      </c>
      <c r="AA11" s="78"/>
      <c r="AB11" s="77"/>
    </row>
    <row r="12" spans="1:28" s="58" customFormat="1" ht="15">
      <c r="A12" s="193" t="s">
        <v>280</v>
      </c>
      <c r="B12" s="164">
        <v>1073400</v>
      </c>
      <c r="C12" s="162">
        <v>-120000</v>
      </c>
      <c r="D12" s="170">
        <v>-0.1</v>
      </c>
      <c r="E12" s="164">
        <v>0</v>
      </c>
      <c r="F12" s="112">
        <v>0</v>
      </c>
      <c r="G12" s="170">
        <v>0</v>
      </c>
      <c r="H12" s="164">
        <v>0</v>
      </c>
      <c r="I12" s="112">
        <v>0</v>
      </c>
      <c r="J12" s="170">
        <v>0</v>
      </c>
      <c r="K12" s="164">
        <v>1073400</v>
      </c>
      <c r="L12" s="112">
        <v>-120000</v>
      </c>
      <c r="M12" s="127">
        <v>-0.1</v>
      </c>
      <c r="N12" s="112">
        <v>808200</v>
      </c>
      <c r="O12" s="173">
        <f t="shared" si="0"/>
        <v>0.7529346003353828</v>
      </c>
      <c r="P12" s="108">
        <f>Volume!K12</f>
        <v>376.2</v>
      </c>
      <c r="Q12" s="69">
        <f>Volume!J12</f>
        <v>372.9</v>
      </c>
      <c r="R12" s="237">
        <f t="shared" si="1"/>
        <v>40.027086</v>
      </c>
      <c r="S12" s="103">
        <f t="shared" si="2"/>
        <v>30.137778</v>
      </c>
      <c r="T12" s="109">
        <f t="shared" si="3"/>
        <v>1193400</v>
      </c>
      <c r="U12" s="103">
        <f t="shared" si="4"/>
        <v>-10.055304172951232</v>
      </c>
      <c r="V12" s="103">
        <f t="shared" si="5"/>
        <v>40.027086</v>
      </c>
      <c r="W12" s="103">
        <f t="shared" si="6"/>
        <v>0</v>
      </c>
      <c r="X12" s="103">
        <f t="shared" si="7"/>
        <v>0</v>
      </c>
      <c r="Y12" s="103">
        <f t="shared" si="8"/>
        <v>44.895708</v>
      </c>
      <c r="Z12" s="237">
        <f t="shared" si="9"/>
        <v>-4.868622000000002</v>
      </c>
      <c r="AA12" s="78"/>
      <c r="AB12" s="77"/>
    </row>
    <row r="13" spans="1:28" s="7" customFormat="1" ht="15">
      <c r="A13" s="193" t="s">
        <v>75</v>
      </c>
      <c r="B13" s="164">
        <v>3054400</v>
      </c>
      <c r="C13" s="162">
        <v>204700</v>
      </c>
      <c r="D13" s="170">
        <v>0.07</v>
      </c>
      <c r="E13" s="164">
        <v>57500</v>
      </c>
      <c r="F13" s="112">
        <v>4600</v>
      </c>
      <c r="G13" s="170">
        <v>0.09</v>
      </c>
      <c r="H13" s="164">
        <v>9200</v>
      </c>
      <c r="I13" s="112">
        <v>2300</v>
      </c>
      <c r="J13" s="170">
        <v>0.33</v>
      </c>
      <c r="K13" s="164">
        <v>3121100</v>
      </c>
      <c r="L13" s="112">
        <v>211600</v>
      </c>
      <c r="M13" s="127">
        <v>0.07</v>
      </c>
      <c r="N13" s="112">
        <v>2405800</v>
      </c>
      <c r="O13" s="173">
        <f t="shared" si="0"/>
        <v>0.7708179808400885</v>
      </c>
      <c r="P13" s="108">
        <f>Volume!K13</f>
        <v>82.55</v>
      </c>
      <c r="Q13" s="69">
        <f>Volume!J13</f>
        <v>80.9</v>
      </c>
      <c r="R13" s="237">
        <f t="shared" si="1"/>
        <v>25.249699000000003</v>
      </c>
      <c r="S13" s="103">
        <f t="shared" si="2"/>
        <v>19.462922</v>
      </c>
      <c r="T13" s="109">
        <f t="shared" si="3"/>
        <v>2909500</v>
      </c>
      <c r="U13" s="103">
        <f t="shared" si="4"/>
        <v>7.2727272727272725</v>
      </c>
      <c r="V13" s="103">
        <f t="shared" si="5"/>
        <v>24.710096000000004</v>
      </c>
      <c r="W13" s="103">
        <f t="shared" si="6"/>
        <v>0.465175</v>
      </c>
      <c r="X13" s="103">
        <f t="shared" si="7"/>
        <v>0.074428</v>
      </c>
      <c r="Y13" s="103">
        <f t="shared" si="8"/>
        <v>24.0179225</v>
      </c>
      <c r="Z13" s="237">
        <f t="shared" si="9"/>
        <v>1.2317765000000023</v>
      </c>
      <c r="AB13" s="77"/>
    </row>
    <row r="14" spans="1:28" s="7" customFormat="1" ht="15">
      <c r="A14" s="193" t="s">
        <v>88</v>
      </c>
      <c r="B14" s="283">
        <v>20145500</v>
      </c>
      <c r="C14" s="163">
        <v>464400</v>
      </c>
      <c r="D14" s="171">
        <v>0.02</v>
      </c>
      <c r="E14" s="172">
        <v>3065900</v>
      </c>
      <c r="F14" s="167">
        <v>150500</v>
      </c>
      <c r="G14" s="171">
        <v>0.05</v>
      </c>
      <c r="H14" s="165">
        <v>270900</v>
      </c>
      <c r="I14" s="168">
        <v>-8600</v>
      </c>
      <c r="J14" s="171">
        <v>-0.03</v>
      </c>
      <c r="K14" s="164">
        <v>23482300</v>
      </c>
      <c r="L14" s="112">
        <v>606300</v>
      </c>
      <c r="M14" s="352">
        <v>0.03</v>
      </c>
      <c r="N14" s="112">
        <v>17737500</v>
      </c>
      <c r="O14" s="173">
        <f t="shared" si="0"/>
        <v>0.7553561618751145</v>
      </c>
      <c r="P14" s="108">
        <f>Volume!K14</f>
        <v>45.85</v>
      </c>
      <c r="Q14" s="69">
        <f>Volume!J14</f>
        <v>45.1</v>
      </c>
      <c r="R14" s="237">
        <f t="shared" si="1"/>
        <v>105.905173</v>
      </c>
      <c r="S14" s="103">
        <f t="shared" si="2"/>
        <v>79.996125</v>
      </c>
      <c r="T14" s="109">
        <f t="shared" si="3"/>
        <v>22876000</v>
      </c>
      <c r="U14" s="103">
        <f t="shared" si="4"/>
        <v>2.6503759398496243</v>
      </c>
      <c r="V14" s="103">
        <f t="shared" si="5"/>
        <v>90.856205</v>
      </c>
      <c r="W14" s="103">
        <f t="shared" si="6"/>
        <v>13.827209</v>
      </c>
      <c r="X14" s="103">
        <f t="shared" si="7"/>
        <v>1.221759</v>
      </c>
      <c r="Y14" s="103">
        <f t="shared" si="8"/>
        <v>104.88646</v>
      </c>
      <c r="Z14" s="237">
        <f t="shared" si="9"/>
        <v>1.0187130000000053</v>
      </c>
      <c r="AB14" s="77"/>
    </row>
    <row r="15" spans="1:28" s="58" customFormat="1" ht="15">
      <c r="A15" s="193" t="s">
        <v>136</v>
      </c>
      <c r="B15" s="164">
        <v>26639725</v>
      </c>
      <c r="C15" s="162">
        <v>2186950</v>
      </c>
      <c r="D15" s="170">
        <v>0.09</v>
      </c>
      <c r="E15" s="164">
        <v>4698600</v>
      </c>
      <c r="F15" s="112">
        <v>176675</v>
      </c>
      <c r="G15" s="170">
        <v>0.04</v>
      </c>
      <c r="H15" s="164">
        <v>902475</v>
      </c>
      <c r="I15" s="112">
        <v>19100</v>
      </c>
      <c r="J15" s="170">
        <v>0.02</v>
      </c>
      <c r="K15" s="164">
        <v>32240800</v>
      </c>
      <c r="L15" s="112">
        <v>2382725</v>
      </c>
      <c r="M15" s="127">
        <v>0.08</v>
      </c>
      <c r="N15" s="112">
        <v>23602825</v>
      </c>
      <c r="O15" s="173">
        <f t="shared" si="0"/>
        <v>0.7320793838862559</v>
      </c>
      <c r="P15" s="108">
        <f>Volume!K15</f>
        <v>37.5</v>
      </c>
      <c r="Q15" s="69">
        <f>Volume!J15</f>
        <v>37.45</v>
      </c>
      <c r="R15" s="237">
        <f t="shared" si="1"/>
        <v>120.741796</v>
      </c>
      <c r="S15" s="103">
        <f t="shared" si="2"/>
        <v>88.39257962500001</v>
      </c>
      <c r="T15" s="109">
        <f t="shared" si="3"/>
        <v>29858075</v>
      </c>
      <c r="U15" s="103">
        <f t="shared" si="4"/>
        <v>7.980169518631057</v>
      </c>
      <c r="V15" s="103">
        <f t="shared" si="5"/>
        <v>99.76577012500002</v>
      </c>
      <c r="W15" s="103">
        <f t="shared" si="6"/>
        <v>17.596257</v>
      </c>
      <c r="X15" s="103">
        <f t="shared" si="7"/>
        <v>3.379768875</v>
      </c>
      <c r="Y15" s="103">
        <f t="shared" si="8"/>
        <v>111.96778125</v>
      </c>
      <c r="Z15" s="237">
        <f t="shared" si="9"/>
        <v>8.774014749999992</v>
      </c>
      <c r="AA15" s="78"/>
      <c r="AB15" s="77"/>
    </row>
    <row r="16" spans="1:28" s="58" customFormat="1" ht="15">
      <c r="A16" s="193" t="s">
        <v>157</v>
      </c>
      <c r="B16" s="164">
        <v>583800</v>
      </c>
      <c r="C16" s="162">
        <v>9450</v>
      </c>
      <c r="D16" s="170">
        <v>0.02</v>
      </c>
      <c r="E16" s="164">
        <v>3150</v>
      </c>
      <c r="F16" s="112">
        <v>0</v>
      </c>
      <c r="G16" s="170">
        <v>0</v>
      </c>
      <c r="H16" s="164">
        <v>0</v>
      </c>
      <c r="I16" s="112">
        <v>0</v>
      </c>
      <c r="J16" s="170">
        <v>0</v>
      </c>
      <c r="K16" s="164">
        <v>586950</v>
      </c>
      <c r="L16" s="112">
        <v>9450</v>
      </c>
      <c r="M16" s="127">
        <v>0.02</v>
      </c>
      <c r="N16" s="112">
        <v>484750</v>
      </c>
      <c r="O16" s="173">
        <f t="shared" si="0"/>
        <v>0.8258795468097794</v>
      </c>
      <c r="P16" s="108">
        <f>Volume!K16</f>
        <v>684.2</v>
      </c>
      <c r="Q16" s="69">
        <f>Volume!J16</f>
        <v>674.65</v>
      </c>
      <c r="R16" s="237">
        <f t="shared" si="1"/>
        <v>39.59858175</v>
      </c>
      <c r="S16" s="103">
        <f t="shared" si="2"/>
        <v>32.70365875</v>
      </c>
      <c r="T16" s="109">
        <f t="shared" si="3"/>
        <v>577500</v>
      </c>
      <c r="U16" s="103">
        <f t="shared" si="4"/>
        <v>1.6363636363636365</v>
      </c>
      <c r="V16" s="103">
        <f t="shared" si="5"/>
        <v>39.386067</v>
      </c>
      <c r="W16" s="103">
        <f t="shared" si="6"/>
        <v>0.21251475</v>
      </c>
      <c r="X16" s="103">
        <f t="shared" si="7"/>
        <v>0</v>
      </c>
      <c r="Y16" s="103">
        <f t="shared" si="8"/>
        <v>39.51255</v>
      </c>
      <c r="Z16" s="237">
        <f t="shared" si="9"/>
        <v>0.08603175000000363</v>
      </c>
      <c r="AA16" s="78"/>
      <c r="AB16" s="77"/>
    </row>
    <row r="17" spans="1:28" s="58" customFormat="1" ht="15">
      <c r="A17" s="193" t="s">
        <v>193</v>
      </c>
      <c r="B17" s="164">
        <v>786500</v>
      </c>
      <c r="C17" s="162">
        <v>18800</v>
      </c>
      <c r="D17" s="170">
        <v>0.02</v>
      </c>
      <c r="E17" s="164">
        <v>6900</v>
      </c>
      <c r="F17" s="112">
        <v>300</v>
      </c>
      <c r="G17" s="170">
        <v>0.05</v>
      </c>
      <c r="H17" s="164">
        <v>300</v>
      </c>
      <c r="I17" s="112">
        <v>0</v>
      </c>
      <c r="J17" s="170">
        <v>0</v>
      </c>
      <c r="K17" s="164">
        <v>793700</v>
      </c>
      <c r="L17" s="112">
        <v>19100</v>
      </c>
      <c r="M17" s="127">
        <v>0.02</v>
      </c>
      <c r="N17" s="112">
        <v>548000</v>
      </c>
      <c r="O17" s="173">
        <f t="shared" si="0"/>
        <v>0.6904371928940406</v>
      </c>
      <c r="P17" s="108">
        <f>Volume!K17</f>
        <v>2439.55</v>
      </c>
      <c r="Q17" s="69">
        <f>Volume!J17</f>
        <v>2402.9</v>
      </c>
      <c r="R17" s="237">
        <f t="shared" si="1"/>
        <v>190.718173</v>
      </c>
      <c r="S17" s="103">
        <f t="shared" si="2"/>
        <v>131.67892</v>
      </c>
      <c r="T17" s="109">
        <f t="shared" si="3"/>
        <v>774600</v>
      </c>
      <c r="U17" s="103">
        <f t="shared" si="4"/>
        <v>2.46578879421637</v>
      </c>
      <c r="V17" s="103">
        <f t="shared" si="5"/>
        <v>188.988085</v>
      </c>
      <c r="W17" s="103">
        <f t="shared" si="6"/>
        <v>1.658001</v>
      </c>
      <c r="X17" s="103">
        <f t="shared" si="7"/>
        <v>0.072087</v>
      </c>
      <c r="Y17" s="103">
        <f t="shared" si="8"/>
        <v>188.96754300000003</v>
      </c>
      <c r="Z17" s="237">
        <f t="shared" si="9"/>
        <v>1.7506299999999726</v>
      </c>
      <c r="AA17" s="78"/>
      <c r="AB17" s="77"/>
    </row>
    <row r="18" spans="1:28" s="58" customFormat="1" ht="15">
      <c r="A18" s="193" t="s">
        <v>281</v>
      </c>
      <c r="B18" s="164">
        <v>4667350</v>
      </c>
      <c r="C18" s="162">
        <v>228000</v>
      </c>
      <c r="D18" s="170">
        <v>0.05</v>
      </c>
      <c r="E18" s="164">
        <v>434150</v>
      </c>
      <c r="F18" s="112">
        <v>20900</v>
      </c>
      <c r="G18" s="170">
        <v>0.05</v>
      </c>
      <c r="H18" s="164">
        <v>86450</v>
      </c>
      <c r="I18" s="112">
        <v>950</v>
      </c>
      <c r="J18" s="170">
        <v>0.01</v>
      </c>
      <c r="K18" s="164">
        <v>5187950</v>
      </c>
      <c r="L18" s="112">
        <v>249850</v>
      </c>
      <c r="M18" s="127">
        <v>0.05</v>
      </c>
      <c r="N18" s="112">
        <v>4206600</v>
      </c>
      <c r="O18" s="173">
        <f t="shared" si="0"/>
        <v>0.8108405054019411</v>
      </c>
      <c r="P18" s="108">
        <f>Volume!K18</f>
        <v>170.85</v>
      </c>
      <c r="Q18" s="69">
        <f>Volume!J18</f>
        <v>163.85</v>
      </c>
      <c r="R18" s="237">
        <f t="shared" si="1"/>
        <v>85.00456075</v>
      </c>
      <c r="S18" s="103">
        <f t="shared" si="2"/>
        <v>68.925141</v>
      </c>
      <c r="T18" s="109">
        <f t="shared" si="3"/>
        <v>4938100</v>
      </c>
      <c r="U18" s="103">
        <f t="shared" si="4"/>
        <v>5.059638322431705</v>
      </c>
      <c r="V18" s="103">
        <f t="shared" si="5"/>
        <v>76.47452975</v>
      </c>
      <c r="W18" s="103">
        <f t="shared" si="6"/>
        <v>7.11354775</v>
      </c>
      <c r="X18" s="103">
        <f t="shared" si="7"/>
        <v>1.41648325</v>
      </c>
      <c r="Y18" s="103">
        <f t="shared" si="8"/>
        <v>84.3674385</v>
      </c>
      <c r="Z18" s="237">
        <f t="shared" si="9"/>
        <v>0.6371222499999902</v>
      </c>
      <c r="AA18" s="78"/>
      <c r="AB18" s="77"/>
    </row>
    <row r="19" spans="1:28" s="8" customFormat="1" ht="15">
      <c r="A19" s="193" t="s">
        <v>282</v>
      </c>
      <c r="B19" s="164">
        <v>12211200</v>
      </c>
      <c r="C19" s="162">
        <v>7200</v>
      </c>
      <c r="D19" s="170">
        <v>0</v>
      </c>
      <c r="E19" s="164">
        <v>1351200</v>
      </c>
      <c r="F19" s="112">
        <v>-33600</v>
      </c>
      <c r="G19" s="170">
        <v>-0.02</v>
      </c>
      <c r="H19" s="164">
        <v>314400</v>
      </c>
      <c r="I19" s="112">
        <v>0</v>
      </c>
      <c r="J19" s="170">
        <v>0</v>
      </c>
      <c r="K19" s="164">
        <v>13876800</v>
      </c>
      <c r="L19" s="112">
        <v>-26400</v>
      </c>
      <c r="M19" s="127">
        <v>0</v>
      </c>
      <c r="N19" s="112">
        <v>11534400</v>
      </c>
      <c r="O19" s="173">
        <f t="shared" si="0"/>
        <v>0.8312002767208578</v>
      </c>
      <c r="P19" s="108">
        <f>Volume!K19</f>
        <v>64.8</v>
      </c>
      <c r="Q19" s="69">
        <f>Volume!J19</f>
        <v>62.9</v>
      </c>
      <c r="R19" s="237">
        <f t="shared" si="1"/>
        <v>87.285072</v>
      </c>
      <c r="S19" s="103">
        <f t="shared" si="2"/>
        <v>72.551376</v>
      </c>
      <c r="T19" s="109">
        <f t="shared" si="3"/>
        <v>13903200</v>
      </c>
      <c r="U19" s="103">
        <f t="shared" si="4"/>
        <v>-0.18988434317279476</v>
      </c>
      <c r="V19" s="103">
        <f t="shared" si="5"/>
        <v>76.808448</v>
      </c>
      <c r="W19" s="103">
        <f t="shared" si="6"/>
        <v>8.499048</v>
      </c>
      <c r="X19" s="103">
        <f t="shared" si="7"/>
        <v>1.977576</v>
      </c>
      <c r="Y19" s="103">
        <f t="shared" si="8"/>
        <v>90.092736</v>
      </c>
      <c r="Z19" s="237">
        <f t="shared" si="9"/>
        <v>-2.8076640000000026</v>
      </c>
      <c r="AA19"/>
      <c r="AB19" s="77"/>
    </row>
    <row r="20" spans="1:28" s="8" customFormat="1" ht="15">
      <c r="A20" s="193" t="s">
        <v>76</v>
      </c>
      <c r="B20" s="164">
        <v>6126400</v>
      </c>
      <c r="C20" s="162">
        <v>-106400</v>
      </c>
      <c r="D20" s="170">
        <v>-0.02</v>
      </c>
      <c r="E20" s="164">
        <v>78400</v>
      </c>
      <c r="F20" s="112">
        <v>4200</v>
      </c>
      <c r="G20" s="170">
        <v>0.06</v>
      </c>
      <c r="H20" s="164">
        <v>19600</v>
      </c>
      <c r="I20" s="112">
        <v>0</v>
      </c>
      <c r="J20" s="170">
        <v>0</v>
      </c>
      <c r="K20" s="164">
        <v>6224400</v>
      </c>
      <c r="L20" s="112">
        <v>-102200</v>
      </c>
      <c r="M20" s="127">
        <v>-0.02</v>
      </c>
      <c r="N20" s="112">
        <v>4116000</v>
      </c>
      <c r="O20" s="173">
        <f t="shared" si="0"/>
        <v>0.6612685560053981</v>
      </c>
      <c r="P20" s="108">
        <f>Volume!K20</f>
        <v>230.35</v>
      </c>
      <c r="Q20" s="69">
        <f>Volume!J20</f>
        <v>225.4</v>
      </c>
      <c r="R20" s="237">
        <f t="shared" si="1"/>
        <v>140.297976</v>
      </c>
      <c r="S20" s="103">
        <f t="shared" si="2"/>
        <v>92.77464</v>
      </c>
      <c r="T20" s="109">
        <f t="shared" si="3"/>
        <v>6326600</v>
      </c>
      <c r="U20" s="103">
        <f t="shared" si="4"/>
        <v>-1.615401637530427</v>
      </c>
      <c r="V20" s="103">
        <f t="shared" si="5"/>
        <v>138.089056</v>
      </c>
      <c r="W20" s="103">
        <f t="shared" si="6"/>
        <v>1.767136</v>
      </c>
      <c r="X20" s="103">
        <f t="shared" si="7"/>
        <v>0.441784</v>
      </c>
      <c r="Y20" s="103">
        <f t="shared" si="8"/>
        <v>145.733231</v>
      </c>
      <c r="Z20" s="237">
        <f t="shared" si="9"/>
        <v>-5.435254999999984</v>
      </c>
      <c r="AA20"/>
      <c r="AB20" s="77"/>
    </row>
    <row r="21" spans="1:28" s="58" customFormat="1" ht="15">
      <c r="A21" s="193" t="s">
        <v>77</v>
      </c>
      <c r="B21" s="164">
        <v>5888100</v>
      </c>
      <c r="C21" s="162">
        <v>573800</v>
      </c>
      <c r="D21" s="170">
        <v>0.11</v>
      </c>
      <c r="E21" s="164">
        <v>475000</v>
      </c>
      <c r="F21" s="112">
        <v>38000</v>
      </c>
      <c r="G21" s="170">
        <v>0.09</v>
      </c>
      <c r="H21" s="164">
        <v>224200</v>
      </c>
      <c r="I21" s="112">
        <v>-3800</v>
      </c>
      <c r="J21" s="170">
        <v>-0.02</v>
      </c>
      <c r="K21" s="164">
        <v>6587300</v>
      </c>
      <c r="L21" s="112">
        <v>608000</v>
      </c>
      <c r="M21" s="127">
        <v>0.1</v>
      </c>
      <c r="N21" s="112">
        <v>5681000</v>
      </c>
      <c r="O21" s="173">
        <f t="shared" si="0"/>
        <v>0.8624170752812229</v>
      </c>
      <c r="P21" s="108">
        <f>Volume!K21</f>
        <v>188</v>
      </c>
      <c r="Q21" s="69">
        <f>Volume!J21</f>
        <v>183.75</v>
      </c>
      <c r="R21" s="237">
        <f t="shared" si="1"/>
        <v>121.0416375</v>
      </c>
      <c r="S21" s="103">
        <f t="shared" si="2"/>
        <v>104.388375</v>
      </c>
      <c r="T21" s="109">
        <f t="shared" si="3"/>
        <v>5979300</v>
      </c>
      <c r="U21" s="103">
        <f t="shared" si="4"/>
        <v>10.168414362885288</v>
      </c>
      <c r="V21" s="103">
        <f t="shared" si="5"/>
        <v>108.1938375</v>
      </c>
      <c r="W21" s="103">
        <f t="shared" si="6"/>
        <v>8.728125</v>
      </c>
      <c r="X21" s="103">
        <f t="shared" si="7"/>
        <v>4.119675</v>
      </c>
      <c r="Y21" s="103">
        <f t="shared" si="8"/>
        <v>112.41084</v>
      </c>
      <c r="Z21" s="237">
        <f t="shared" si="9"/>
        <v>8.6307975</v>
      </c>
      <c r="AA21"/>
      <c r="AB21" s="77"/>
    </row>
    <row r="22" spans="1:28" s="7" customFormat="1" ht="15">
      <c r="A22" s="193" t="s">
        <v>283</v>
      </c>
      <c r="B22" s="283">
        <v>1265250</v>
      </c>
      <c r="C22" s="163">
        <v>-13650</v>
      </c>
      <c r="D22" s="171">
        <v>-0.01</v>
      </c>
      <c r="E22" s="172">
        <v>2100</v>
      </c>
      <c r="F22" s="167">
        <v>0</v>
      </c>
      <c r="G22" s="171">
        <v>0</v>
      </c>
      <c r="H22" s="165">
        <v>0</v>
      </c>
      <c r="I22" s="168">
        <v>0</v>
      </c>
      <c r="J22" s="171">
        <v>0</v>
      </c>
      <c r="K22" s="164">
        <v>1267350</v>
      </c>
      <c r="L22" s="112">
        <v>-13650</v>
      </c>
      <c r="M22" s="352">
        <v>-0.01</v>
      </c>
      <c r="N22" s="112">
        <v>1032150</v>
      </c>
      <c r="O22" s="173">
        <f t="shared" si="0"/>
        <v>0.8144159072079536</v>
      </c>
      <c r="P22" s="108">
        <f>Volume!K22</f>
        <v>156.65</v>
      </c>
      <c r="Q22" s="69">
        <f>Volume!J22</f>
        <v>155.85</v>
      </c>
      <c r="R22" s="237">
        <f t="shared" si="1"/>
        <v>19.75164975</v>
      </c>
      <c r="S22" s="103">
        <f t="shared" si="2"/>
        <v>16.08605775</v>
      </c>
      <c r="T22" s="109">
        <f t="shared" si="3"/>
        <v>1281000</v>
      </c>
      <c r="U22" s="103">
        <f t="shared" si="4"/>
        <v>-1.0655737704918031</v>
      </c>
      <c r="V22" s="103">
        <f t="shared" si="5"/>
        <v>19.71892125</v>
      </c>
      <c r="W22" s="103">
        <f t="shared" si="6"/>
        <v>0.0327285</v>
      </c>
      <c r="X22" s="103">
        <f t="shared" si="7"/>
        <v>0</v>
      </c>
      <c r="Y22" s="103">
        <f t="shared" si="8"/>
        <v>20.066865</v>
      </c>
      <c r="Z22" s="237">
        <f t="shared" si="9"/>
        <v>-0.3152152500000014</v>
      </c>
      <c r="AB22" s="77"/>
    </row>
    <row r="23" spans="1:28" s="7" customFormat="1" ht="15">
      <c r="A23" s="193" t="s">
        <v>34</v>
      </c>
      <c r="B23" s="283">
        <v>507100</v>
      </c>
      <c r="C23" s="163">
        <v>-15400</v>
      </c>
      <c r="D23" s="171">
        <v>-0.03</v>
      </c>
      <c r="E23" s="172">
        <v>825</v>
      </c>
      <c r="F23" s="167">
        <v>0</v>
      </c>
      <c r="G23" s="171">
        <v>0</v>
      </c>
      <c r="H23" s="165">
        <v>0</v>
      </c>
      <c r="I23" s="168">
        <v>0</v>
      </c>
      <c r="J23" s="171">
        <v>0</v>
      </c>
      <c r="K23" s="164">
        <v>507925</v>
      </c>
      <c r="L23" s="112">
        <v>-15400</v>
      </c>
      <c r="M23" s="352">
        <v>-0.03</v>
      </c>
      <c r="N23" s="112">
        <v>482625</v>
      </c>
      <c r="O23" s="173">
        <f t="shared" si="0"/>
        <v>0.9501894964807797</v>
      </c>
      <c r="P23" s="108">
        <f>Volume!K23</f>
        <v>1717.65</v>
      </c>
      <c r="Q23" s="69">
        <f>Volume!J23</f>
        <v>1690</v>
      </c>
      <c r="R23" s="237">
        <f t="shared" si="1"/>
        <v>85.839325</v>
      </c>
      <c r="S23" s="103">
        <f t="shared" si="2"/>
        <v>81.563625</v>
      </c>
      <c r="T23" s="109">
        <f t="shared" si="3"/>
        <v>523325</v>
      </c>
      <c r="U23" s="103">
        <f t="shared" si="4"/>
        <v>-2.9427220178665268</v>
      </c>
      <c r="V23" s="103">
        <f t="shared" si="5"/>
        <v>85.6999</v>
      </c>
      <c r="W23" s="103">
        <f t="shared" si="6"/>
        <v>0.139425</v>
      </c>
      <c r="X23" s="103">
        <f t="shared" si="7"/>
        <v>0</v>
      </c>
      <c r="Y23" s="103">
        <f t="shared" si="8"/>
        <v>89.888918625</v>
      </c>
      <c r="Z23" s="237">
        <f t="shared" si="9"/>
        <v>-4.049593625</v>
      </c>
      <c r="AB23" s="77"/>
    </row>
    <row r="24" spans="1:28" s="58" customFormat="1" ht="15">
      <c r="A24" s="193" t="s">
        <v>284</v>
      </c>
      <c r="B24" s="164">
        <v>611250</v>
      </c>
      <c r="C24" s="162">
        <v>-14750</v>
      </c>
      <c r="D24" s="170">
        <v>-0.02</v>
      </c>
      <c r="E24" s="164">
        <v>1000</v>
      </c>
      <c r="F24" s="112">
        <v>0</v>
      </c>
      <c r="G24" s="170">
        <v>0</v>
      </c>
      <c r="H24" s="164">
        <v>0</v>
      </c>
      <c r="I24" s="112">
        <v>0</v>
      </c>
      <c r="J24" s="170">
        <v>0</v>
      </c>
      <c r="K24" s="164">
        <v>612250</v>
      </c>
      <c r="L24" s="112">
        <v>-14750</v>
      </c>
      <c r="M24" s="127">
        <v>-0.02</v>
      </c>
      <c r="N24" s="112">
        <v>519750</v>
      </c>
      <c r="O24" s="173">
        <f t="shared" si="0"/>
        <v>0.8489179256839526</v>
      </c>
      <c r="P24" s="108">
        <f>Volume!K24</f>
        <v>970.85</v>
      </c>
      <c r="Q24" s="69">
        <f>Volume!J24</f>
        <v>972.6</v>
      </c>
      <c r="R24" s="237">
        <f t="shared" si="1"/>
        <v>59.547435</v>
      </c>
      <c r="S24" s="103">
        <f t="shared" si="2"/>
        <v>50.550885</v>
      </c>
      <c r="T24" s="109">
        <f t="shared" si="3"/>
        <v>627000</v>
      </c>
      <c r="U24" s="103">
        <f t="shared" si="4"/>
        <v>-2.3524720893141944</v>
      </c>
      <c r="V24" s="103">
        <f t="shared" si="5"/>
        <v>59.450175</v>
      </c>
      <c r="W24" s="103">
        <f t="shared" si="6"/>
        <v>0.09726</v>
      </c>
      <c r="X24" s="103">
        <f t="shared" si="7"/>
        <v>0</v>
      </c>
      <c r="Y24" s="103">
        <f t="shared" si="8"/>
        <v>60.872295</v>
      </c>
      <c r="Z24" s="237">
        <f t="shared" si="9"/>
        <v>-1.324860000000001</v>
      </c>
      <c r="AA24" s="78"/>
      <c r="AB24" s="77"/>
    </row>
    <row r="25" spans="1:28" s="58" customFormat="1" ht="15">
      <c r="A25" s="193" t="s">
        <v>137</v>
      </c>
      <c r="B25" s="164">
        <v>2991000</v>
      </c>
      <c r="C25" s="162">
        <v>-47000</v>
      </c>
      <c r="D25" s="170">
        <v>-0.02</v>
      </c>
      <c r="E25" s="164">
        <v>11000</v>
      </c>
      <c r="F25" s="112">
        <v>-1000</v>
      </c>
      <c r="G25" s="170">
        <v>-0.08</v>
      </c>
      <c r="H25" s="164">
        <v>4000</v>
      </c>
      <c r="I25" s="112">
        <v>0</v>
      </c>
      <c r="J25" s="170">
        <v>0</v>
      </c>
      <c r="K25" s="164">
        <v>3006000</v>
      </c>
      <c r="L25" s="112">
        <v>-48000</v>
      </c>
      <c r="M25" s="127">
        <v>-0.02</v>
      </c>
      <c r="N25" s="112">
        <v>2588000</v>
      </c>
      <c r="O25" s="173">
        <f t="shared" si="0"/>
        <v>0.8609447771124418</v>
      </c>
      <c r="P25" s="108">
        <f>Volume!K25</f>
        <v>321.8</v>
      </c>
      <c r="Q25" s="69">
        <f>Volume!J25</f>
        <v>327.05</v>
      </c>
      <c r="R25" s="237">
        <f t="shared" si="1"/>
        <v>98.31123</v>
      </c>
      <c r="S25" s="103">
        <f t="shared" si="2"/>
        <v>84.64054</v>
      </c>
      <c r="T25" s="109">
        <f t="shared" si="3"/>
        <v>3054000</v>
      </c>
      <c r="U25" s="103">
        <f t="shared" si="4"/>
        <v>-1.5717092337917484</v>
      </c>
      <c r="V25" s="103">
        <f t="shared" si="5"/>
        <v>97.820655</v>
      </c>
      <c r="W25" s="103">
        <f t="shared" si="6"/>
        <v>0.359755</v>
      </c>
      <c r="X25" s="103">
        <f t="shared" si="7"/>
        <v>0.13082</v>
      </c>
      <c r="Y25" s="103">
        <f t="shared" si="8"/>
        <v>98.27772</v>
      </c>
      <c r="Z25" s="237">
        <f t="shared" si="9"/>
        <v>0.0335099999999926</v>
      </c>
      <c r="AA25" s="78"/>
      <c r="AB25" s="77"/>
    </row>
    <row r="26" spans="1:28" s="7" customFormat="1" ht="15">
      <c r="A26" s="193" t="s">
        <v>232</v>
      </c>
      <c r="B26" s="164">
        <v>9659000</v>
      </c>
      <c r="C26" s="162">
        <v>106500</v>
      </c>
      <c r="D26" s="170">
        <v>0.01</v>
      </c>
      <c r="E26" s="164">
        <v>171000</v>
      </c>
      <c r="F26" s="112">
        <v>0</v>
      </c>
      <c r="G26" s="170">
        <v>0</v>
      </c>
      <c r="H26" s="164">
        <v>44500</v>
      </c>
      <c r="I26" s="112">
        <v>500</v>
      </c>
      <c r="J26" s="170">
        <v>0.01</v>
      </c>
      <c r="K26" s="164">
        <v>9874500</v>
      </c>
      <c r="L26" s="112">
        <v>107000</v>
      </c>
      <c r="M26" s="127">
        <v>0.01</v>
      </c>
      <c r="N26" s="112">
        <v>6747500</v>
      </c>
      <c r="O26" s="173">
        <f t="shared" si="0"/>
        <v>0.6833257380120512</v>
      </c>
      <c r="P26" s="108">
        <f>Volume!K26</f>
        <v>845.65</v>
      </c>
      <c r="Q26" s="69">
        <f>Volume!J26</f>
        <v>841.75</v>
      </c>
      <c r="R26" s="237">
        <f t="shared" si="1"/>
        <v>831.1860375</v>
      </c>
      <c r="S26" s="103">
        <f t="shared" si="2"/>
        <v>567.9708125</v>
      </c>
      <c r="T26" s="109">
        <f t="shared" si="3"/>
        <v>9767500</v>
      </c>
      <c r="U26" s="103">
        <f t="shared" si="4"/>
        <v>1.0954696698233939</v>
      </c>
      <c r="V26" s="103">
        <f t="shared" si="5"/>
        <v>813.046325</v>
      </c>
      <c r="W26" s="103">
        <f t="shared" si="6"/>
        <v>14.393925</v>
      </c>
      <c r="X26" s="103">
        <f t="shared" si="7"/>
        <v>3.7457875</v>
      </c>
      <c r="Y26" s="103">
        <f t="shared" si="8"/>
        <v>825.9886375</v>
      </c>
      <c r="Z26" s="237">
        <f t="shared" si="9"/>
        <v>5.197400000000016</v>
      </c>
      <c r="AB26" s="77"/>
    </row>
    <row r="27" spans="1:28" s="7" customFormat="1" ht="15">
      <c r="A27" s="193" t="s">
        <v>1</v>
      </c>
      <c r="B27" s="283">
        <v>1431300</v>
      </c>
      <c r="C27" s="163">
        <v>-2700</v>
      </c>
      <c r="D27" s="171">
        <v>0</v>
      </c>
      <c r="E27" s="172">
        <v>18600</v>
      </c>
      <c r="F27" s="167">
        <v>150</v>
      </c>
      <c r="G27" s="171">
        <v>0.01</v>
      </c>
      <c r="H27" s="165">
        <v>6150</v>
      </c>
      <c r="I27" s="168">
        <v>450</v>
      </c>
      <c r="J27" s="171">
        <v>0.08</v>
      </c>
      <c r="K27" s="164">
        <v>1456050</v>
      </c>
      <c r="L27" s="112">
        <v>-2100</v>
      </c>
      <c r="M27" s="352">
        <v>0</v>
      </c>
      <c r="N27" s="112">
        <v>1236450</v>
      </c>
      <c r="O27" s="173">
        <f t="shared" si="0"/>
        <v>0.8491810033996086</v>
      </c>
      <c r="P27" s="108">
        <f>Volume!K27</f>
        <v>2537.55</v>
      </c>
      <c r="Q27" s="69">
        <f>Volume!J27</f>
        <v>2540.6</v>
      </c>
      <c r="R27" s="237">
        <f t="shared" si="1"/>
        <v>369.924063</v>
      </c>
      <c r="S27" s="103">
        <f t="shared" si="2"/>
        <v>314.132487</v>
      </c>
      <c r="T27" s="109">
        <f t="shared" si="3"/>
        <v>1458150</v>
      </c>
      <c r="U27" s="103">
        <f t="shared" si="4"/>
        <v>-0.14401810513321675</v>
      </c>
      <c r="V27" s="103">
        <f t="shared" si="5"/>
        <v>363.636078</v>
      </c>
      <c r="W27" s="103">
        <f t="shared" si="6"/>
        <v>4.725516</v>
      </c>
      <c r="X27" s="103">
        <f t="shared" si="7"/>
        <v>1.562469</v>
      </c>
      <c r="Y27" s="103">
        <f t="shared" si="8"/>
        <v>370.01285325000003</v>
      </c>
      <c r="Z27" s="237">
        <f t="shared" si="9"/>
        <v>-0.08879025000004503</v>
      </c>
      <c r="AB27" s="77"/>
    </row>
    <row r="28" spans="1:28" s="7" customFormat="1" ht="15">
      <c r="A28" s="193" t="s">
        <v>158</v>
      </c>
      <c r="B28" s="283">
        <v>2424400</v>
      </c>
      <c r="C28" s="163">
        <v>-133000</v>
      </c>
      <c r="D28" s="171">
        <v>-0.05</v>
      </c>
      <c r="E28" s="172">
        <v>74100</v>
      </c>
      <c r="F28" s="167">
        <v>1900</v>
      </c>
      <c r="G28" s="171">
        <v>0.03</v>
      </c>
      <c r="H28" s="165">
        <v>1900</v>
      </c>
      <c r="I28" s="168">
        <v>0</v>
      </c>
      <c r="J28" s="171">
        <v>0</v>
      </c>
      <c r="K28" s="164">
        <v>2500400</v>
      </c>
      <c r="L28" s="112">
        <v>-131100</v>
      </c>
      <c r="M28" s="352">
        <v>-0.05</v>
      </c>
      <c r="N28" s="112">
        <v>2019700</v>
      </c>
      <c r="O28" s="173">
        <f t="shared" si="0"/>
        <v>0.8077507598784195</v>
      </c>
      <c r="P28" s="108">
        <f>Volume!K28</f>
        <v>108.85</v>
      </c>
      <c r="Q28" s="69">
        <f>Volume!J28</f>
        <v>109.4</v>
      </c>
      <c r="R28" s="237">
        <f t="shared" si="1"/>
        <v>27.354376</v>
      </c>
      <c r="S28" s="103">
        <f t="shared" si="2"/>
        <v>22.095518</v>
      </c>
      <c r="T28" s="109">
        <f t="shared" si="3"/>
        <v>2631500</v>
      </c>
      <c r="U28" s="103">
        <f t="shared" si="4"/>
        <v>-4.981949458483754</v>
      </c>
      <c r="V28" s="103">
        <f t="shared" si="5"/>
        <v>26.522936</v>
      </c>
      <c r="W28" s="103">
        <f t="shared" si="6"/>
        <v>0.810654</v>
      </c>
      <c r="X28" s="103">
        <f t="shared" si="7"/>
        <v>0.020786</v>
      </c>
      <c r="Y28" s="103">
        <f t="shared" si="8"/>
        <v>28.6438775</v>
      </c>
      <c r="Z28" s="237">
        <f t="shared" si="9"/>
        <v>-1.2895015</v>
      </c>
      <c r="AB28" s="77"/>
    </row>
    <row r="29" spans="1:28" s="58" customFormat="1" ht="15">
      <c r="A29" s="193" t="s">
        <v>285</v>
      </c>
      <c r="B29" s="164">
        <v>578700</v>
      </c>
      <c r="C29" s="162">
        <v>9900</v>
      </c>
      <c r="D29" s="170">
        <v>0.02</v>
      </c>
      <c r="E29" s="164">
        <v>900</v>
      </c>
      <c r="F29" s="112">
        <v>0</v>
      </c>
      <c r="G29" s="170">
        <v>0</v>
      </c>
      <c r="H29" s="164">
        <v>0</v>
      </c>
      <c r="I29" s="112">
        <v>0</v>
      </c>
      <c r="J29" s="170">
        <v>0</v>
      </c>
      <c r="K29" s="164">
        <v>579600</v>
      </c>
      <c r="L29" s="112">
        <v>9900</v>
      </c>
      <c r="M29" s="127">
        <v>0.02</v>
      </c>
      <c r="N29" s="112">
        <v>509700</v>
      </c>
      <c r="O29" s="173">
        <f t="shared" si="0"/>
        <v>0.879399585921325</v>
      </c>
      <c r="P29" s="108">
        <f>Volume!K29</f>
        <v>542.8</v>
      </c>
      <c r="Q29" s="69">
        <f>Volume!J29</f>
        <v>542.35</v>
      </c>
      <c r="R29" s="237">
        <f t="shared" si="1"/>
        <v>31.434606</v>
      </c>
      <c r="S29" s="103">
        <f t="shared" si="2"/>
        <v>27.6435795</v>
      </c>
      <c r="T29" s="109">
        <f t="shared" si="3"/>
        <v>569700</v>
      </c>
      <c r="U29" s="103">
        <f t="shared" si="4"/>
        <v>1.7377567140600316</v>
      </c>
      <c r="V29" s="103">
        <f t="shared" si="5"/>
        <v>31.3857945</v>
      </c>
      <c r="W29" s="103">
        <f t="shared" si="6"/>
        <v>0.0488115</v>
      </c>
      <c r="X29" s="103">
        <f t="shared" si="7"/>
        <v>0</v>
      </c>
      <c r="Y29" s="103">
        <f t="shared" si="8"/>
        <v>30.923316</v>
      </c>
      <c r="Z29" s="237">
        <f t="shared" si="9"/>
        <v>0.5112899999999989</v>
      </c>
      <c r="AA29" s="78"/>
      <c r="AB29" s="77"/>
    </row>
    <row r="30" spans="1:28" s="7" customFormat="1" ht="15">
      <c r="A30" s="193" t="s">
        <v>159</v>
      </c>
      <c r="B30" s="164">
        <v>2898000</v>
      </c>
      <c r="C30" s="162">
        <v>-27000</v>
      </c>
      <c r="D30" s="170">
        <v>-0.01</v>
      </c>
      <c r="E30" s="164">
        <v>234000</v>
      </c>
      <c r="F30" s="112">
        <v>-9000</v>
      </c>
      <c r="G30" s="170">
        <v>-0.04</v>
      </c>
      <c r="H30" s="164">
        <v>0</v>
      </c>
      <c r="I30" s="112">
        <v>0</v>
      </c>
      <c r="J30" s="170">
        <v>0</v>
      </c>
      <c r="K30" s="164">
        <v>3132000</v>
      </c>
      <c r="L30" s="112">
        <v>-36000</v>
      </c>
      <c r="M30" s="127">
        <v>-0.01</v>
      </c>
      <c r="N30" s="112">
        <v>2556000</v>
      </c>
      <c r="O30" s="173">
        <f t="shared" si="0"/>
        <v>0.8160919540229885</v>
      </c>
      <c r="P30" s="108">
        <f>Volume!K30</f>
        <v>43.8</v>
      </c>
      <c r="Q30" s="69">
        <f>Volume!J30</f>
        <v>43.15</v>
      </c>
      <c r="R30" s="237">
        <f t="shared" si="1"/>
        <v>13.51458</v>
      </c>
      <c r="S30" s="103">
        <f t="shared" si="2"/>
        <v>11.02914</v>
      </c>
      <c r="T30" s="109">
        <f t="shared" si="3"/>
        <v>3168000</v>
      </c>
      <c r="U30" s="103">
        <f t="shared" si="4"/>
        <v>-1.1363636363636365</v>
      </c>
      <c r="V30" s="103">
        <f t="shared" si="5"/>
        <v>12.50487</v>
      </c>
      <c r="W30" s="103">
        <f t="shared" si="6"/>
        <v>1.00971</v>
      </c>
      <c r="X30" s="103">
        <f t="shared" si="7"/>
        <v>0</v>
      </c>
      <c r="Y30" s="103">
        <f t="shared" si="8"/>
        <v>13.87584</v>
      </c>
      <c r="Z30" s="237">
        <f t="shared" si="9"/>
        <v>-0.3612599999999997</v>
      </c>
      <c r="AB30" s="77"/>
    </row>
    <row r="31" spans="1:28" s="7" customFormat="1" ht="15">
      <c r="A31" s="193" t="s">
        <v>2</v>
      </c>
      <c r="B31" s="283">
        <v>2112000</v>
      </c>
      <c r="C31" s="163">
        <v>-19800</v>
      </c>
      <c r="D31" s="171">
        <v>-0.01</v>
      </c>
      <c r="E31" s="172">
        <v>40700</v>
      </c>
      <c r="F31" s="167">
        <v>0</v>
      </c>
      <c r="G31" s="171">
        <v>0</v>
      </c>
      <c r="H31" s="165">
        <v>2200</v>
      </c>
      <c r="I31" s="168">
        <v>0</v>
      </c>
      <c r="J31" s="171">
        <v>0</v>
      </c>
      <c r="K31" s="164">
        <v>2154900</v>
      </c>
      <c r="L31" s="112">
        <v>-19800</v>
      </c>
      <c r="M31" s="352">
        <v>-0.01</v>
      </c>
      <c r="N31" s="112">
        <v>1899700</v>
      </c>
      <c r="O31" s="173">
        <f t="shared" si="0"/>
        <v>0.8815722307299643</v>
      </c>
      <c r="P31" s="108">
        <f>Volume!K31</f>
        <v>323.5</v>
      </c>
      <c r="Q31" s="69">
        <f>Volume!J31</f>
        <v>322.35</v>
      </c>
      <c r="R31" s="237">
        <f t="shared" si="1"/>
        <v>69.4632015</v>
      </c>
      <c r="S31" s="103">
        <f t="shared" si="2"/>
        <v>61.2368295</v>
      </c>
      <c r="T31" s="109">
        <f t="shared" si="3"/>
        <v>2174700</v>
      </c>
      <c r="U31" s="103">
        <f t="shared" si="4"/>
        <v>-0.9104704097116844</v>
      </c>
      <c r="V31" s="103">
        <f t="shared" si="5"/>
        <v>68.08032</v>
      </c>
      <c r="W31" s="103">
        <f t="shared" si="6"/>
        <v>1.3119645</v>
      </c>
      <c r="X31" s="103">
        <f t="shared" si="7"/>
        <v>0.070917</v>
      </c>
      <c r="Y31" s="103">
        <f t="shared" si="8"/>
        <v>70.351545</v>
      </c>
      <c r="Z31" s="237">
        <f t="shared" si="9"/>
        <v>-0.8883435000000048</v>
      </c>
      <c r="AB31" s="77"/>
    </row>
    <row r="32" spans="1:28" s="7" customFormat="1" ht="15">
      <c r="A32" s="193" t="s">
        <v>391</v>
      </c>
      <c r="B32" s="283">
        <v>2878750</v>
      </c>
      <c r="C32" s="163">
        <v>-128750</v>
      </c>
      <c r="D32" s="171">
        <v>-0.04</v>
      </c>
      <c r="E32" s="172">
        <v>162500</v>
      </c>
      <c r="F32" s="167">
        <v>8750</v>
      </c>
      <c r="G32" s="171">
        <v>0.06</v>
      </c>
      <c r="H32" s="165">
        <v>16250</v>
      </c>
      <c r="I32" s="168">
        <v>0</v>
      </c>
      <c r="J32" s="171">
        <v>0</v>
      </c>
      <c r="K32" s="164">
        <v>3057500</v>
      </c>
      <c r="L32" s="112">
        <v>-120000</v>
      </c>
      <c r="M32" s="352">
        <v>-0.04</v>
      </c>
      <c r="N32" s="112">
        <v>2702500</v>
      </c>
      <c r="O32" s="173">
        <f t="shared" si="0"/>
        <v>0.883892068683565</v>
      </c>
      <c r="P32" s="108">
        <f>Volume!K32</f>
        <v>131.05</v>
      </c>
      <c r="Q32" s="69">
        <f>Volume!J32</f>
        <v>130.9</v>
      </c>
      <c r="R32" s="237">
        <f t="shared" si="1"/>
        <v>40.022675</v>
      </c>
      <c r="S32" s="103">
        <f t="shared" si="2"/>
        <v>35.375725</v>
      </c>
      <c r="T32" s="109">
        <f t="shared" si="3"/>
        <v>3177500</v>
      </c>
      <c r="U32" s="103">
        <f t="shared" si="4"/>
        <v>-3.7765538945712036</v>
      </c>
      <c r="V32" s="103">
        <f t="shared" si="5"/>
        <v>37.6828375</v>
      </c>
      <c r="W32" s="103">
        <f t="shared" si="6"/>
        <v>2.127125</v>
      </c>
      <c r="X32" s="103">
        <f t="shared" si="7"/>
        <v>0.2127125</v>
      </c>
      <c r="Y32" s="103">
        <f t="shared" si="8"/>
        <v>41.641137500000006</v>
      </c>
      <c r="Z32" s="237">
        <f t="shared" si="9"/>
        <v>-1.6184625000000068</v>
      </c>
      <c r="AB32" s="77"/>
    </row>
    <row r="33" spans="1:28" s="7" customFormat="1" ht="15">
      <c r="A33" s="193" t="s">
        <v>78</v>
      </c>
      <c r="B33" s="164">
        <v>2339200</v>
      </c>
      <c r="C33" s="162">
        <v>17600</v>
      </c>
      <c r="D33" s="170">
        <v>0.01</v>
      </c>
      <c r="E33" s="164">
        <v>36800</v>
      </c>
      <c r="F33" s="112">
        <v>-1600</v>
      </c>
      <c r="G33" s="170">
        <v>-0.04</v>
      </c>
      <c r="H33" s="164">
        <v>11200</v>
      </c>
      <c r="I33" s="112">
        <v>1600</v>
      </c>
      <c r="J33" s="170">
        <v>0.17</v>
      </c>
      <c r="K33" s="164">
        <v>2387200</v>
      </c>
      <c r="L33" s="112">
        <v>17600</v>
      </c>
      <c r="M33" s="127">
        <v>0.01</v>
      </c>
      <c r="N33" s="112">
        <v>1755200</v>
      </c>
      <c r="O33" s="173">
        <f t="shared" si="0"/>
        <v>0.735254691689008</v>
      </c>
      <c r="P33" s="108">
        <f>Volume!K33</f>
        <v>204.65</v>
      </c>
      <c r="Q33" s="69">
        <f>Volume!J33</f>
        <v>202</v>
      </c>
      <c r="R33" s="237">
        <f t="shared" si="1"/>
        <v>48.22144</v>
      </c>
      <c r="S33" s="103">
        <f t="shared" si="2"/>
        <v>35.45504</v>
      </c>
      <c r="T33" s="109">
        <f t="shared" si="3"/>
        <v>2369600</v>
      </c>
      <c r="U33" s="103">
        <f t="shared" si="4"/>
        <v>0.7427413909520594</v>
      </c>
      <c r="V33" s="103">
        <f t="shared" si="5"/>
        <v>47.25184</v>
      </c>
      <c r="W33" s="103">
        <f t="shared" si="6"/>
        <v>0.74336</v>
      </c>
      <c r="X33" s="103">
        <f t="shared" si="7"/>
        <v>0.22624</v>
      </c>
      <c r="Y33" s="103">
        <f t="shared" si="8"/>
        <v>48.493864</v>
      </c>
      <c r="Z33" s="237">
        <f t="shared" si="9"/>
        <v>-0.2724240000000009</v>
      </c>
      <c r="AB33" s="77"/>
    </row>
    <row r="34" spans="1:28" s="7" customFormat="1" ht="15">
      <c r="A34" s="193" t="s">
        <v>138</v>
      </c>
      <c r="B34" s="164">
        <v>5034975</v>
      </c>
      <c r="C34" s="162">
        <v>122825</v>
      </c>
      <c r="D34" s="170">
        <v>0.03</v>
      </c>
      <c r="E34" s="164">
        <v>70975</v>
      </c>
      <c r="F34" s="112">
        <v>7225</v>
      </c>
      <c r="G34" s="170">
        <v>0.11</v>
      </c>
      <c r="H34" s="164">
        <v>32300</v>
      </c>
      <c r="I34" s="112">
        <v>6375</v>
      </c>
      <c r="J34" s="170">
        <v>0.25</v>
      </c>
      <c r="K34" s="164">
        <v>5138250</v>
      </c>
      <c r="L34" s="112">
        <v>136425</v>
      </c>
      <c r="M34" s="127">
        <v>0.03</v>
      </c>
      <c r="N34" s="112">
        <v>3588275</v>
      </c>
      <c r="O34" s="173">
        <f t="shared" si="0"/>
        <v>0.6983457402812242</v>
      </c>
      <c r="P34" s="108">
        <f>Volume!K34</f>
        <v>567.1</v>
      </c>
      <c r="Q34" s="69">
        <f>Volume!J34</f>
        <v>579.35</v>
      </c>
      <c r="R34" s="237">
        <f t="shared" si="1"/>
        <v>297.68451375</v>
      </c>
      <c r="S34" s="103">
        <f t="shared" si="2"/>
        <v>207.886712125</v>
      </c>
      <c r="T34" s="109">
        <f t="shared" si="3"/>
        <v>5001825</v>
      </c>
      <c r="U34" s="103">
        <f t="shared" si="4"/>
        <v>2.7275044608717818</v>
      </c>
      <c r="V34" s="103">
        <f t="shared" si="5"/>
        <v>291.701276625</v>
      </c>
      <c r="W34" s="103">
        <f t="shared" si="6"/>
        <v>4.111936625</v>
      </c>
      <c r="X34" s="103">
        <f t="shared" si="7"/>
        <v>1.8713005</v>
      </c>
      <c r="Y34" s="103">
        <f t="shared" si="8"/>
        <v>283.65349575</v>
      </c>
      <c r="Z34" s="237">
        <f t="shared" si="9"/>
        <v>14.031018000000017</v>
      </c>
      <c r="AB34" s="77"/>
    </row>
    <row r="35" spans="1:28" s="7" customFormat="1" ht="15">
      <c r="A35" s="193" t="s">
        <v>160</v>
      </c>
      <c r="B35" s="283">
        <v>3196050</v>
      </c>
      <c r="C35" s="163">
        <v>110000</v>
      </c>
      <c r="D35" s="171">
        <v>0.04</v>
      </c>
      <c r="E35" s="172">
        <v>68750</v>
      </c>
      <c r="F35" s="167">
        <v>0</v>
      </c>
      <c r="G35" s="171">
        <v>0</v>
      </c>
      <c r="H35" s="165">
        <v>2200</v>
      </c>
      <c r="I35" s="168">
        <v>0</v>
      </c>
      <c r="J35" s="171">
        <v>0</v>
      </c>
      <c r="K35" s="164">
        <v>3267000</v>
      </c>
      <c r="L35" s="112">
        <v>110000</v>
      </c>
      <c r="M35" s="352">
        <v>0.03</v>
      </c>
      <c r="N35" s="112">
        <v>2639450</v>
      </c>
      <c r="O35" s="173">
        <f t="shared" si="0"/>
        <v>0.8079124579124579</v>
      </c>
      <c r="P35" s="108">
        <f>Volume!K35</f>
        <v>369.35</v>
      </c>
      <c r="Q35" s="69">
        <f>Volume!J35</f>
        <v>373.55</v>
      </c>
      <c r="R35" s="237">
        <f t="shared" si="1"/>
        <v>122.038785</v>
      </c>
      <c r="S35" s="103">
        <f t="shared" si="2"/>
        <v>98.59665475</v>
      </c>
      <c r="T35" s="109">
        <f t="shared" si="3"/>
        <v>3157000</v>
      </c>
      <c r="U35" s="103">
        <f t="shared" si="4"/>
        <v>3.484320557491289</v>
      </c>
      <c r="V35" s="103">
        <f t="shared" si="5"/>
        <v>119.38844775</v>
      </c>
      <c r="W35" s="103">
        <f t="shared" si="6"/>
        <v>2.56815625</v>
      </c>
      <c r="X35" s="103">
        <f t="shared" si="7"/>
        <v>0.082181</v>
      </c>
      <c r="Y35" s="103">
        <f t="shared" si="8"/>
        <v>116.603795</v>
      </c>
      <c r="Z35" s="237">
        <f t="shared" si="9"/>
        <v>5.434989999999999</v>
      </c>
      <c r="AB35" s="77"/>
    </row>
    <row r="36" spans="1:28" s="58" customFormat="1" ht="15">
      <c r="A36" s="193" t="s">
        <v>161</v>
      </c>
      <c r="B36" s="164">
        <v>3801900</v>
      </c>
      <c r="C36" s="162">
        <v>-20700</v>
      </c>
      <c r="D36" s="170">
        <v>-0.01</v>
      </c>
      <c r="E36" s="164">
        <v>179400</v>
      </c>
      <c r="F36" s="112">
        <v>6900</v>
      </c>
      <c r="G36" s="170">
        <v>0.04</v>
      </c>
      <c r="H36" s="164">
        <v>0</v>
      </c>
      <c r="I36" s="112">
        <v>0</v>
      </c>
      <c r="J36" s="170">
        <v>0</v>
      </c>
      <c r="K36" s="164">
        <v>3981300</v>
      </c>
      <c r="L36" s="112">
        <v>-13800</v>
      </c>
      <c r="M36" s="127">
        <v>0</v>
      </c>
      <c r="N36" s="112">
        <v>3201600</v>
      </c>
      <c r="O36" s="173">
        <f t="shared" si="0"/>
        <v>0.804159445407279</v>
      </c>
      <c r="P36" s="108">
        <f>Volume!K36</f>
        <v>33.05</v>
      </c>
      <c r="Q36" s="69">
        <f>Volume!J36</f>
        <v>32.9</v>
      </c>
      <c r="R36" s="237">
        <f t="shared" si="1"/>
        <v>13.098477</v>
      </c>
      <c r="S36" s="103">
        <f t="shared" si="2"/>
        <v>10.533264</v>
      </c>
      <c r="T36" s="109">
        <f t="shared" si="3"/>
        <v>3995100</v>
      </c>
      <c r="U36" s="103">
        <f t="shared" si="4"/>
        <v>-0.3454231433506045</v>
      </c>
      <c r="V36" s="103">
        <f t="shared" si="5"/>
        <v>12.508251</v>
      </c>
      <c r="W36" s="103">
        <f t="shared" si="6"/>
        <v>0.590226</v>
      </c>
      <c r="X36" s="103">
        <f t="shared" si="7"/>
        <v>0</v>
      </c>
      <c r="Y36" s="103">
        <f t="shared" si="8"/>
        <v>13.203805499999998</v>
      </c>
      <c r="Z36" s="237">
        <f t="shared" si="9"/>
        <v>-0.10532849999999705</v>
      </c>
      <c r="AA36" s="78"/>
      <c r="AB36" s="77"/>
    </row>
    <row r="37" spans="1:28" s="58" customFormat="1" ht="15">
      <c r="A37" s="193" t="s">
        <v>393</v>
      </c>
      <c r="B37" s="164">
        <v>25200</v>
      </c>
      <c r="C37" s="162">
        <v>-1800</v>
      </c>
      <c r="D37" s="170">
        <v>-0.07</v>
      </c>
      <c r="E37" s="164">
        <v>0</v>
      </c>
      <c r="F37" s="112">
        <v>0</v>
      </c>
      <c r="G37" s="170">
        <v>0</v>
      </c>
      <c r="H37" s="164">
        <v>0</v>
      </c>
      <c r="I37" s="112">
        <v>0</v>
      </c>
      <c r="J37" s="170">
        <v>0</v>
      </c>
      <c r="K37" s="164">
        <v>25200</v>
      </c>
      <c r="L37" s="112">
        <v>-1800</v>
      </c>
      <c r="M37" s="127">
        <v>-0.07</v>
      </c>
      <c r="N37" s="112">
        <v>23400</v>
      </c>
      <c r="O37" s="173">
        <f t="shared" si="0"/>
        <v>0.9285714285714286</v>
      </c>
      <c r="P37" s="108">
        <f>Volume!K37</f>
        <v>202.6</v>
      </c>
      <c r="Q37" s="69">
        <f>Volume!J37</f>
        <v>201.25</v>
      </c>
      <c r="R37" s="237">
        <f t="shared" si="1"/>
        <v>0.50715</v>
      </c>
      <c r="S37" s="103">
        <f t="shared" si="2"/>
        <v>0.470925</v>
      </c>
      <c r="T37" s="109">
        <f t="shared" si="3"/>
        <v>27000</v>
      </c>
      <c r="U37" s="103">
        <f t="shared" si="4"/>
        <v>-6.666666666666667</v>
      </c>
      <c r="V37" s="103">
        <f t="shared" si="5"/>
        <v>0.50715</v>
      </c>
      <c r="W37" s="103">
        <f t="shared" si="6"/>
        <v>0</v>
      </c>
      <c r="X37" s="103">
        <f t="shared" si="7"/>
        <v>0</v>
      </c>
      <c r="Y37" s="103">
        <f t="shared" si="8"/>
        <v>0.54702</v>
      </c>
      <c r="Z37" s="237">
        <f t="shared" si="9"/>
        <v>-0.03986999999999996</v>
      </c>
      <c r="AA37" s="78"/>
      <c r="AB37" s="77"/>
    </row>
    <row r="38" spans="1:28" s="7" customFormat="1" ht="15">
      <c r="A38" s="193" t="s">
        <v>3</v>
      </c>
      <c r="B38" s="283">
        <v>3165000</v>
      </c>
      <c r="C38" s="163">
        <v>10000</v>
      </c>
      <c r="D38" s="171">
        <v>0</v>
      </c>
      <c r="E38" s="172">
        <v>21250</v>
      </c>
      <c r="F38" s="167">
        <v>1250</v>
      </c>
      <c r="G38" s="171">
        <v>0.06</v>
      </c>
      <c r="H38" s="165">
        <v>2500</v>
      </c>
      <c r="I38" s="168">
        <v>0</v>
      </c>
      <c r="J38" s="171">
        <v>0</v>
      </c>
      <c r="K38" s="164">
        <v>3188750</v>
      </c>
      <c r="L38" s="112">
        <v>11250</v>
      </c>
      <c r="M38" s="352">
        <v>0</v>
      </c>
      <c r="N38" s="112">
        <v>2785000</v>
      </c>
      <c r="O38" s="173">
        <f t="shared" si="0"/>
        <v>0.8733829870638965</v>
      </c>
      <c r="P38" s="108">
        <f>Volume!K38</f>
        <v>235.45</v>
      </c>
      <c r="Q38" s="69">
        <f>Volume!J38</f>
        <v>234.15</v>
      </c>
      <c r="R38" s="237">
        <f t="shared" si="1"/>
        <v>74.66458125</v>
      </c>
      <c r="S38" s="103">
        <f t="shared" si="2"/>
        <v>65.210775</v>
      </c>
      <c r="T38" s="109">
        <f t="shared" si="3"/>
        <v>3177500</v>
      </c>
      <c r="U38" s="103">
        <f t="shared" si="4"/>
        <v>0.35405192761605037</v>
      </c>
      <c r="V38" s="103">
        <f t="shared" si="5"/>
        <v>74.108475</v>
      </c>
      <c r="W38" s="103">
        <f t="shared" si="6"/>
        <v>0.49756875</v>
      </c>
      <c r="X38" s="103">
        <f t="shared" si="7"/>
        <v>0.0585375</v>
      </c>
      <c r="Y38" s="103">
        <f t="shared" si="8"/>
        <v>74.8142375</v>
      </c>
      <c r="Z38" s="237">
        <f t="shared" si="9"/>
        <v>-0.1496562500000067</v>
      </c>
      <c r="AB38" s="77"/>
    </row>
    <row r="39" spans="1:28" s="7" customFormat="1" ht="15">
      <c r="A39" s="193" t="s">
        <v>218</v>
      </c>
      <c r="B39" s="283">
        <v>327600</v>
      </c>
      <c r="C39" s="163">
        <v>6825</v>
      </c>
      <c r="D39" s="171">
        <v>0.02</v>
      </c>
      <c r="E39" s="172">
        <v>3150</v>
      </c>
      <c r="F39" s="167">
        <v>0</v>
      </c>
      <c r="G39" s="171">
        <v>0</v>
      </c>
      <c r="H39" s="165">
        <v>0</v>
      </c>
      <c r="I39" s="168">
        <v>0</v>
      </c>
      <c r="J39" s="171">
        <v>0</v>
      </c>
      <c r="K39" s="164">
        <v>330750</v>
      </c>
      <c r="L39" s="112">
        <v>6825</v>
      </c>
      <c r="M39" s="352">
        <v>0.02</v>
      </c>
      <c r="N39" s="112">
        <v>306600</v>
      </c>
      <c r="O39" s="173">
        <f t="shared" si="0"/>
        <v>0.926984126984127</v>
      </c>
      <c r="P39" s="108">
        <f>Volume!K39</f>
        <v>344.75</v>
      </c>
      <c r="Q39" s="69">
        <f>Volume!J39</f>
        <v>341</v>
      </c>
      <c r="R39" s="237">
        <f t="shared" si="1"/>
        <v>11.278575</v>
      </c>
      <c r="S39" s="103">
        <f t="shared" si="2"/>
        <v>10.45506</v>
      </c>
      <c r="T39" s="109">
        <f t="shared" si="3"/>
        <v>323925</v>
      </c>
      <c r="U39" s="103">
        <f t="shared" si="4"/>
        <v>2.106969205834684</v>
      </c>
      <c r="V39" s="103">
        <f t="shared" si="5"/>
        <v>11.17116</v>
      </c>
      <c r="W39" s="103">
        <f t="shared" si="6"/>
        <v>0.107415</v>
      </c>
      <c r="X39" s="103">
        <f t="shared" si="7"/>
        <v>0</v>
      </c>
      <c r="Y39" s="103">
        <f t="shared" si="8"/>
        <v>11.167314375</v>
      </c>
      <c r="Z39" s="237">
        <f t="shared" si="9"/>
        <v>0.11126062499999989</v>
      </c>
      <c r="AB39" s="77"/>
    </row>
    <row r="40" spans="1:28" s="7" customFormat="1" ht="15">
      <c r="A40" s="193" t="s">
        <v>162</v>
      </c>
      <c r="B40" s="283">
        <v>434400</v>
      </c>
      <c r="C40" s="163">
        <v>-25200</v>
      </c>
      <c r="D40" s="171">
        <v>-0.05</v>
      </c>
      <c r="E40" s="172">
        <v>0</v>
      </c>
      <c r="F40" s="167">
        <v>0</v>
      </c>
      <c r="G40" s="171">
        <v>0</v>
      </c>
      <c r="H40" s="165">
        <v>0</v>
      </c>
      <c r="I40" s="168">
        <v>0</v>
      </c>
      <c r="J40" s="171">
        <v>0</v>
      </c>
      <c r="K40" s="164">
        <v>434400</v>
      </c>
      <c r="L40" s="112">
        <v>-25200</v>
      </c>
      <c r="M40" s="352">
        <v>-0.05</v>
      </c>
      <c r="N40" s="112">
        <v>381600</v>
      </c>
      <c r="O40" s="173">
        <f t="shared" si="0"/>
        <v>0.8784530386740331</v>
      </c>
      <c r="P40" s="108">
        <f>Volume!K40</f>
        <v>306.85</v>
      </c>
      <c r="Q40" s="69">
        <f>Volume!J40</f>
        <v>301.3</v>
      </c>
      <c r="R40" s="237">
        <f t="shared" si="1"/>
        <v>13.088472</v>
      </c>
      <c r="S40" s="103">
        <f t="shared" si="2"/>
        <v>11.497608</v>
      </c>
      <c r="T40" s="109">
        <f t="shared" si="3"/>
        <v>459600</v>
      </c>
      <c r="U40" s="103">
        <f t="shared" si="4"/>
        <v>-5.483028720626632</v>
      </c>
      <c r="V40" s="103">
        <f t="shared" si="5"/>
        <v>13.088472</v>
      </c>
      <c r="W40" s="103">
        <f t="shared" si="6"/>
        <v>0</v>
      </c>
      <c r="X40" s="103">
        <f t="shared" si="7"/>
        <v>0</v>
      </c>
      <c r="Y40" s="103">
        <f t="shared" si="8"/>
        <v>14.102826</v>
      </c>
      <c r="Z40" s="237">
        <f t="shared" si="9"/>
        <v>-1.0143540000000009</v>
      </c>
      <c r="AB40" s="77"/>
    </row>
    <row r="41" spans="1:28" s="58" customFormat="1" ht="15">
      <c r="A41" s="193" t="s">
        <v>286</v>
      </c>
      <c r="B41" s="164">
        <v>649000</v>
      </c>
      <c r="C41" s="162">
        <v>95000</v>
      </c>
      <c r="D41" s="170">
        <v>0.17</v>
      </c>
      <c r="E41" s="164">
        <v>3000</v>
      </c>
      <c r="F41" s="112">
        <v>0</v>
      </c>
      <c r="G41" s="170">
        <v>0</v>
      </c>
      <c r="H41" s="164">
        <v>0</v>
      </c>
      <c r="I41" s="112">
        <v>0</v>
      </c>
      <c r="J41" s="170">
        <v>0</v>
      </c>
      <c r="K41" s="164">
        <v>652000</v>
      </c>
      <c r="L41" s="112">
        <v>95000</v>
      </c>
      <c r="M41" s="127">
        <v>0.17</v>
      </c>
      <c r="N41" s="112">
        <v>550000</v>
      </c>
      <c r="O41" s="173">
        <f t="shared" si="0"/>
        <v>0.843558282208589</v>
      </c>
      <c r="P41" s="108">
        <f>Volume!K41</f>
        <v>214.7</v>
      </c>
      <c r="Q41" s="69">
        <f>Volume!J41</f>
        <v>212</v>
      </c>
      <c r="R41" s="237">
        <f t="shared" si="1"/>
        <v>13.8224</v>
      </c>
      <c r="S41" s="103">
        <f t="shared" si="2"/>
        <v>11.66</v>
      </c>
      <c r="T41" s="109">
        <f t="shared" si="3"/>
        <v>557000</v>
      </c>
      <c r="U41" s="103">
        <f t="shared" si="4"/>
        <v>17.0556552962298</v>
      </c>
      <c r="V41" s="103">
        <f t="shared" si="5"/>
        <v>13.7588</v>
      </c>
      <c r="W41" s="103">
        <f t="shared" si="6"/>
        <v>0.0636</v>
      </c>
      <c r="X41" s="103">
        <f t="shared" si="7"/>
        <v>0</v>
      </c>
      <c r="Y41" s="103">
        <f t="shared" si="8"/>
        <v>11.95879</v>
      </c>
      <c r="Z41" s="237">
        <f t="shared" si="9"/>
        <v>1.8636099999999995</v>
      </c>
      <c r="AA41" s="78"/>
      <c r="AB41" s="77"/>
    </row>
    <row r="42" spans="1:28" s="58" customFormat="1" ht="15">
      <c r="A42" s="193" t="s">
        <v>183</v>
      </c>
      <c r="B42" s="164">
        <v>1152350</v>
      </c>
      <c r="C42" s="162">
        <v>-147250</v>
      </c>
      <c r="D42" s="170">
        <v>-0.11</v>
      </c>
      <c r="E42" s="164">
        <v>3800</v>
      </c>
      <c r="F42" s="112">
        <v>0</v>
      </c>
      <c r="G42" s="170">
        <v>0</v>
      </c>
      <c r="H42" s="164">
        <v>9500</v>
      </c>
      <c r="I42" s="112">
        <v>9500</v>
      </c>
      <c r="J42" s="170">
        <v>0</v>
      </c>
      <c r="K42" s="164">
        <v>1165650</v>
      </c>
      <c r="L42" s="112">
        <v>-137750</v>
      </c>
      <c r="M42" s="127">
        <v>-0.11</v>
      </c>
      <c r="N42" s="112">
        <v>1038350</v>
      </c>
      <c r="O42" s="173">
        <f t="shared" si="0"/>
        <v>0.8907905460472698</v>
      </c>
      <c r="P42" s="108">
        <f>Volume!K42</f>
        <v>279.6</v>
      </c>
      <c r="Q42" s="69">
        <f>Volume!J42</f>
        <v>283.4</v>
      </c>
      <c r="R42" s="237">
        <f t="shared" si="1"/>
        <v>33.034521</v>
      </c>
      <c r="S42" s="103">
        <f t="shared" si="2"/>
        <v>29.426839</v>
      </c>
      <c r="T42" s="109">
        <f t="shared" si="3"/>
        <v>1303400</v>
      </c>
      <c r="U42" s="103">
        <f t="shared" si="4"/>
        <v>-10.568513119533527</v>
      </c>
      <c r="V42" s="103">
        <f t="shared" si="5"/>
        <v>32.657599</v>
      </c>
      <c r="W42" s="103">
        <f t="shared" si="6"/>
        <v>0.107692</v>
      </c>
      <c r="X42" s="103">
        <f t="shared" si="7"/>
        <v>0.26923</v>
      </c>
      <c r="Y42" s="103">
        <f t="shared" si="8"/>
        <v>36.443064</v>
      </c>
      <c r="Z42" s="237">
        <f t="shared" si="9"/>
        <v>-3.4085430000000017</v>
      </c>
      <c r="AA42" s="78"/>
      <c r="AB42" s="77"/>
    </row>
    <row r="43" spans="1:28" s="7" customFormat="1" ht="15">
      <c r="A43" s="193" t="s">
        <v>219</v>
      </c>
      <c r="B43" s="164">
        <v>6701400</v>
      </c>
      <c r="C43" s="162">
        <v>27000</v>
      </c>
      <c r="D43" s="170">
        <v>0</v>
      </c>
      <c r="E43" s="164">
        <v>175500</v>
      </c>
      <c r="F43" s="112">
        <v>5400</v>
      </c>
      <c r="G43" s="170">
        <v>0.03</v>
      </c>
      <c r="H43" s="164">
        <v>0</v>
      </c>
      <c r="I43" s="112">
        <v>0</v>
      </c>
      <c r="J43" s="170">
        <v>0</v>
      </c>
      <c r="K43" s="164">
        <v>6876900</v>
      </c>
      <c r="L43" s="112">
        <v>32400</v>
      </c>
      <c r="M43" s="127">
        <v>0</v>
      </c>
      <c r="N43" s="112">
        <v>5124600</v>
      </c>
      <c r="O43" s="173">
        <f t="shared" si="0"/>
        <v>0.7451904201020809</v>
      </c>
      <c r="P43" s="108">
        <f>Volume!K43</f>
        <v>97.1</v>
      </c>
      <c r="Q43" s="69">
        <f>Volume!J43</f>
        <v>96.85</v>
      </c>
      <c r="R43" s="237">
        <f t="shared" si="1"/>
        <v>66.6027765</v>
      </c>
      <c r="S43" s="103">
        <f t="shared" si="2"/>
        <v>49.631751</v>
      </c>
      <c r="T43" s="109">
        <f t="shared" si="3"/>
        <v>6844500</v>
      </c>
      <c r="U43" s="103">
        <f t="shared" si="4"/>
        <v>0.4733727810650888</v>
      </c>
      <c r="V43" s="103">
        <f t="shared" si="5"/>
        <v>64.903059</v>
      </c>
      <c r="W43" s="103">
        <f t="shared" si="6"/>
        <v>1.6997175</v>
      </c>
      <c r="X43" s="103">
        <f t="shared" si="7"/>
        <v>0</v>
      </c>
      <c r="Y43" s="103">
        <f t="shared" si="8"/>
        <v>66.460095</v>
      </c>
      <c r="Z43" s="237">
        <f t="shared" si="9"/>
        <v>0.142681500000009</v>
      </c>
      <c r="AB43" s="77"/>
    </row>
    <row r="44" spans="1:28" s="7" customFormat="1" ht="15">
      <c r="A44" s="193" t="s">
        <v>163</v>
      </c>
      <c r="B44" s="164">
        <v>779750</v>
      </c>
      <c r="C44" s="162">
        <v>115750</v>
      </c>
      <c r="D44" s="170">
        <v>0.17</v>
      </c>
      <c r="E44" s="164">
        <v>12500</v>
      </c>
      <c r="F44" s="112">
        <v>0</v>
      </c>
      <c r="G44" s="170">
        <v>0</v>
      </c>
      <c r="H44" s="164">
        <v>3000</v>
      </c>
      <c r="I44" s="112">
        <v>250</v>
      </c>
      <c r="J44" s="170">
        <v>0.09</v>
      </c>
      <c r="K44" s="164">
        <v>795250</v>
      </c>
      <c r="L44" s="112">
        <v>116000</v>
      </c>
      <c r="M44" s="127">
        <v>0.17</v>
      </c>
      <c r="N44" s="112">
        <v>457250</v>
      </c>
      <c r="O44" s="173">
        <f t="shared" si="0"/>
        <v>0.5749764225086451</v>
      </c>
      <c r="P44" s="108">
        <f>Volume!K44</f>
        <v>3471.4</v>
      </c>
      <c r="Q44" s="69">
        <f>Volume!J44</f>
        <v>3431.25</v>
      </c>
      <c r="R44" s="237">
        <f t="shared" si="1"/>
        <v>272.87015625</v>
      </c>
      <c r="S44" s="103">
        <f t="shared" si="2"/>
        <v>156.89390625</v>
      </c>
      <c r="T44" s="109">
        <f t="shared" si="3"/>
        <v>679250</v>
      </c>
      <c r="U44" s="103">
        <f t="shared" si="4"/>
        <v>17.077659182922343</v>
      </c>
      <c r="V44" s="103">
        <f t="shared" si="5"/>
        <v>267.55171875</v>
      </c>
      <c r="W44" s="103">
        <f t="shared" si="6"/>
        <v>4.2890625</v>
      </c>
      <c r="X44" s="103">
        <f t="shared" si="7"/>
        <v>1.029375</v>
      </c>
      <c r="Y44" s="103">
        <f t="shared" si="8"/>
        <v>235.794845</v>
      </c>
      <c r="Z44" s="237">
        <f t="shared" si="9"/>
        <v>37.07531124999997</v>
      </c>
      <c r="AB44" s="77"/>
    </row>
    <row r="45" spans="1:28" s="7" customFormat="1" ht="15">
      <c r="A45" s="193" t="s">
        <v>194</v>
      </c>
      <c r="B45" s="164">
        <v>2115200</v>
      </c>
      <c r="C45" s="162">
        <v>9200</v>
      </c>
      <c r="D45" s="170">
        <v>0</v>
      </c>
      <c r="E45" s="164">
        <v>50000</v>
      </c>
      <c r="F45" s="112">
        <v>-400</v>
      </c>
      <c r="G45" s="170">
        <v>-0.01</v>
      </c>
      <c r="H45" s="164">
        <v>8000</v>
      </c>
      <c r="I45" s="112">
        <v>0</v>
      </c>
      <c r="J45" s="170">
        <v>0</v>
      </c>
      <c r="K45" s="164">
        <v>2173200</v>
      </c>
      <c r="L45" s="112">
        <v>8800</v>
      </c>
      <c r="M45" s="127">
        <v>0</v>
      </c>
      <c r="N45" s="112">
        <v>1819600</v>
      </c>
      <c r="O45" s="173">
        <f t="shared" si="0"/>
        <v>0.8372906313270753</v>
      </c>
      <c r="P45" s="108">
        <f>Volume!K45</f>
        <v>715.25</v>
      </c>
      <c r="Q45" s="69">
        <f>Volume!J45</f>
        <v>717.5</v>
      </c>
      <c r="R45" s="237">
        <f t="shared" si="1"/>
        <v>155.9271</v>
      </c>
      <c r="S45" s="103">
        <f t="shared" si="2"/>
        <v>130.5563</v>
      </c>
      <c r="T45" s="109">
        <f t="shared" si="3"/>
        <v>2164400</v>
      </c>
      <c r="U45" s="103">
        <f t="shared" si="4"/>
        <v>0.4065791905377934</v>
      </c>
      <c r="V45" s="103">
        <f t="shared" si="5"/>
        <v>151.7656</v>
      </c>
      <c r="W45" s="103">
        <f t="shared" si="6"/>
        <v>3.5875</v>
      </c>
      <c r="X45" s="103">
        <f t="shared" si="7"/>
        <v>0.574</v>
      </c>
      <c r="Y45" s="103">
        <f t="shared" si="8"/>
        <v>154.80871</v>
      </c>
      <c r="Z45" s="237">
        <f t="shared" si="9"/>
        <v>1.118390000000005</v>
      </c>
      <c r="AB45" s="77"/>
    </row>
    <row r="46" spans="1:28" s="58" customFormat="1" ht="15">
      <c r="A46" s="193" t="s">
        <v>220</v>
      </c>
      <c r="B46" s="164">
        <v>4077600</v>
      </c>
      <c r="C46" s="162">
        <v>62400</v>
      </c>
      <c r="D46" s="170">
        <v>0.02</v>
      </c>
      <c r="E46" s="164">
        <v>252000</v>
      </c>
      <c r="F46" s="112">
        <v>24000</v>
      </c>
      <c r="G46" s="170">
        <v>0.11</v>
      </c>
      <c r="H46" s="164">
        <v>26400</v>
      </c>
      <c r="I46" s="112">
        <v>2400</v>
      </c>
      <c r="J46" s="170">
        <v>0.1</v>
      </c>
      <c r="K46" s="164">
        <v>4356000</v>
      </c>
      <c r="L46" s="112">
        <v>88800</v>
      </c>
      <c r="M46" s="127">
        <v>0.02</v>
      </c>
      <c r="N46" s="112">
        <v>3372000</v>
      </c>
      <c r="O46" s="173">
        <f t="shared" si="0"/>
        <v>0.7741046831955923</v>
      </c>
      <c r="P46" s="108">
        <f>Volume!K46</f>
        <v>126.85</v>
      </c>
      <c r="Q46" s="69">
        <f>Volume!J46</f>
        <v>127.65</v>
      </c>
      <c r="R46" s="237">
        <f t="shared" si="1"/>
        <v>55.60434</v>
      </c>
      <c r="S46" s="103">
        <f t="shared" si="2"/>
        <v>43.04358</v>
      </c>
      <c r="T46" s="109">
        <f t="shared" si="3"/>
        <v>4267200</v>
      </c>
      <c r="U46" s="103">
        <f t="shared" si="4"/>
        <v>2.080989876265467</v>
      </c>
      <c r="V46" s="103">
        <f t="shared" si="5"/>
        <v>52.050564</v>
      </c>
      <c r="W46" s="103">
        <f t="shared" si="6"/>
        <v>3.21678</v>
      </c>
      <c r="X46" s="103">
        <f t="shared" si="7"/>
        <v>0.336996</v>
      </c>
      <c r="Y46" s="103">
        <f t="shared" si="8"/>
        <v>54.129432</v>
      </c>
      <c r="Z46" s="237">
        <f t="shared" si="9"/>
        <v>1.4749079999999992</v>
      </c>
      <c r="AA46" s="78"/>
      <c r="AB46" s="77"/>
    </row>
    <row r="47" spans="1:28" s="58" customFormat="1" ht="15">
      <c r="A47" s="193" t="s">
        <v>164</v>
      </c>
      <c r="B47" s="164">
        <v>21848550</v>
      </c>
      <c r="C47" s="162">
        <v>-56500</v>
      </c>
      <c r="D47" s="170">
        <v>0</v>
      </c>
      <c r="E47" s="164">
        <v>672350</v>
      </c>
      <c r="F47" s="112">
        <v>11300</v>
      </c>
      <c r="G47" s="170">
        <v>0.02</v>
      </c>
      <c r="H47" s="164">
        <v>50850</v>
      </c>
      <c r="I47" s="112">
        <v>0</v>
      </c>
      <c r="J47" s="170">
        <v>0</v>
      </c>
      <c r="K47" s="164">
        <v>22571750</v>
      </c>
      <c r="L47" s="112">
        <v>-45200</v>
      </c>
      <c r="M47" s="127">
        <v>0</v>
      </c>
      <c r="N47" s="112">
        <v>15678750</v>
      </c>
      <c r="O47" s="173">
        <f t="shared" si="0"/>
        <v>0.6946182728410513</v>
      </c>
      <c r="P47" s="108">
        <f>Volume!K47</f>
        <v>55.05</v>
      </c>
      <c r="Q47" s="69">
        <f>Volume!J47</f>
        <v>54.8</v>
      </c>
      <c r="R47" s="237">
        <f t="shared" si="1"/>
        <v>123.69319</v>
      </c>
      <c r="S47" s="103">
        <f t="shared" si="2"/>
        <v>85.91955</v>
      </c>
      <c r="T47" s="109">
        <f t="shared" si="3"/>
        <v>22616950</v>
      </c>
      <c r="U47" s="103">
        <f t="shared" si="4"/>
        <v>-0.19985011241568823</v>
      </c>
      <c r="V47" s="103">
        <f t="shared" si="5"/>
        <v>119.730054</v>
      </c>
      <c r="W47" s="103">
        <f t="shared" si="6"/>
        <v>3.684478</v>
      </c>
      <c r="X47" s="103">
        <f t="shared" si="7"/>
        <v>0.278658</v>
      </c>
      <c r="Y47" s="103">
        <f t="shared" si="8"/>
        <v>124.50630975</v>
      </c>
      <c r="Z47" s="237">
        <f t="shared" si="9"/>
        <v>-0.8131197499999985</v>
      </c>
      <c r="AA47" s="78"/>
      <c r="AB47" s="77"/>
    </row>
    <row r="48" spans="1:28" s="58" customFormat="1" ht="15">
      <c r="A48" s="193" t="s">
        <v>165</v>
      </c>
      <c r="B48" s="164">
        <v>221000</v>
      </c>
      <c r="C48" s="162">
        <v>-14300</v>
      </c>
      <c r="D48" s="170">
        <v>-0.06</v>
      </c>
      <c r="E48" s="164">
        <v>6500</v>
      </c>
      <c r="F48" s="112">
        <v>-13000</v>
      </c>
      <c r="G48" s="170">
        <v>-0.67</v>
      </c>
      <c r="H48" s="164">
        <v>0</v>
      </c>
      <c r="I48" s="112">
        <v>0</v>
      </c>
      <c r="J48" s="170">
        <v>0</v>
      </c>
      <c r="K48" s="164">
        <v>227500</v>
      </c>
      <c r="L48" s="112">
        <v>-27300</v>
      </c>
      <c r="M48" s="127">
        <v>-0.11</v>
      </c>
      <c r="N48" s="112">
        <v>211900</v>
      </c>
      <c r="O48" s="173">
        <f t="shared" si="0"/>
        <v>0.9314285714285714</v>
      </c>
      <c r="P48" s="108">
        <f>Volume!K48</f>
        <v>240.05</v>
      </c>
      <c r="Q48" s="69">
        <f>Volume!J48</f>
        <v>239.9</v>
      </c>
      <c r="R48" s="237">
        <f t="shared" si="1"/>
        <v>5.457725</v>
      </c>
      <c r="S48" s="103">
        <f t="shared" si="2"/>
        <v>5.083481</v>
      </c>
      <c r="T48" s="109">
        <f t="shared" si="3"/>
        <v>254800</v>
      </c>
      <c r="U48" s="103">
        <f t="shared" si="4"/>
        <v>-10.714285714285714</v>
      </c>
      <c r="V48" s="103">
        <f t="shared" si="5"/>
        <v>5.30179</v>
      </c>
      <c r="W48" s="103">
        <f t="shared" si="6"/>
        <v>0.155935</v>
      </c>
      <c r="X48" s="103">
        <f t="shared" si="7"/>
        <v>0</v>
      </c>
      <c r="Y48" s="103">
        <f t="shared" si="8"/>
        <v>6.116474</v>
      </c>
      <c r="Z48" s="237">
        <f t="shared" si="9"/>
        <v>-0.6587490000000003</v>
      </c>
      <c r="AA48" s="78"/>
      <c r="AB48" s="77"/>
    </row>
    <row r="49" spans="1:29" s="58" customFormat="1" ht="15">
      <c r="A49" s="193" t="s">
        <v>89</v>
      </c>
      <c r="B49" s="164">
        <v>4738500</v>
      </c>
      <c r="C49" s="162">
        <v>90000</v>
      </c>
      <c r="D49" s="170">
        <v>0.02</v>
      </c>
      <c r="E49" s="164">
        <v>106500</v>
      </c>
      <c r="F49" s="112">
        <v>-5250</v>
      </c>
      <c r="G49" s="170">
        <v>-0.05</v>
      </c>
      <c r="H49" s="164">
        <v>11250</v>
      </c>
      <c r="I49" s="112">
        <v>750</v>
      </c>
      <c r="J49" s="170">
        <v>0.07</v>
      </c>
      <c r="K49" s="164">
        <v>4856250</v>
      </c>
      <c r="L49" s="112">
        <v>85500</v>
      </c>
      <c r="M49" s="127">
        <v>0.02</v>
      </c>
      <c r="N49" s="112">
        <v>3731250</v>
      </c>
      <c r="O49" s="173">
        <f t="shared" si="0"/>
        <v>0.7683397683397684</v>
      </c>
      <c r="P49" s="108">
        <f>Volume!K49</f>
        <v>294.75</v>
      </c>
      <c r="Q49" s="69">
        <f>Volume!J49</f>
        <v>291.3</v>
      </c>
      <c r="R49" s="237">
        <f t="shared" si="1"/>
        <v>141.4625625</v>
      </c>
      <c r="S49" s="103">
        <f t="shared" si="2"/>
        <v>108.6913125</v>
      </c>
      <c r="T49" s="109">
        <f t="shared" si="3"/>
        <v>4770750</v>
      </c>
      <c r="U49" s="103">
        <f t="shared" si="4"/>
        <v>1.7921710422889485</v>
      </c>
      <c r="V49" s="103">
        <f t="shared" si="5"/>
        <v>138.032505</v>
      </c>
      <c r="W49" s="103">
        <f t="shared" si="6"/>
        <v>3.102345</v>
      </c>
      <c r="X49" s="103">
        <f t="shared" si="7"/>
        <v>0.3277125</v>
      </c>
      <c r="Y49" s="103">
        <f t="shared" si="8"/>
        <v>140.61785625</v>
      </c>
      <c r="Z49" s="237">
        <f t="shared" si="9"/>
        <v>0.8447062500000015</v>
      </c>
      <c r="AA49" s="383"/>
      <c r="AB49" s="78"/>
      <c r="AC49"/>
    </row>
    <row r="50" spans="1:29" s="58" customFormat="1" ht="15">
      <c r="A50" s="193" t="s">
        <v>287</v>
      </c>
      <c r="B50" s="164">
        <v>1306000</v>
      </c>
      <c r="C50" s="162">
        <v>-62000</v>
      </c>
      <c r="D50" s="170">
        <v>-0.05</v>
      </c>
      <c r="E50" s="164">
        <v>15000</v>
      </c>
      <c r="F50" s="112">
        <v>0</v>
      </c>
      <c r="G50" s="170">
        <v>0</v>
      </c>
      <c r="H50" s="164">
        <v>0</v>
      </c>
      <c r="I50" s="112">
        <v>0</v>
      </c>
      <c r="J50" s="170">
        <v>0</v>
      </c>
      <c r="K50" s="164">
        <v>1321000</v>
      </c>
      <c r="L50" s="112">
        <v>-62000</v>
      </c>
      <c r="M50" s="127">
        <v>-0.04</v>
      </c>
      <c r="N50" s="112">
        <v>1204000</v>
      </c>
      <c r="O50" s="173">
        <f t="shared" si="0"/>
        <v>0.9114307342922029</v>
      </c>
      <c r="P50" s="108">
        <f>Volume!K50</f>
        <v>170.75</v>
      </c>
      <c r="Q50" s="69">
        <f>Volume!J50</f>
        <v>169.1</v>
      </c>
      <c r="R50" s="237">
        <f t="shared" si="1"/>
        <v>22.33811</v>
      </c>
      <c r="S50" s="103">
        <f t="shared" si="2"/>
        <v>20.35964</v>
      </c>
      <c r="T50" s="109">
        <f t="shared" si="3"/>
        <v>1383000</v>
      </c>
      <c r="U50" s="103">
        <f t="shared" si="4"/>
        <v>-4.483007953723789</v>
      </c>
      <c r="V50" s="103">
        <f t="shared" si="5"/>
        <v>22.08446</v>
      </c>
      <c r="W50" s="103">
        <f t="shared" si="6"/>
        <v>0.25365</v>
      </c>
      <c r="X50" s="103">
        <f t="shared" si="7"/>
        <v>0</v>
      </c>
      <c r="Y50" s="103">
        <f t="shared" si="8"/>
        <v>23.614725</v>
      </c>
      <c r="Z50" s="237">
        <f t="shared" si="9"/>
        <v>-1.2766149999999996</v>
      </c>
      <c r="AA50" s="78"/>
      <c r="AB50" s="77"/>
      <c r="AC50"/>
    </row>
    <row r="51" spans="1:29" s="58" customFormat="1" ht="15">
      <c r="A51" s="193" t="s">
        <v>271</v>
      </c>
      <c r="B51" s="164">
        <v>509400</v>
      </c>
      <c r="C51" s="162">
        <v>4200</v>
      </c>
      <c r="D51" s="170">
        <v>0.01</v>
      </c>
      <c r="E51" s="164">
        <v>13200</v>
      </c>
      <c r="F51" s="112">
        <v>0</v>
      </c>
      <c r="G51" s="170">
        <v>0</v>
      </c>
      <c r="H51" s="164">
        <v>600</v>
      </c>
      <c r="I51" s="112">
        <v>0</v>
      </c>
      <c r="J51" s="170">
        <v>0</v>
      </c>
      <c r="K51" s="164">
        <v>523200</v>
      </c>
      <c r="L51" s="112">
        <v>4200</v>
      </c>
      <c r="M51" s="127">
        <v>0.01</v>
      </c>
      <c r="N51" s="112">
        <v>482400</v>
      </c>
      <c r="O51" s="173">
        <f t="shared" si="0"/>
        <v>0.9220183486238532</v>
      </c>
      <c r="P51" s="108">
        <f>Volume!K51</f>
        <v>241.3</v>
      </c>
      <c r="Q51" s="69">
        <f>Volume!J51</f>
        <v>242.25</v>
      </c>
      <c r="R51" s="237">
        <f t="shared" si="1"/>
        <v>12.67452</v>
      </c>
      <c r="S51" s="103">
        <f t="shared" si="2"/>
        <v>11.68614</v>
      </c>
      <c r="T51" s="109">
        <f t="shared" si="3"/>
        <v>519000</v>
      </c>
      <c r="U51" s="103">
        <f t="shared" si="4"/>
        <v>0.8092485549132947</v>
      </c>
      <c r="V51" s="103">
        <f t="shared" si="5"/>
        <v>12.340215</v>
      </c>
      <c r="W51" s="103">
        <f t="shared" si="6"/>
        <v>0.31977</v>
      </c>
      <c r="X51" s="103">
        <f t="shared" si="7"/>
        <v>0.014535</v>
      </c>
      <c r="Y51" s="103">
        <f t="shared" si="8"/>
        <v>12.52347</v>
      </c>
      <c r="Z51" s="237">
        <f t="shared" si="9"/>
        <v>0.15104999999999968</v>
      </c>
      <c r="AA51" s="78"/>
      <c r="AB51" s="77"/>
      <c r="AC51"/>
    </row>
    <row r="52" spans="1:29" s="58" customFormat="1" ht="15">
      <c r="A52" s="193" t="s">
        <v>221</v>
      </c>
      <c r="B52" s="164">
        <v>465600</v>
      </c>
      <c r="C52" s="162">
        <v>7800</v>
      </c>
      <c r="D52" s="170">
        <v>0.02</v>
      </c>
      <c r="E52" s="164">
        <v>3000</v>
      </c>
      <c r="F52" s="112">
        <v>-600</v>
      </c>
      <c r="G52" s="170">
        <v>-0.17</v>
      </c>
      <c r="H52" s="164">
        <v>0</v>
      </c>
      <c r="I52" s="112">
        <v>0</v>
      </c>
      <c r="J52" s="170">
        <v>0</v>
      </c>
      <c r="K52" s="164">
        <v>468600</v>
      </c>
      <c r="L52" s="112">
        <v>7200</v>
      </c>
      <c r="M52" s="127">
        <v>0.02</v>
      </c>
      <c r="N52" s="112">
        <v>340200</v>
      </c>
      <c r="O52" s="173">
        <f t="shared" si="0"/>
        <v>0.7259923175416133</v>
      </c>
      <c r="P52" s="108">
        <f>Volume!K52</f>
        <v>1173.3</v>
      </c>
      <c r="Q52" s="69">
        <f>Volume!J52</f>
        <v>1192.65</v>
      </c>
      <c r="R52" s="237">
        <f t="shared" si="1"/>
        <v>55.887579</v>
      </c>
      <c r="S52" s="103">
        <f t="shared" si="2"/>
        <v>40.573953</v>
      </c>
      <c r="T52" s="109">
        <f t="shared" si="3"/>
        <v>461400</v>
      </c>
      <c r="U52" s="103">
        <f t="shared" si="4"/>
        <v>1.5604681404421328</v>
      </c>
      <c r="V52" s="103">
        <f t="shared" si="5"/>
        <v>55.529784</v>
      </c>
      <c r="W52" s="103">
        <f t="shared" si="6"/>
        <v>0.35779500000000003</v>
      </c>
      <c r="X52" s="103">
        <f t="shared" si="7"/>
        <v>0</v>
      </c>
      <c r="Y52" s="103">
        <f t="shared" si="8"/>
        <v>54.136062</v>
      </c>
      <c r="Z52" s="237">
        <f t="shared" si="9"/>
        <v>1.7515169999999998</v>
      </c>
      <c r="AA52" s="78"/>
      <c r="AB52" s="77"/>
      <c r="AC52"/>
    </row>
    <row r="53" spans="1:29" s="58" customFormat="1" ht="15">
      <c r="A53" s="193" t="s">
        <v>233</v>
      </c>
      <c r="B53" s="164">
        <v>2499000</v>
      </c>
      <c r="C53" s="162">
        <v>61000</v>
      </c>
      <c r="D53" s="170">
        <v>0.03</v>
      </c>
      <c r="E53" s="164">
        <v>67000</v>
      </c>
      <c r="F53" s="112">
        <v>18000</v>
      </c>
      <c r="G53" s="170">
        <v>0.37</v>
      </c>
      <c r="H53" s="164">
        <v>8000</v>
      </c>
      <c r="I53" s="112">
        <v>2000</v>
      </c>
      <c r="J53" s="170">
        <v>0.33</v>
      </c>
      <c r="K53" s="164">
        <v>2574000</v>
      </c>
      <c r="L53" s="112">
        <v>81000</v>
      </c>
      <c r="M53" s="127">
        <v>0.03</v>
      </c>
      <c r="N53" s="112">
        <v>2128000</v>
      </c>
      <c r="O53" s="173">
        <f t="shared" si="0"/>
        <v>0.8267288267288267</v>
      </c>
      <c r="P53" s="108">
        <f>Volume!K53</f>
        <v>392.7</v>
      </c>
      <c r="Q53" s="69">
        <f>Volume!J53</f>
        <v>398.15</v>
      </c>
      <c r="R53" s="237">
        <f t="shared" si="1"/>
        <v>102.48381</v>
      </c>
      <c r="S53" s="103">
        <f t="shared" si="2"/>
        <v>84.72632</v>
      </c>
      <c r="T53" s="109">
        <f t="shared" si="3"/>
        <v>2493000</v>
      </c>
      <c r="U53" s="103">
        <f t="shared" si="4"/>
        <v>3.2490974729241873</v>
      </c>
      <c r="V53" s="103">
        <f t="shared" si="5"/>
        <v>99.497685</v>
      </c>
      <c r="W53" s="103">
        <f t="shared" si="6"/>
        <v>2.667605</v>
      </c>
      <c r="X53" s="103">
        <f t="shared" si="7"/>
        <v>0.31852</v>
      </c>
      <c r="Y53" s="103">
        <f t="shared" si="8"/>
        <v>97.90011</v>
      </c>
      <c r="Z53" s="237">
        <f t="shared" si="9"/>
        <v>4.583700000000007</v>
      </c>
      <c r="AA53" s="78"/>
      <c r="AB53" s="77"/>
      <c r="AC53"/>
    </row>
    <row r="54" spans="1:29" s="58" customFormat="1" ht="15">
      <c r="A54" s="193" t="s">
        <v>166</v>
      </c>
      <c r="B54" s="164">
        <v>3899900</v>
      </c>
      <c r="C54" s="162">
        <v>11800</v>
      </c>
      <c r="D54" s="170">
        <v>0</v>
      </c>
      <c r="E54" s="164">
        <v>188800</v>
      </c>
      <c r="F54" s="112">
        <v>8850</v>
      </c>
      <c r="G54" s="170">
        <v>0.05</v>
      </c>
      <c r="H54" s="164">
        <v>5900</v>
      </c>
      <c r="I54" s="112">
        <v>0</v>
      </c>
      <c r="J54" s="170">
        <v>0</v>
      </c>
      <c r="K54" s="164">
        <v>4094600</v>
      </c>
      <c r="L54" s="112">
        <v>20650</v>
      </c>
      <c r="M54" s="127">
        <v>0.01</v>
      </c>
      <c r="N54" s="112">
        <v>3392500</v>
      </c>
      <c r="O54" s="173">
        <f t="shared" si="0"/>
        <v>0.8285302593659942</v>
      </c>
      <c r="P54" s="108">
        <f>Volume!K54</f>
        <v>95.7</v>
      </c>
      <c r="Q54" s="69">
        <f>Volume!J54</f>
        <v>95.45</v>
      </c>
      <c r="R54" s="237">
        <f t="shared" si="1"/>
        <v>39.082957</v>
      </c>
      <c r="S54" s="103">
        <f t="shared" si="2"/>
        <v>32.3814125</v>
      </c>
      <c r="T54" s="109">
        <f t="shared" si="3"/>
        <v>4073950</v>
      </c>
      <c r="U54" s="103">
        <f t="shared" si="4"/>
        <v>0.5068790731354091</v>
      </c>
      <c r="V54" s="103">
        <f t="shared" si="5"/>
        <v>37.2245455</v>
      </c>
      <c r="W54" s="103">
        <f t="shared" si="6"/>
        <v>1.802096</v>
      </c>
      <c r="X54" s="103">
        <f t="shared" si="7"/>
        <v>0.0563155</v>
      </c>
      <c r="Y54" s="103">
        <f t="shared" si="8"/>
        <v>38.9877015</v>
      </c>
      <c r="Z54" s="237">
        <f t="shared" si="9"/>
        <v>0.09525550000000038</v>
      </c>
      <c r="AA54" s="78"/>
      <c r="AB54" s="77"/>
      <c r="AC54"/>
    </row>
    <row r="55" spans="1:28" s="58" customFormat="1" ht="15">
      <c r="A55" s="193" t="s">
        <v>222</v>
      </c>
      <c r="B55" s="164">
        <v>783825</v>
      </c>
      <c r="C55" s="162">
        <v>35875</v>
      </c>
      <c r="D55" s="170">
        <v>0.05</v>
      </c>
      <c r="E55" s="164">
        <v>525</v>
      </c>
      <c r="F55" s="112">
        <v>0</v>
      </c>
      <c r="G55" s="170">
        <v>0</v>
      </c>
      <c r="H55" s="164">
        <v>175</v>
      </c>
      <c r="I55" s="112">
        <v>0</v>
      </c>
      <c r="J55" s="170">
        <v>0</v>
      </c>
      <c r="K55" s="164">
        <v>784525</v>
      </c>
      <c r="L55" s="112">
        <v>35875</v>
      </c>
      <c r="M55" s="127">
        <v>0.05</v>
      </c>
      <c r="N55" s="112">
        <v>614075</v>
      </c>
      <c r="O55" s="173">
        <f t="shared" si="0"/>
        <v>0.7827347758197636</v>
      </c>
      <c r="P55" s="108">
        <f>Volume!K55</f>
        <v>2395</v>
      </c>
      <c r="Q55" s="69">
        <f>Volume!J55</f>
        <v>2401.7</v>
      </c>
      <c r="R55" s="237">
        <f t="shared" si="1"/>
        <v>188.41936925</v>
      </c>
      <c r="S55" s="103">
        <f t="shared" si="2"/>
        <v>147.48239275</v>
      </c>
      <c r="T55" s="109">
        <f t="shared" si="3"/>
        <v>748650</v>
      </c>
      <c r="U55" s="103">
        <f t="shared" si="4"/>
        <v>4.7919588592800375</v>
      </c>
      <c r="V55" s="103">
        <f t="shared" si="5"/>
        <v>188.25125024999997</v>
      </c>
      <c r="W55" s="103">
        <f t="shared" si="6"/>
        <v>0.12608925</v>
      </c>
      <c r="X55" s="103">
        <f t="shared" si="7"/>
        <v>0.04202974999999999</v>
      </c>
      <c r="Y55" s="103">
        <f t="shared" si="8"/>
        <v>179.301675</v>
      </c>
      <c r="Z55" s="237">
        <f t="shared" si="9"/>
        <v>9.11769425</v>
      </c>
      <c r="AA55" s="78"/>
      <c r="AB55" s="77"/>
    </row>
    <row r="56" spans="1:28" s="58" customFormat="1" ht="15">
      <c r="A56" s="193" t="s">
        <v>288</v>
      </c>
      <c r="B56" s="164">
        <v>8301000</v>
      </c>
      <c r="C56" s="162">
        <v>78000</v>
      </c>
      <c r="D56" s="170">
        <v>0.01</v>
      </c>
      <c r="E56" s="164">
        <v>672000</v>
      </c>
      <c r="F56" s="112">
        <v>13500</v>
      </c>
      <c r="G56" s="170">
        <v>0.02</v>
      </c>
      <c r="H56" s="164">
        <v>106500</v>
      </c>
      <c r="I56" s="112">
        <v>10500</v>
      </c>
      <c r="J56" s="170">
        <v>0.11</v>
      </c>
      <c r="K56" s="164">
        <v>9079500</v>
      </c>
      <c r="L56" s="112">
        <v>102000</v>
      </c>
      <c r="M56" s="127">
        <v>0.01</v>
      </c>
      <c r="N56" s="112">
        <v>7389000</v>
      </c>
      <c r="O56" s="173">
        <f t="shared" si="0"/>
        <v>0.8138113332231951</v>
      </c>
      <c r="P56" s="108">
        <f>Volume!K56</f>
        <v>168.25</v>
      </c>
      <c r="Q56" s="69">
        <f>Volume!J56</f>
        <v>174.4</v>
      </c>
      <c r="R56" s="237">
        <f t="shared" si="1"/>
        <v>158.34648</v>
      </c>
      <c r="S56" s="103">
        <f t="shared" si="2"/>
        <v>128.86416</v>
      </c>
      <c r="T56" s="109">
        <f t="shared" si="3"/>
        <v>8977500</v>
      </c>
      <c r="U56" s="103">
        <f t="shared" si="4"/>
        <v>1.136173767752715</v>
      </c>
      <c r="V56" s="103">
        <f t="shared" si="5"/>
        <v>144.76944</v>
      </c>
      <c r="W56" s="103">
        <f t="shared" si="6"/>
        <v>11.71968</v>
      </c>
      <c r="X56" s="103">
        <f t="shared" si="7"/>
        <v>1.85736</v>
      </c>
      <c r="Y56" s="103">
        <f t="shared" si="8"/>
        <v>151.0464375</v>
      </c>
      <c r="Z56" s="237">
        <f t="shared" si="9"/>
        <v>7.300042500000018</v>
      </c>
      <c r="AA56" s="384"/>
      <c r="AB56"/>
    </row>
    <row r="57" spans="1:28" s="7" customFormat="1" ht="15">
      <c r="A57" s="193" t="s">
        <v>289</v>
      </c>
      <c r="B57" s="164">
        <v>1810200</v>
      </c>
      <c r="C57" s="162">
        <v>-40600</v>
      </c>
      <c r="D57" s="170">
        <v>-0.02</v>
      </c>
      <c r="E57" s="164">
        <v>7000</v>
      </c>
      <c r="F57" s="112">
        <v>1400</v>
      </c>
      <c r="G57" s="170">
        <v>0.25</v>
      </c>
      <c r="H57" s="164">
        <v>0</v>
      </c>
      <c r="I57" s="112">
        <v>0</v>
      </c>
      <c r="J57" s="170">
        <v>0</v>
      </c>
      <c r="K57" s="164">
        <v>1817200</v>
      </c>
      <c r="L57" s="112">
        <v>-39200</v>
      </c>
      <c r="M57" s="127">
        <v>-0.02</v>
      </c>
      <c r="N57" s="112">
        <v>1129800</v>
      </c>
      <c r="O57" s="173">
        <f t="shared" si="0"/>
        <v>0.6217257318952234</v>
      </c>
      <c r="P57" s="108">
        <f>Volume!K57</f>
        <v>130.7</v>
      </c>
      <c r="Q57" s="69">
        <f>Volume!J57</f>
        <v>130</v>
      </c>
      <c r="R57" s="237">
        <f t="shared" si="1"/>
        <v>23.6236</v>
      </c>
      <c r="S57" s="103">
        <f t="shared" si="2"/>
        <v>14.6874</v>
      </c>
      <c r="T57" s="109">
        <f t="shared" si="3"/>
        <v>1856400</v>
      </c>
      <c r="U57" s="103">
        <f t="shared" si="4"/>
        <v>-2.1116138763197587</v>
      </c>
      <c r="V57" s="103">
        <f t="shared" si="5"/>
        <v>23.5326</v>
      </c>
      <c r="W57" s="103">
        <f t="shared" si="6"/>
        <v>0.091</v>
      </c>
      <c r="X57" s="103">
        <f t="shared" si="7"/>
        <v>0</v>
      </c>
      <c r="Y57" s="103">
        <f t="shared" si="8"/>
        <v>24.263147999999997</v>
      </c>
      <c r="Z57" s="237">
        <f t="shared" si="9"/>
        <v>-0.6395479999999978</v>
      </c>
      <c r="AA57"/>
      <c r="AB57"/>
    </row>
    <row r="58" spans="1:28" s="7" customFormat="1" ht="15">
      <c r="A58" s="193" t="s">
        <v>195</v>
      </c>
      <c r="B58" s="164">
        <v>31979558</v>
      </c>
      <c r="C58" s="162">
        <v>-1732080</v>
      </c>
      <c r="D58" s="170">
        <v>-0.05</v>
      </c>
      <c r="E58" s="164">
        <v>1404222</v>
      </c>
      <c r="F58" s="112">
        <v>-18558</v>
      </c>
      <c r="G58" s="170">
        <v>-0.01</v>
      </c>
      <c r="H58" s="164">
        <v>657778</v>
      </c>
      <c r="I58" s="112">
        <v>35054</v>
      </c>
      <c r="J58" s="170">
        <v>0.06</v>
      </c>
      <c r="K58" s="164">
        <v>34041558</v>
      </c>
      <c r="L58" s="112">
        <v>-1715584</v>
      </c>
      <c r="M58" s="127">
        <v>-0.05</v>
      </c>
      <c r="N58" s="112">
        <v>23892394</v>
      </c>
      <c r="O58" s="173">
        <f t="shared" si="0"/>
        <v>0.70185959173784</v>
      </c>
      <c r="P58" s="108">
        <f>Volume!K58</f>
        <v>115.5</v>
      </c>
      <c r="Q58" s="69">
        <f>Volume!J58</f>
        <v>115.05</v>
      </c>
      <c r="R58" s="237">
        <f t="shared" si="1"/>
        <v>391.64812479</v>
      </c>
      <c r="S58" s="103">
        <f t="shared" si="2"/>
        <v>274.88199297</v>
      </c>
      <c r="T58" s="109">
        <f t="shared" si="3"/>
        <v>35757142</v>
      </c>
      <c r="U58" s="103">
        <f t="shared" si="4"/>
        <v>-4.797877861715011</v>
      </c>
      <c r="V58" s="103">
        <f t="shared" si="5"/>
        <v>367.92481479</v>
      </c>
      <c r="W58" s="103">
        <f t="shared" si="6"/>
        <v>16.15557411</v>
      </c>
      <c r="X58" s="103">
        <f t="shared" si="7"/>
        <v>7.567735889999999</v>
      </c>
      <c r="Y58" s="103">
        <f t="shared" si="8"/>
        <v>412.9949901</v>
      </c>
      <c r="Z58" s="237">
        <f t="shared" si="9"/>
        <v>-21.34686531</v>
      </c>
      <c r="AA58"/>
      <c r="AB58"/>
    </row>
    <row r="59" spans="1:28" s="7" customFormat="1" ht="15">
      <c r="A59" s="193" t="s">
        <v>290</v>
      </c>
      <c r="B59" s="164">
        <v>7413000</v>
      </c>
      <c r="C59" s="162">
        <v>-275800</v>
      </c>
      <c r="D59" s="170">
        <v>-0.04</v>
      </c>
      <c r="E59" s="164">
        <v>291200</v>
      </c>
      <c r="F59" s="112">
        <v>-2800</v>
      </c>
      <c r="G59" s="170">
        <v>-0.01</v>
      </c>
      <c r="H59" s="164">
        <v>49000</v>
      </c>
      <c r="I59" s="112">
        <v>0</v>
      </c>
      <c r="J59" s="170">
        <v>0</v>
      </c>
      <c r="K59" s="164">
        <v>7753200</v>
      </c>
      <c r="L59" s="112">
        <v>-278600</v>
      </c>
      <c r="M59" s="127">
        <v>-0.03</v>
      </c>
      <c r="N59" s="112">
        <v>6185200</v>
      </c>
      <c r="O59" s="173">
        <f t="shared" si="0"/>
        <v>0.797760924521488</v>
      </c>
      <c r="P59" s="108">
        <f>Volume!K59</f>
        <v>95.95</v>
      </c>
      <c r="Q59" s="69">
        <f>Volume!J59</f>
        <v>98.05</v>
      </c>
      <c r="R59" s="237">
        <f t="shared" si="1"/>
        <v>76.020126</v>
      </c>
      <c r="S59" s="103">
        <f t="shared" si="2"/>
        <v>60.645886</v>
      </c>
      <c r="T59" s="109">
        <f t="shared" si="3"/>
        <v>8031800</v>
      </c>
      <c r="U59" s="103">
        <f t="shared" si="4"/>
        <v>-3.468711870315496</v>
      </c>
      <c r="V59" s="103">
        <f t="shared" si="5"/>
        <v>72.684465</v>
      </c>
      <c r="W59" s="103">
        <f t="shared" si="6"/>
        <v>2.855216</v>
      </c>
      <c r="X59" s="103">
        <f t="shared" si="7"/>
        <v>0.480445</v>
      </c>
      <c r="Y59" s="103">
        <f t="shared" si="8"/>
        <v>77.065121</v>
      </c>
      <c r="Z59" s="237">
        <f t="shared" si="9"/>
        <v>-1.0449950000000001</v>
      </c>
      <c r="AA59"/>
      <c r="AB59" s="77"/>
    </row>
    <row r="60" spans="1:28" s="7" customFormat="1" ht="15">
      <c r="A60" s="193" t="s">
        <v>197</v>
      </c>
      <c r="B60" s="164">
        <v>4713150</v>
      </c>
      <c r="C60" s="162">
        <v>-378950</v>
      </c>
      <c r="D60" s="170">
        <v>-0.07</v>
      </c>
      <c r="E60" s="164">
        <v>29250</v>
      </c>
      <c r="F60" s="112">
        <v>-650</v>
      </c>
      <c r="G60" s="170">
        <v>-0.02</v>
      </c>
      <c r="H60" s="164">
        <v>1950</v>
      </c>
      <c r="I60" s="112">
        <v>0</v>
      </c>
      <c r="J60" s="170">
        <v>0</v>
      </c>
      <c r="K60" s="164">
        <v>4744350</v>
      </c>
      <c r="L60" s="112">
        <v>-379600</v>
      </c>
      <c r="M60" s="127">
        <v>-0.07</v>
      </c>
      <c r="N60" s="112">
        <v>3648450</v>
      </c>
      <c r="O60" s="173">
        <f t="shared" si="0"/>
        <v>0.769009453349774</v>
      </c>
      <c r="P60" s="108">
        <f>Volume!K60</f>
        <v>335.25</v>
      </c>
      <c r="Q60" s="69">
        <f>Volume!J60</f>
        <v>328.95</v>
      </c>
      <c r="R60" s="237">
        <f t="shared" si="1"/>
        <v>156.06539325</v>
      </c>
      <c r="S60" s="103">
        <f t="shared" si="2"/>
        <v>120.01576275</v>
      </c>
      <c r="T60" s="109">
        <f t="shared" si="3"/>
        <v>5123950</v>
      </c>
      <c r="U60" s="103">
        <f t="shared" si="4"/>
        <v>-7.408347075986299</v>
      </c>
      <c r="V60" s="103">
        <f t="shared" si="5"/>
        <v>155.03906925</v>
      </c>
      <c r="W60" s="103">
        <f t="shared" si="6"/>
        <v>0.96217875</v>
      </c>
      <c r="X60" s="103">
        <f t="shared" si="7"/>
        <v>0.06414525</v>
      </c>
      <c r="Y60" s="103">
        <f t="shared" si="8"/>
        <v>171.78042375</v>
      </c>
      <c r="Z60" s="237">
        <f t="shared" si="9"/>
        <v>-15.715030500000012</v>
      </c>
      <c r="AA60"/>
      <c r="AB60" s="77"/>
    </row>
    <row r="61" spans="1:28" s="7" customFormat="1" ht="15">
      <c r="A61" s="193" t="s">
        <v>4</v>
      </c>
      <c r="B61" s="164">
        <v>1247550</v>
      </c>
      <c r="C61" s="162">
        <v>-4200</v>
      </c>
      <c r="D61" s="170">
        <v>0</v>
      </c>
      <c r="E61" s="164">
        <v>600</v>
      </c>
      <c r="F61" s="112">
        <v>0</v>
      </c>
      <c r="G61" s="170">
        <v>0</v>
      </c>
      <c r="H61" s="164">
        <v>450</v>
      </c>
      <c r="I61" s="112">
        <v>0</v>
      </c>
      <c r="J61" s="170">
        <v>0</v>
      </c>
      <c r="K61" s="164">
        <v>1248600</v>
      </c>
      <c r="L61" s="112">
        <v>-4200</v>
      </c>
      <c r="M61" s="127">
        <v>0</v>
      </c>
      <c r="N61" s="112">
        <v>968250</v>
      </c>
      <c r="O61" s="173">
        <f t="shared" si="0"/>
        <v>0.7754685247477174</v>
      </c>
      <c r="P61" s="108">
        <f>Volume!K61</f>
        <v>1650.55</v>
      </c>
      <c r="Q61" s="69">
        <f>Volume!J61</f>
        <v>1667.55</v>
      </c>
      <c r="R61" s="237">
        <f t="shared" si="1"/>
        <v>208.210293</v>
      </c>
      <c r="S61" s="103">
        <f t="shared" si="2"/>
        <v>161.46052875</v>
      </c>
      <c r="T61" s="109">
        <f t="shared" si="3"/>
        <v>1252800</v>
      </c>
      <c r="U61" s="103">
        <f t="shared" si="4"/>
        <v>-0.33524904214559387</v>
      </c>
      <c r="V61" s="103">
        <f t="shared" si="5"/>
        <v>208.03520025</v>
      </c>
      <c r="W61" s="103">
        <f t="shared" si="6"/>
        <v>0.100053</v>
      </c>
      <c r="X61" s="103">
        <f t="shared" si="7"/>
        <v>0.07503975</v>
      </c>
      <c r="Y61" s="103">
        <f t="shared" si="8"/>
        <v>206.780904</v>
      </c>
      <c r="Z61" s="237">
        <f t="shared" si="9"/>
        <v>1.4293890000000147</v>
      </c>
      <c r="AA61"/>
      <c r="AB61" s="77"/>
    </row>
    <row r="62" spans="1:28" s="7" customFormat="1" ht="15">
      <c r="A62" s="193" t="s">
        <v>79</v>
      </c>
      <c r="B62" s="164">
        <v>2196800</v>
      </c>
      <c r="C62" s="162">
        <v>119800</v>
      </c>
      <c r="D62" s="170">
        <v>0.06</v>
      </c>
      <c r="E62" s="164">
        <v>1000</v>
      </c>
      <c r="F62" s="112">
        <v>0</v>
      </c>
      <c r="G62" s="170">
        <v>0</v>
      </c>
      <c r="H62" s="164">
        <v>200</v>
      </c>
      <c r="I62" s="112">
        <v>0</v>
      </c>
      <c r="J62" s="170">
        <v>0</v>
      </c>
      <c r="K62" s="164">
        <v>2198000</v>
      </c>
      <c r="L62" s="112">
        <v>119800</v>
      </c>
      <c r="M62" s="127">
        <v>0.06</v>
      </c>
      <c r="N62" s="112">
        <v>1722000</v>
      </c>
      <c r="O62" s="173">
        <f t="shared" si="0"/>
        <v>0.7834394904458599</v>
      </c>
      <c r="P62" s="108">
        <f>Volume!K62</f>
        <v>994.6</v>
      </c>
      <c r="Q62" s="69">
        <f>Volume!J62</f>
        <v>986.8</v>
      </c>
      <c r="R62" s="237">
        <f t="shared" si="1"/>
        <v>216.89864</v>
      </c>
      <c r="S62" s="103">
        <f t="shared" si="2"/>
        <v>169.92696</v>
      </c>
      <c r="T62" s="109">
        <f t="shared" si="3"/>
        <v>2078200</v>
      </c>
      <c r="U62" s="103">
        <f t="shared" si="4"/>
        <v>5.764603984217111</v>
      </c>
      <c r="V62" s="103">
        <f t="shared" si="5"/>
        <v>216.780224</v>
      </c>
      <c r="W62" s="103">
        <f t="shared" si="6"/>
        <v>0.09868</v>
      </c>
      <c r="X62" s="103">
        <f t="shared" si="7"/>
        <v>0.019736</v>
      </c>
      <c r="Y62" s="103">
        <f t="shared" si="8"/>
        <v>206.697772</v>
      </c>
      <c r="Z62" s="237">
        <f t="shared" si="9"/>
        <v>10.200868000000014</v>
      </c>
      <c r="AA62"/>
      <c r="AB62" s="77"/>
    </row>
    <row r="63" spans="1:28" s="58" customFormat="1" ht="15">
      <c r="A63" s="193" t="s">
        <v>196</v>
      </c>
      <c r="B63" s="164">
        <v>2763600</v>
      </c>
      <c r="C63" s="162">
        <v>22000</v>
      </c>
      <c r="D63" s="170">
        <v>0.01</v>
      </c>
      <c r="E63" s="164">
        <v>1200</v>
      </c>
      <c r="F63" s="112">
        <v>400</v>
      </c>
      <c r="G63" s="170">
        <v>0.5</v>
      </c>
      <c r="H63" s="164">
        <v>800</v>
      </c>
      <c r="I63" s="112">
        <v>0</v>
      </c>
      <c r="J63" s="170">
        <v>0</v>
      </c>
      <c r="K63" s="164">
        <v>2765600</v>
      </c>
      <c r="L63" s="112">
        <v>22400</v>
      </c>
      <c r="M63" s="127">
        <v>0.01</v>
      </c>
      <c r="N63" s="112">
        <v>2108400</v>
      </c>
      <c r="O63" s="173">
        <f t="shared" si="0"/>
        <v>0.7623662134798959</v>
      </c>
      <c r="P63" s="108">
        <f>Volume!K63</f>
        <v>650.25</v>
      </c>
      <c r="Q63" s="69">
        <f>Volume!J63</f>
        <v>655.6</v>
      </c>
      <c r="R63" s="237">
        <f t="shared" si="1"/>
        <v>181.312736</v>
      </c>
      <c r="S63" s="103">
        <f t="shared" si="2"/>
        <v>138.226704</v>
      </c>
      <c r="T63" s="109">
        <f t="shared" si="3"/>
        <v>2743200</v>
      </c>
      <c r="U63" s="103">
        <f t="shared" si="4"/>
        <v>0.8165645960921551</v>
      </c>
      <c r="V63" s="103">
        <f t="shared" si="5"/>
        <v>181.181616</v>
      </c>
      <c r="W63" s="103">
        <f t="shared" si="6"/>
        <v>0.078672</v>
      </c>
      <c r="X63" s="103">
        <f t="shared" si="7"/>
        <v>0.052448</v>
      </c>
      <c r="Y63" s="103">
        <f t="shared" si="8"/>
        <v>178.37658</v>
      </c>
      <c r="Z63" s="237">
        <f t="shared" si="9"/>
        <v>2.936156000000011</v>
      </c>
      <c r="AA63"/>
      <c r="AB63" s="77"/>
    </row>
    <row r="64" spans="1:28" s="7" customFormat="1" ht="15">
      <c r="A64" s="193" t="s">
        <v>5</v>
      </c>
      <c r="B64" s="164">
        <v>26055920</v>
      </c>
      <c r="C64" s="162">
        <v>-366850</v>
      </c>
      <c r="D64" s="170">
        <v>-0.01</v>
      </c>
      <c r="E64" s="164">
        <v>2486605</v>
      </c>
      <c r="F64" s="112">
        <v>-192995</v>
      </c>
      <c r="G64" s="170">
        <v>-0.07</v>
      </c>
      <c r="H64" s="164">
        <v>539110</v>
      </c>
      <c r="I64" s="112">
        <v>-14355</v>
      </c>
      <c r="J64" s="170">
        <v>-0.03</v>
      </c>
      <c r="K64" s="164">
        <v>29081635</v>
      </c>
      <c r="L64" s="112">
        <v>-574200</v>
      </c>
      <c r="M64" s="127">
        <v>-0.02</v>
      </c>
      <c r="N64" s="112">
        <v>17546595</v>
      </c>
      <c r="O64" s="173">
        <f t="shared" si="0"/>
        <v>0.6033565513080678</v>
      </c>
      <c r="P64" s="108">
        <f>Volume!K64</f>
        <v>147.1</v>
      </c>
      <c r="Q64" s="69">
        <f>Volume!J64</f>
        <v>148.1</v>
      </c>
      <c r="R64" s="237">
        <f t="shared" si="1"/>
        <v>430.69901435</v>
      </c>
      <c r="S64" s="103">
        <f t="shared" si="2"/>
        <v>259.86507195</v>
      </c>
      <c r="T64" s="109">
        <f t="shared" si="3"/>
        <v>29655835</v>
      </c>
      <c r="U64" s="103">
        <f t="shared" si="4"/>
        <v>-1.9362125531113858</v>
      </c>
      <c r="V64" s="103">
        <f t="shared" si="5"/>
        <v>385.8881752</v>
      </c>
      <c r="W64" s="103">
        <f t="shared" si="6"/>
        <v>36.82662005</v>
      </c>
      <c r="X64" s="103">
        <f t="shared" si="7"/>
        <v>7.9842191</v>
      </c>
      <c r="Y64" s="103">
        <f t="shared" si="8"/>
        <v>436.23733285</v>
      </c>
      <c r="Z64" s="237">
        <f t="shared" si="9"/>
        <v>-5.538318499999946</v>
      </c>
      <c r="AB64" s="77"/>
    </row>
    <row r="65" spans="1:28" s="58" customFormat="1" ht="15">
      <c r="A65" s="193" t="s">
        <v>198</v>
      </c>
      <c r="B65" s="164">
        <v>9350000</v>
      </c>
      <c r="C65" s="162">
        <v>165000</v>
      </c>
      <c r="D65" s="170">
        <v>0.02</v>
      </c>
      <c r="E65" s="164">
        <v>1169000</v>
      </c>
      <c r="F65" s="112">
        <v>-3000</v>
      </c>
      <c r="G65" s="170">
        <v>0</v>
      </c>
      <c r="H65" s="164">
        <v>262000</v>
      </c>
      <c r="I65" s="112">
        <v>4000</v>
      </c>
      <c r="J65" s="170">
        <v>0.02</v>
      </c>
      <c r="K65" s="164">
        <v>10781000</v>
      </c>
      <c r="L65" s="112">
        <v>166000</v>
      </c>
      <c r="M65" s="127">
        <v>0.02</v>
      </c>
      <c r="N65" s="112">
        <v>9059000</v>
      </c>
      <c r="O65" s="173">
        <f t="shared" si="0"/>
        <v>0.8402745570911789</v>
      </c>
      <c r="P65" s="108">
        <f>Volume!K65</f>
        <v>205.35</v>
      </c>
      <c r="Q65" s="69">
        <f>Volume!J65</f>
        <v>202.3</v>
      </c>
      <c r="R65" s="237">
        <f t="shared" si="1"/>
        <v>218.09963</v>
      </c>
      <c r="S65" s="103">
        <f t="shared" si="2"/>
        <v>183.26357</v>
      </c>
      <c r="T65" s="109">
        <f t="shared" si="3"/>
        <v>10615000</v>
      </c>
      <c r="U65" s="103">
        <f t="shared" si="4"/>
        <v>1.5638247762600095</v>
      </c>
      <c r="V65" s="103">
        <f t="shared" si="5"/>
        <v>189.1505</v>
      </c>
      <c r="W65" s="103">
        <f t="shared" si="6"/>
        <v>23.64887</v>
      </c>
      <c r="X65" s="103">
        <f t="shared" si="7"/>
        <v>5.30026</v>
      </c>
      <c r="Y65" s="103">
        <f t="shared" si="8"/>
        <v>217.979025</v>
      </c>
      <c r="Z65" s="237">
        <f t="shared" si="9"/>
        <v>0.12060499999998342</v>
      </c>
      <c r="AA65" s="78"/>
      <c r="AB65" s="77"/>
    </row>
    <row r="66" spans="1:28" s="58" customFormat="1" ht="15">
      <c r="A66" s="193" t="s">
        <v>199</v>
      </c>
      <c r="B66" s="164">
        <v>3506100</v>
      </c>
      <c r="C66" s="162">
        <v>11700</v>
      </c>
      <c r="D66" s="170">
        <v>0</v>
      </c>
      <c r="E66" s="164">
        <v>100100</v>
      </c>
      <c r="F66" s="112">
        <v>-2600</v>
      </c>
      <c r="G66" s="170">
        <v>-0.03</v>
      </c>
      <c r="H66" s="164">
        <v>20800</v>
      </c>
      <c r="I66" s="112">
        <v>0</v>
      </c>
      <c r="J66" s="170">
        <v>0</v>
      </c>
      <c r="K66" s="164">
        <v>3627000</v>
      </c>
      <c r="L66" s="112">
        <v>9100</v>
      </c>
      <c r="M66" s="127">
        <v>0</v>
      </c>
      <c r="N66" s="112">
        <v>3056300</v>
      </c>
      <c r="O66" s="173">
        <f t="shared" si="0"/>
        <v>0.842652329749104</v>
      </c>
      <c r="P66" s="108">
        <f>Volume!K66</f>
        <v>259.55</v>
      </c>
      <c r="Q66" s="69">
        <f>Volume!J66</f>
        <v>258.15</v>
      </c>
      <c r="R66" s="237">
        <f t="shared" si="1"/>
        <v>93.63100499999999</v>
      </c>
      <c r="S66" s="103">
        <f t="shared" si="2"/>
        <v>78.89838449999999</v>
      </c>
      <c r="T66" s="109">
        <f t="shared" si="3"/>
        <v>3617900</v>
      </c>
      <c r="U66" s="103">
        <f t="shared" si="4"/>
        <v>0.25152712899748475</v>
      </c>
      <c r="V66" s="103">
        <f t="shared" si="5"/>
        <v>90.50997149999999</v>
      </c>
      <c r="W66" s="103">
        <f t="shared" si="6"/>
        <v>2.5840814999999995</v>
      </c>
      <c r="X66" s="103">
        <f t="shared" si="7"/>
        <v>0.5369519999999999</v>
      </c>
      <c r="Y66" s="103">
        <f t="shared" si="8"/>
        <v>93.9025945</v>
      </c>
      <c r="Z66" s="237">
        <f t="shared" si="9"/>
        <v>-0.2715895000000188</v>
      </c>
      <c r="AA66" s="78"/>
      <c r="AB66" s="77"/>
    </row>
    <row r="67" spans="1:28" s="7" customFormat="1" ht="15">
      <c r="A67" s="193" t="s">
        <v>43</v>
      </c>
      <c r="B67" s="164">
        <v>347100</v>
      </c>
      <c r="C67" s="162">
        <v>-4950</v>
      </c>
      <c r="D67" s="170">
        <v>-0.01</v>
      </c>
      <c r="E67" s="164">
        <v>900</v>
      </c>
      <c r="F67" s="112">
        <v>0</v>
      </c>
      <c r="G67" s="170">
        <v>0</v>
      </c>
      <c r="H67" s="164">
        <v>0</v>
      </c>
      <c r="I67" s="112">
        <v>0</v>
      </c>
      <c r="J67" s="170">
        <v>0</v>
      </c>
      <c r="K67" s="164">
        <v>348000</v>
      </c>
      <c r="L67" s="112">
        <v>-4950</v>
      </c>
      <c r="M67" s="127">
        <v>-0.01</v>
      </c>
      <c r="N67" s="112">
        <v>251100</v>
      </c>
      <c r="O67" s="173">
        <f t="shared" si="0"/>
        <v>0.721551724137931</v>
      </c>
      <c r="P67" s="108">
        <f>Volume!K67</f>
        <v>2414.25</v>
      </c>
      <c r="Q67" s="69">
        <f>Volume!J67</f>
        <v>2374</v>
      </c>
      <c r="R67" s="237">
        <f t="shared" si="1"/>
        <v>82.6152</v>
      </c>
      <c r="S67" s="103">
        <f t="shared" si="2"/>
        <v>59.61114</v>
      </c>
      <c r="T67" s="109">
        <f t="shared" si="3"/>
        <v>352950</v>
      </c>
      <c r="U67" s="103">
        <f t="shared" si="4"/>
        <v>-1.4024649383765404</v>
      </c>
      <c r="V67" s="103">
        <f t="shared" si="5"/>
        <v>82.40154</v>
      </c>
      <c r="W67" s="103">
        <f t="shared" si="6"/>
        <v>0.21366</v>
      </c>
      <c r="X67" s="103">
        <f t="shared" si="7"/>
        <v>0</v>
      </c>
      <c r="Y67" s="103">
        <f t="shared" si="8"/>
        <v>85.21095375</v>
      </c>
      <c r="Z67" s="237">
        <f t="shared" si="9"/>
        <v>-2.59575375</v>
      </c>
      <c r="AB67" s="77"/>
    </row>
    <row r="68" spans="1:28" s="7" customFormat="1" ht="15">
      <c r="A68" s="193" t="s">
        <v>200</v>
      </c>
      <c r="B68" s="164">
        <v>8734600</v>
      </c>
      <c r="C68" s="162">
        <v>530250</v>
      </c>
      <c r="D68" s="170">
        <v>0.06</v>
      </c>
      <c r="E68" s="164">
        <v>129850</v>
      </c>
      <c r="F68" s="112">
        <v>-31850</v>
      </c>
      <c r="G68" s="170">
        <v>-0.2</v>
      </c>
      <c r="H68" s="164">
        <v>69650</v>
      </c>
      <c r="I68" s="112">
        <v>1750</v>
      </c>
      <c r="J68" s="170">
        <v>0.03</v>
      </c>
      <c r="K68" s="164">
        <v>8934100</v>
      </c>
      <c r="L68" s="112">
        <v>500150</v>
      </c>
      <c r="M68" s="127">
        <v>0.06</v>
      </c>
      <c r="N68" s="112">
        <v>6086850</v>
      </c>
      <c r="O68" s="173">
        <f aca="true" t="shared" si="10" ref="O68:O131">N68/K68</f>
        <v>0.6813053357361122</v>
      </c>
      <c r="P68" s="108">
        <f>Volume!K68</f>
        <v>916.7</v>
      </c>
      <c r="Q68" s="69">
        <f>Volume!J68</f>
        <v>917.55</v>
      </c>
      <c r="R68" s="237">
        <f aca="true" t="shared" si="11" ref="R68:R131">Q68*K68/10000000</f>
        <v>819.7483455</v>
      </c>
      <c r="S68" s="103">
        <f aca="true" t="shared" si="12" ref="S68:S131">Q68*N68/10000000</f>
        <v>558.49892175</v>
      </c>
      <c r="T68" s="109">
        <f aca="true" t="shared" si="13" ref="T68:T131">K68-L68</f>
        <v>8433950</v>
      </c>
      <c r="U68" s="103">
        <f aca="true" t="shared" si="14" ref="U68:U131">L68/T68*100</f>
        <v>5.9301987799311116</v>
      </c>
      <c r="V68" s="103">
        <f aca="true" t="shared" si="15" ref="V68:V131">Q68*B68/10000000</f>
        <v>801.443223</v>
      </c>
      <c r="W68" s="103">
        <f aca="true" t="shared" si="16" ref="W68:W131">Q68*E68/10000000</f>
        <v>11.91438675</v>
      </c>
      <c r="X68" s="103">
        <f aca="true" t="shared" si="17" ref="X68:X131">Q68*H68/10000000</f>
        <v>6.39073575</v>
      </c>
      <c r="Y68" s="103">
        <f aca="true" t="shared" si="18" ref="Y68:Y131">(T68*P68)/10000000</f>
        <v>773.1401965</v>
      </c>
      <c r="Z68" s="237">
        <f aca="true" t="shared" si="19" ref="Z68:Z131">R68-Y68</f>
        <v>46.608149000000026</v>
      </c>
      <c r="AB68" s="77"/>
    </row>
    <row r="69" spans="1:28" s="58" customFormat="1" ht="15">
      <c r="A69" s="193" t="s">
        <v>141</v>
      </c>
      <c r="B69" s="164">
        <v>27789600</v>
      </c>
      <c r="C69" s="162">
        <v>-264000</v>
      </c>
      <c r="D69" s="170">
        <v>-0.01</v>
      </c>
      <c r="E69" s="164">
        <v>4257600</v>
      </c>
      <c r="F69" s="112">
        <v>273600</v>
      </c>
      <c r="G69" s="170">
        <v>0.07</v>
      </c>
      <c r="H69" s="164">
        <v>1392000</v>
      </c>
      <c r="I69" s="112">
        <v>26400</v>
      </c>
      <c r="J69" s="170">
        <v>0.02</v>
      </c>
      <c r="K69" s="164">
        <v>33439200</v>
      </c>
      <c r="L69" s="112">
        <v>36000</v>
      </c>
      <c r="M69" s="127">
        <v>0</v>
      </c>
      <c r="N69" s="112">
        <v>24160800</v>
      </c>
      <c r="O69" s="173">
        <f t="shared" si="10"/>
        <v>0.7225292471111749</v>
      </c>
      <c r="P69" s="108">
        <f>Volume!K69</f>
        <v>85.45</v>
      </c>
      <c r="Q69" s="69">
        <f>Volume!J69</f>
        <v>83.35</v>
      </c>
      <c r="R69" s="237">
        <f t="shared" si="11"/>
        <v>278.715732</v>
      </c>
      <c r="S69" s="103">
        <f t="shared" si="12"/>
        <v>201.38026799999997</v>
      </c>
      <c r="T69" s="109">
        <f t="shared" si="13"/>
        <v>33403200</v>
      </c>
      <c r="U69" s="103">
        <f t="shared" si="14"/>
        <v>0.10777410547492457</v>
      </c>
      <c r="V69" s="103">
        <f t="shared" si="15"/>
        <v>231.626316</v>
      </c>
      <c r="W69" s="103">
        <f t="shared" si="16"/>
        <v>35.487096</v>
      </c>
      <c r="X69" s="103">
        <f t="shared" si="17"/>
        <v>11.602319999999999</v>
      </c>
      <c r="Y69" s="103">
        <f t="shared" si="18"/>
        <v>285.430344</v>
      </c>
      <c r="Z69" s="237">
        <f t="shared" si="19"/>
        <v>-6.714611999999988</v>
      </c>
      <c r="AA69" s="78"/>
      <c r="AB69" s="77"/>
    </row>
    <row r="70" spans="1:28" s="58" customFormat="1" ht="15">
      <c r="A70" s="193" t="s">
        <v>399</v>
      </c>
      <c r="B70" s="164">
        <v>15325200</v>
      </c>
      <c r="C70" s="162">
        <v>1285200</v>
      </c>
      <c r="D70" s="170">
        <v>0.09</v>
      </c>
      <c r="E70" s="164">
        <v>3142800</v>
      </c>
      <c r="F70" s="112">
        <v>191700</v>
      </c>
      <c r="G70" s="170">
        <v>0.06</v>
      </c>
      <c r="H70" s="164">
        <v>1325700</v>
      </c>
      <c r="I70" s="112">
        <v>137700</v>
      </c>
      <c r="J70" s="170">
        <v>0.12</v>
      </c>
      <c r="K70" s="164">
        <v>19793700</v>
      </c>
      <c r="L70" s="112">
        <v>1614600</v>
      </c>
      <c r="M70" s="127">
        <v>0.09</v>
      </c>
      <c r="N70" s="112">
        <v>15095700</v>
      </c>
      <c r="O70" s="173">
        <f t="shared" si="10"/>
        <v>0.7626517528304461</v>
      </c>
      <c r="P70" s="108">
        <f>Volume!K70</f>
        <v>114.3</v>
      </c>
      <c r="Q70" s="69">
        <f>Volume!J70</f>
        <v>114.95</v>
      </c>
      <c r="R70" s="237">
        <f t="shared" si="11"/>
        <v>227.5285815</v>
      </c>
      <c r="S70" s="103">
        <f t="shared" si="12"/>
        <v>173.5250715</v>
      </c>
      <c r="T70" s="109">
        <f t="shared" si="13"/>
        <v>18179100</v>
      </c>
      <c r="U70" s="103">
        <f t="shared" si="14"/>
        <v>8.881627803356603</v>
      </c>
      <c r="V70" s="103">
        <f t="shared" si="15"/>
        <v>176.163174</v>
      </c>
      <c r="W70" s="103">
        <f t="shared" si="16"/>
        <v>36.126486</v>
      </c>
      <c r="X70" s="103">
        <f t="shared" si="17"/>
        <v>15.2389215</v>
      </c>
      <c r="Y70" s="103">
        <f t="shared" si="18"/>
        <v>207.787113</v>
      </c>
      <c r="Z70" s="237">
        <f t="shared" si="19"/>
        <v>19.741468499999996</v>
      </c>
      <c r="AA70" s="78"/>
      <c r="AB70" s="77"/>
    </row>
    <row r="71" spans="1:28" s="7" customFormat="1" ht="15">
      <c r="A71" s="193" t="s">
        <v>184</v>
      </c>
      <c r="B71" s="164">
        <v>18207400</v>
      </c>
      <c r="C71" s="162">
        <v>640150</v>
      </c>
      <c r="D71" s="170">
        <v>0.04</v>
      </c>
      <c r="E71" s="164">
        <v>2427850</v>
      </c>
      <c r="F71" s="112">
        <v>44250</v>
      </c>
      <c r="G71" s="170">
        <v>0.02</v>
      </c>
      <c r="H71" s="164">
        <v>1168200</v>
      </c>
      <c r="I71" s="112">
        <v>61950</v>
      </c>
      <c r="J71" s="170">
        <v>0.06</v>
      </c>
      <c r="K71" s="164">
        <v>21803450</v>
      </c>
      <c r="L71" s="112">
        <v>746350</v>
      </c>
      <c r="M71" s="127">
        <v>0.04</v>
      </c>
      <c r="N71" s="112">
        <v>16387250</v>
      </c>
      <c r="O71" s="173">
        <f t="shared" si="10"/>
        <v>0.7515897713435259</v>
      </c>
      <c r="P71" s="108">
        <f>Volume!K71</f>
        <v>97.8</v>
      </c>
      <c r="Q71" s="69">
        <f>Volume!J71</f>
        <v>98.6</v>
      </c>
      <c r="R71" s="237">
        <f t="shared" si="11"/>
        <v>214.982017</v>
      </c>
      <c r="S71" s="103">
        <f t="shared" si="12"/>
        <v>161.578285</v>
      </c>
      <c r="T71" s="109">
        <f t="shared" si="13"/>
        <v>21057100</v>
      </c>
      <c r="U71" s="103">
        <f t="shared" si="14"/>
        <v>3.544410198935276</v>
      </c>
      <c r="V71" s="103">
        <f t="shared" si="15"/>
        <v>179.524964</v>
      </c>
      <c r="W71" s="103">
        <f t="shared" si="16"/>
        <v>23.938601</v>
      </c>
      <c r="X71" s="103">
        <f t="shared" si="17"/>
        <v>11.518452</v>
      </c>
      <c r="Y71" s="103">
        <f t="shared" si="18"/>
        <v>205.938438</v>
      </c>
      <c r="Z71" s="237">
        <f t="shared" si="19"/>
        <v>9.043579000000022</v>
      </c>
      <c r="AB71" s="77"/>
    </row>
    <row r="72" spans="1:28" s="58" customFormat="1" ht="15">
      <c r="A72" s="193" t="s">
        <v>175</v>
      </c>
      <c r="B72" s="164">
        <v>81663750</v>
      </c>
      <c r="C72" s="162">
        <v>-1149750</v>
      </c>
      <c r="D72" s="170">
        <v>-0.01</v>
      </c>
      <c r="E72" s="164">
        <v>20671875</v>
      </c>
      <c r="F72" s="112">
        <v>204750</v>
      </c>
      <c r="G72" s="170">
        <v>0.01</v>
      </c>
      <c r="H72" s="164">
        <v>7402500</v>
      </c>
      <c r="I72" s="112">
        <v>-23625</v>
      </c>
      <c r="J72" s="170">
        <v>0</v>
      </c>
      <c r="K72" s="164">
        <v>109738125</v>
      </c>
      <c r="L72" s="112">
        <v>-968625</v>
      </c>
      <c r="M72" s="127">
        <v>-0.01</v>
      </c>
      <c r="N72" s="112">
        <v>78813000</v>
      </c>
      <c r="O72" s="173">
        <f t="shared" si="10"/>
        <v>0.7181916038751346</v>
      </c>
      <c r="P72" s="108">
        <f>Volume!K72</f>
        <v>37.95</v>
      </c>
      <c r="Q72" s="69">
        <f>Volume!J72</f>
        <v>37.05</v>
      </c>
      <c r="R72" s="237">
        <f t="shared" si="11"/>
        <v>406.57975312499997</v>
      </c>
      <c r="S72" s="103">
        <f t="shared" si="12"/>
        <v>292.002165</v>
      </c>
      <c r="T72" s="109">
        <f t="shared" si="13"/>
        <v>110706750</v>
      </c>
      <c r="U72" s="103">
        <f t="shared" si="14"/>
        <v>-0.8749466495945369</v>
      </c>
      <c r="V72" s="103">
        <f t="shared" si="15"/>
        <v>302.56419375</v>
      </c>
      <c r="W72" s="103">
        <f t="shared" si="16"/>
        <v>76.589296875</v>
      </c>
      <c r="X72" s="103">
        <f t="shared" si="17"/>
        <v>27.4262625</v>
      </c>
      <c r="Y72" s="103">
        <f t="shared" si="18"/>
        <v>420.13211625</v>
      </c>
      <c r="Z72" s="237">
        <f t="shared" si="19"/>
        <v>-13.552363125000056</v>
      </c>
      <c r="AA72" s="78"/>
      <c r="AB72" s="77"/>
    </row>
    <row r="73" spans="1:28" s="7" customFormat="1" ht="15">
      <c r="A73" s="193" t="s">
        <v>142</v>
      </c>
      <c r="B73" s="164">
        <v>4637500</v>
      </c>
      <c r="C73" s="162">
        <v>12250</v>
      </c>
      <c r="D73" s="170">
        <v>0</v>
      </c>
      <c r="E73" s="164">
        <v>85750</v>
      </c>
      <c r="F73" s="112">
        <v>3500</v>
      </c>
      <c r="G73" s="170">
        <v>0.04</v>
      </c>
      <c r="H73" s="164">
        <v>10500</v>
      </c>
      <c r="I73" s="112">
        <v>0</v>
      </c>
      <c r="J73" s="170">
        <v>0</v>
      </c>
      <c r="K73" s="164">
        <v>4733750</v>
      </c>
      <c r="L73" s="112">
        <v>15750</v>
      </c>
      <c r="M73" s="127">
        <v>0</v>
      </c>
      <c r="N73" s="112">
        <v>3144750</v>
      </c>
      <c r="O73" s="173">
        <f t="shared" si="10"/>
        <v>0.6643253234750462</v>
      </c>
      <c r="P73" s="108">
        <f>Volume!K73</f>
        <v>147.7</v>
      </c>
      <c r="Q73" s="69">
        <f>Volume!J73</f>
        <v>146.4</v>
      </c>
      <c r="R73" s="237">
        <f t="shared" si="11"/>
        <v>69.3021</v>
      </c>
      <c r="S73" s="103">
        <f t="shared" si="12"/>
        <v>46.03914</v>
      </c>
      <c r="T73" s="109">
        <f t="shared" si="13"/>
        <v>4718000</v>
      </c>
      <c r="U73" s="103">
        <f t="shared" si="14"/>
        <v>0.33382789317507416</v>
      </c>
      <c r="V73" s="103">
        <f t="shared" si="15"/>
        <v>67.893</v>
      </c>
      <c r="W73" s="103">
        <f t="shared" si="16"/>
        <v>1.25538</v>
      </c>
      <c r="X73" s="103">
        <f t="shared" si="17"/>
        <v>0.15372</v>
      </c>
      <c r="Y73" s="103">
        <f t="shared" si="18"/>
        <v>69.68486</v>
      </c>
      <c r="Z73" s="237">
        <f t="shared" si="19"/>
        <v>-0.38276000000000465</v>
      </c>
      <c r="AB73" s="77"/>
    </row>
    <row r="74" spans="1:28" s="7" customFormat="1" ht="15">
      <c r="A74" s="193" t="s">
        <v>176</v>
      </c>
      <c r="B74" s="164">
        <v>14134600</v>
      </c>
      <c r="C74" s="162">
        <v>10150</v>
      </c>
      <c r="D74" s="170">
        <v>0</v>
      </c>
      <c r="E74" s="164">
        <v>1805250</v>
      </c>
      <c r="F74" s="112">
        <v>-37700</v>
      </c>
      <c r="G74" s="170">
        <v>-0.02</v>
      </c>
      <c r="H74" s="164">
        <v>581450</v>
      </c>
      <c r="I74" s="112">
        <v>24650</v>
      </c>
      <c r="J74" s="170">
        <v>0.04</v>
      </c>
      <c r="K74" s="164">
        <v>16521300</v>
      </c>
      <c r="L74" s="112">
        <v>-2900</v>
      </c>
      <c r="M74" s="127">
        <v>0</v>
      </c>
      <c r="N74" s="112">
        <v>13322600</v>
      </c>
      <c r="O74" s="173">
        <f t="shared" si="10"/>
        <v>0.806389327716342</v>
      </c>
      <c r="P74" s="108">
        <f>Volume!K74</f>
        <v>170.65</v>
      </c>
      <c r="Q74" s="69">
        <f>Volume!J74</f>
        <v>169.45</v>
      </c>
      <c r="R74" s="237">
        <f t="shared" si="11"/>
        <v>279.9534285</v>
      </c>
      <c r="S74" s="103">
        <f t="shared" si="12"/>
        <v>225.751457</v>
      </c>
      <c r="T74" s="109">
        <f t="shared" si="13"/>
        <v>16524200</v>
      </c>
      <c r="U74" s="103">
        <f t="shared" si="14"/>
        <v>-0.01755001755001755</v>
      </c>
      <c r="V74" s="103">
        <f t="shared" si="15"/>
        <v>239.510797</v>
      </c>
      <c r="W74" s="103">
        <f t="shared" si="16"/>
        <v>30.58996125</v>
      </c>
      <c r="X74" s="103">
        <f t="shared" si="17"/>
        <v>9.85267025</v>
      </c>
      <c r="Y74" s="103">
        <f t="shared" si="18"/>
        <v>281.985473</v>
      </c>
      <c r="Z74" s="237">
        <f t="shared" si="19"/>
        <v>-2.0320445000000404</v>
      </c>
      <c r="AB74" s="77"/>
    </row>
    <row r="75" spans="1:28" s="7" customFormat="1" ht="15">
      <c r="A75" s="193" t="s">
        <v>398</v>
      </c>
      <c r="B75" s="164">
        <v>2591600</v>
      </c>
      <c r="C75" s="162">
        <v>332200</v>
      </c>
      <c r="D75" s="170">
        <v>0.15</v>
      </c>
      <c r="E75" s="164">
        <v>6600</v>
      </c>
      <c r="F75" s="112">
        <v>6600</v>
      </c>
      <c r="G75" s="170">
        <v>0</v>
      </c>
      <c r="H75" s="164">
        <v>0</v>
      </c>
      <c r="I75" s="112">
        <v>0</v>
      </c>
      <c r="J75" s="170">
        <v>0</v>
      </c>
      <c r="K75" s="164">
        <v>2598200</v>
      </c>
      <c r="L75" s="112">
        <v>338800</v>
      </c>
      <c r="M75" s="127">
        <v>0.15</v>
      </c>
      <c r="N75" s="112">
        <v>2178000</v>
      </c>
      <c r="O75" s="173">
        <f t="shared" si="10"/>
        <v>0.838272650296359</v>
      </c>
      <c r="P75" s="108">
        <f>Volume!K75</f>
        <v>96.8</v>
      </c>
      <c r="Q75" s="69">
        <f>Volume!J75</f>
        <v>95.5</v>
      </c>
      <c r="R75" s="237">
        <f t="shared" si="11"/>
        <v>24.81281</v>
      </c>
      <c r="S75" s="103">
        <f t="shared" si="12"/>
        <v>20.7999</v>
      </c>
      <c r="T75" s="109">
        <f t="shared" si="13"/>
        <v>2259400</v>
      </c>
      <c r="U75" s="103">
        <f t="shared" si="14"/>
        <v>14.995131450827653</v>
      </c>
      <c r="V75" s="103">
        <f t="shared" si="15"/>
        <v>24.74978</v>
      </c>
      <c r="W75" s="103">
        <f t="shared" si="16"/>
        <v>0.06303</v>
      </c>
      <c r="X75" s="103">
        <f t="shared" si="17"/>
        <v>0</v>
      </c>
      <c r="Y75" s="103">
        <f t="shared" si="18"/>
        <v>21.870992</v>
      </c>
      <c r="Z75" s="237">
        <f t="shared" si="19"/>
        <v>2.941817999999998</v>
      </c>
      <c r="AB75" s="77"/>
    </row>
    <row r="76" spans="1:28" s="7" customFormat="1" ht="15">
      <c r="A76" s="193" t="s">
        <v>167</v>
      </c>
      <c r="B76" s="164">
        <v>14537600</v>
      </c>
      <c r="C76" s="162">
        <v>-107800</v>
      </c>
      <c r="D76" s="170">
        <v>-0.01</v>
      </c>
      <c r="E76" s="164">
        <v>616000</v>
      </c>
      <c r="F76" s="112">
        <v>3850</v>
      </c>
      <c r="G76" s="170">
        <v>0.01</v>
      </c>
      <c r="H76" s="164">
        <v>23100</v>
      </c>
      <c r="I76" s="112">
        <v>3850</v>
      </c>
      <c r="J76" s="170">
        <v>0.2</v>
      </c>
      <c r="K76" s="164">
        <v>15176700</v>
      </c>
      <c r="L76" s="112">
        <v>-100100</v>
      </c>
      <c r="M76" s="127">
        <v>-0.01</v>
      </c>
      <c r="N76" s="112">
        <v>12381600</v>
      </c>
      <c r="O76" s="173">
        <f t="shared" si="10"/>
        <v>0.8158295281582952</v>
      </c>
      <c r="P76" s="108">
        <f>Volume!K76</f>
        <v>41.85</v>
      </c>
      <c r="Q76" s="69">
        <f>Volume!J76</f>
        <v>41.4</v>
      </c>
      <c r="R76" s="237">
        <f t="shared" si="11"/>
        <v>62.831538</v>
      </c>
      <c r="S76" s="103">
        <f t="shared" si="12"/>
        <v>51.259824</v>
      </c>
      <c r="T76" s="109">
        <f t="shared" si="13"/>
        <v>15276800</v>
      </c>
      <c r="U76" s="103">
        <f t="shared" si="14"/>
        <v>-0.655241935483871</v>
      </c>
      <c r="V76" s="103">
        <f t="shared" si="15"/>
        <v>60.185664</v>
      </c>
      <c r="W76" s="103">
        <f t="shared" si="16"/>
        <v>2.55024</v>
      </c>
      <c r="X76" s="103">
        <f t="shared" si="17"/>
        <v>0.095634</v>
      </c>
      <c r="Y76" s="103">
        <f t="shared" si="18"/>
        <v>63.933408</v>
      </c>
      <c r="Z76" s="237">
        <f t="shared" si="19"/>
        <v>-1.1018699999999981</v>
      </c>
      <c r="AB76" s="77"/>
    </row>
    <row r="77" spans="1:28" s="7" customFormat="1" ht="15">
      <c r="A77" s="193" t="s">
        <v>201</v>
      </c>
      <c r="B77" s="164">
        <v>3818600</v>
      </c>
      <c r="C77" s="162">
        <v>-129500</v>
      </c>
      <c r="D77" s="170">
        <v>-0.03</v>
      </c>
      <c r="E77" s="164">
        <v>1229100</v>
      </c>
      <c r="F77" s="112">
        <v>-23900</v>
      </c>
      <c r="G77" s="170">
        <v>-0.02</v>
      </c>
      <c r="H77" s="164">
        <v>645500</v>
      </c>
      <c r="I77" s="112">
        <v>-22000</v>
      </c>
      <c r="J77" s="170">
        <v>-0.03</v>
      </c>
      <c r="K77" s="164">
        <v>5693200</v>
      </c>
      <c r="L77" s="112">
        <v>-175400</v>
      </c>
      <c r="M77" s="127">
        <v>-0.03</v>
      </c>
      <c r="N77" s="112">
        <v>4668600</v>
      </c>
      <c r="O77" s="173">
        <f t="shared" si="10"/>
        <v>0.8200309140729292</v>
      </c>
      <c r="P77" s="108">
        <f>Volume!K77</f>
        <v>2055.1</v>
      </c>
      <c r="Q77" s="69">
        <f>Volume!J77</f>
        <v>2069.25</v>
      </c>
      <c r="R77" s="237">
        <f t="shared" si="11"/>
        <v>1178.06541</v>
      </c>
      <c r="S77" s="103">
        <f t="shared" si="12"/>
        <v>966.050055</v>
      </c>
      <c r="T77" s="109">
        <f t="shared" si="13"/>
        <v>5868600</v>
      </c>
      <c r="U77" s="103">
        <f t="shared" si="14"/>
        <v>-2.9887877858433014</v>
      </c>
      <c r="V77" s="103">
        <f t="shared" si="15"/>
        <v>790.163805</v>
      </c>
      <c r="W77" s="103">
        <f t="shared" si="16"/>
        <v>254.3315175</v>
      </c>
      <c r="X77" s="103">
        <f t="shared" si="17"/>
        <v>133.5700875</v>
      </c>
      <c r="Y77" s="103">
        <f t="shared" si="18"/>
        <v>1206.055986</v>
      </c>
      <c r="Z77" s="237">
        <f t="shared" si="19"/>
        <v>-27.990576000000146</v>
      </c>
      <c r="AB77" s="77"/>
    </row>
    <row r="78" spans="1:28" s="7" customFormat="1" ht="15">
      <c r="A78" s="193" t="s">
        <v>143</v>
      </c>
      <c r="B78" s="164">
        <v>1696250</v>
      </c>
      <c r="C78" s="162">
        <v>120950</v>
      </c>
      <c r="D78" s="170">
        <v>0.08</v>
      </c>
      <c r="E78" s="164">
        <v>0</v>
      </c>
      <c r="F78" s="112">
        <v>0</v>
      </c>
      <c r="G78" s="170">
        <v>0</v>
      </c>
      <c r="H78" s="164">
        <v>0</v>
      </c>
      <c r="I78" s="112">
        <v>0</v>
      </c>
      <c r="J78" s="170">
        <v>0</v>
      </c>
      <c r="K78" s="164">
        <v>1696250</v>
      </c>
      <c r="L78" s="112">
        <v>120950</v>
      </c>
      <c r="M78" s="127">
        <v>0.08</v>
      </c>
      <c r="N78" s="112">
        <v>1306850</v>
      </c>
      <c r="O78" s="173">
        <f t="shared" si="10"/>
        <v>0.7704347826086957</v>
      </c>
      <c r="P78" s="108">
        <f>Volume!K78</f>
        <v>107.1</v>
      </c>
      <c r="Q78" s="69">
        <f>Volume!J78</f>
        <v>106</v>
      </c>
      <c r="R78" s="237">
        <f t="shared" si="11"/>
        <v>17.98025</v>
      </c>
      <c r="S78" s="103">
        <f t="shared" si="12"/>
        <v>13.85261</v>
      </c>
      <c r="T78" s="109">
        <f t="shared" si="13"/>
        <v>1575300</v>
      </c>
      <c r="U78" s="103">
        <f t="shared" si="14"/>
        <v>7.677902621722846</v>
      </c>
      <c r="V78" s="103">
        <f t="shared" si="15"/>
        <v>17.98025</v>
      </c>
      <c r="W78" s="103">
        <f t="shared" si="16"/>
        <v>0</v>
      </c>
      <c r="X78" s="103">
        <f t="shared" si="17"/>
        <v>0</v>
      </c>
      <c r="Y78" s="103">
        <f t="shared" si="18"/>
        <v>16.871463</v>
      </c>
      <c r="Z78" s="237">
        <f t="shared" si="19"/>
        <v>1.108787000000003</v>
      </c>
      <c r="AB78" s="77"/>
    </row>
    <row r="79" spans="1:28" s="58" customFormat="1" ht="15">
      <c r="A79" s="193" t="s">
        <v>90</v>
      </c>
      <c r="B79" s="164">
        <v>1155600</v>
      </c>
      <c r="C79" s="162">
        <v>1800</v>
      </c>
      <c r="D79" s="170">
        <v>0</v>
      </c>
      <c r="E79" s="164">
        <v>600</v>
      </c>
      <c r="F79" s="112">
        <v>0</v>
      </c>
      <c r="G79" s="170">
        <v>0</v>
      </c>
      <c r="H79" s="164">
        <v>0</v>
      </c>
      <c r="I79" s="112">
        <v>0</v>
      </c>
      <c r="J79" s="170">
        <v>0</v>
      </c>
      <c r="K79" s="164">
        <v>1156200</v>
      </c>
      <c r="L79" s="112">
        <v>1800</v>
      </c>
      <c r="M79" s="127">
        <v>0</v>
      </c>
      <c r="N79" s="112">
        <v>946200</v>
      </c>
      <c r="O79" s="173">
        <f t="shared" si="10"/>
        <v>0.8183705241307733</v>
      </c>
      <c r="P79" s="108">
        <f>Volume!K79</f>
        <v>410.7</v>
      </c>
      <c r="Q79" s="69">
        <f>Volume!J79</f>
        <v>407.7</v>
      </c>
      <c r="R79" s="237">
        <f t="shared" si="11"/>
        <v>47.138274</v>
      </c>
      <c r="S79" s="103">
        <f t="shared" si="12"/>
        <v>38.576574</v>
      </c>
      <c r="T79" s="109">
        <f t="shared" si="13"/>
        <v>1154400</v>
      </c>
      <c r="U79" s="103">
        <f t="shared" si="14"/>
        <v>0.15592515592515593</v>
      </c>
      <c r="V79" s="103">
        <f t="shared" si="15"/>
        <v>47.113812</v>
      </c>
      <c r="W79" s="103">
        <f t="shared" si="16"/>
        <v>0.024462</v>
      </c>
      <c r="X79" s="103">
        <f t="shared" si="17"/>
        <v>0</v>
      </c>
      <c r="Y79" s="103">
        <f t="shared" si="18"/>
        <v>47.411208</v>
      </c>
      <c r="Z79" s="237">
        <f t="shared" si="19"/>
        <v>-0.27293399999999934</v>
      </c>
      <c r="AA79" s="78"/>
      <c r="AB79" s="77"/>
    </row>
    <row r="80" spans="1:28" s="7" customFormat="1" ht="15">
      <c r="A80" s="193" t="s">
        <v>35</v>
      </c>
      <c r="B80" s="164">
        <v>2776400</v>
      </c>
      <c r="C80" s="162">
        <v>-72600</v>
      </c>
      <c r="D80" s="170">
        <v>-0.03</v>
      </c>
      <c r="E80" s="164">
        <v>93500</v>
      </c>
      <c r="F80" s="112">
        <v>0</v>
      </c>
      <c r="G80" s="170">
        <v>0</v>
      </c>
      <c r="H80" s="164">
        <v>2200</v>
      </c>
      <c r="I80" s="112">
        <v>0</v>
      </c>
      <c r="J80" s="170">
        <v>0</v>
      </c>
      <c r="K80" s="164">
        <v>2872100</v>
      </c>
      <c r="L80" s="112">
        <v>-72600</v>
      </c>
      <c r="M80" s="127">
        <v>-0.02</v>
      </c>
      <c r="N80" s="112">
        <v>2240700</v>
      </c>
      <c r="O80" s="173">
        <f t="shared" si="10"/>
        <v>0.7801608579088471</v>
      </c>
      <c r="P80" s="108">
        <f>Volume!K80</f>
        <v>304.7</v>
      </c>
      <c r="Q80" s="69">
        <f>Volume!J80</f>
        <v>308.85</v>
      </c>
      <c r="R80" s="237">
        <f t="shared" si="11"/>
        <v>88.70480850000001</v>
      </c>
      <c r="S80" s="103">
        <f t="shared" si="12"/>
        <v>69.2040195</v>
      </c>
      <c r="T80" s="109">
        <f t="shared" si="13"/>
        <v>2944700</v>
      </c>
      <c r="U80" s="103">
        <f t="shared" si="14"/>
        <v>-2.465446395218528</v>
      </c>
      <c r="V80" s="103">
        <f t="shared" si="15"/>
        <v>85.749114</v>
      </c>
      <c r="W80" s="103">
        <f t="shared" si="16"/>
        <v>2.8877475000000006</v>
      </c>
      <c r="X80" s="103">
        <f t="shared" si="17"/>
        <v>0.067947</v>
      </c>
      <c r="Y80" s="103">
        <f t="shared" si="18"/>
        <v>89.725009</v>
      </c>
      <c r="Z80" s="237">
        <f t="shared" si="19"/>
        <v>-1.0202004999999872</v>
      </c>
      <c r="AB80" s="77"/>
    </row>
    <row r="81" spans="1:28" s="7" customFormat="1" ht="15">
      <c r="A81" s="193" t="s">
        <v>6</v>
      </c>
      <c r="B81" s="164">
        <v>13968000</v>
      </c>
      <c r="C81" s="162">
        <v>-88875</v>
      </c>
      <c r="D81" s="170">
        <v>-0.01</v>
      </c>
      <c r="E81" s="164">
        <v>1812375</v>
      </c>
      <c r="F81" s="112">
        <v>19125</v>
      </c>
      <c r="G81" s="170">
        <v>0.01</v>
      </c>
      <c r="H81" s="164">
        <v>437625</v>
      </c>
      <c r="I81" s="112">
        <v>-14625</v>
      </c>
      <c r="J81" s="170">
        <v>-0.03</v>
      </c>
      <c r="K81" s="164">
        <v>16218000</v>
      </c>
      <c r="L81" s="112">
        <v>-84375</v>
      </c>
      <c r="M81" s="127">
        <v>-0.01</v>
      </c>
      <c r="N81" s="112">
        <v>14565375</v>
      </c>
      <c r="O81" s="173">
        <f t="shared" si="10"/>
        <v>0.8980993340732519</v>
      </c>
      <c r="P81" s="108">
        <f>Volume!K81</f>
        <v>160.4</v>
      </c>
      <c r="Q81" s="69">
        <f>Volume!J81</f>
        <v>156.3</v>
      </c>
      <c r="R81" s="237">
        <f t="shared" si="11"/>
        <v>253.48734</v>
      </c>
      <c r="S81" s="103">
        <f t="shared" si="12"/>
        <v>227.65681125</v>
      </c>
      <c r="T81" s="109">
        <f t="shared" si="13"/>
        <v>16302375</v>
      </c>
      <c r="U81" s="103">
        <f t="shared" si="14"/>
        <v>-0.5175626250776344</v>
      </c>
      <c r="V81" s="103">
        <f t="shared" si="15"/>
        <v>218.31984</v>
      </c>
      <c r="W81" s="103">
        <f t="shared" si="16"/>
        <v>28.32742125</v>
      </c>
      <c r="X81" s="103">
        <f t="shared" si="17"/>
        <v>6.84007875</v>
      </c>
      <c r="Y81" s="103">
        <f t="shared" si="18"/>
        <v>261.490095</v>
      </c>
      <c r="Z81" s="237">
        <f t="shared" si="19"/>
        <v>-8.002755000000008</v>
      </c>
      <c r="AB81" s="77"/>
    </row>
    <row r="82" spans="1:28" s="58" customFormat="1" ht="15">
      <c r="A82" s="193" t="s">
        <v>177</v>
      </c>
      <c r="B82" s="164">
        <v>5725000</v>
      </c>
      <c r="C82" s="162">
        <v>-226000</v>
      </c>
      <c r="D82" s="170">
        <v>-0.04</v>
      </c>
      <c r="E82" s="164">
        <v>332000</v>
      </c>
      <c r="F82" s="112">
        <v>20500</v>
      </c>
      <c r="G82" s="170">
        <v>0.07</v>
      </c>
      <c r="H82" s="164">
        <v>23000</v>
      </c>
      <c r="I82" s="112">
        <v>-500</v>
      </c>
      <c r="J82" s="170">
        <v>-0.02</v>
      </c>
      <c r="K82" s="164">
        <v>6080000</v>
      </c>
      <c r="L82" s="112">
        <v>-206000</v>
      </c>
      <c r="M82" s="127">
        <v>-0.03</v>
      </c>
      <c r="N82" s="112">
        <v>4329000</v>
      </c>
      <c r="O82" s="173">
        <f t="shared" si="10"/>
        <v>0.7120065789473684</v>
      </c>
      <c r="P82" s="108">
        <f>Volume!K82</f>
        <v>282.65</v>
      </c>
      <c r="Q82" s="69">
        <f>Volume!J82</f>
        <v>286.95</v>
      </c>
      <c r="R82" s="237">
        <f t="shared" si="11"/>
        <v>174.4656</v>
      </c>
      <c r="S82" s="103">
        <f t="shared" si="12"/>
        <v>124.220655</v>
      </c>
      <c r="T82" s="109">
        <f t="shared" si="13"/>
        <v>6286000</v>
      </c>
      <c r="U82" s="103">
        <f t="shared" si="14"/>
        <v>-3.277123767101495</v>
      </c>
      <c r="V82" s="103">
        <f t="shared" si="15"/>
        <v>164.278875</v>
      </c>
      <c r="W82" s="103">
        <f t="shared" si="16"/>
        <v>9.52674</v>
      </c>
      <c r="X82" s="103">
        <f t="shared" si="17"/>
        <v>0.659985</v>
      </c>
      <c r="Y82" s="103">
        <f t="shared" si="18"/>
        <v>177.67378999999997</v>
      </c>
      <c r="Z82" s="237">
        <f t="shared" si="19"/>
        <v>-3.2081899999999735</v>
      </c>
      <c r="AA82" s="78"/>
      <c r="AB82" s="77"/>
    </row>
    <row r="83" spans="1:28" s="7" customFormat="1" ht="15">
      <c r="A83" s="193" t="s">
        <v>168</v>
      </c>
      <c r="B83" s="164">
        <v>151200</v>
      </c>
      <c r="C83" s="162">
        <v>900</v>
      </c>
      <c r="D83" s="170">
        <v>0.01</v>
      </c>
      <c r="E83" s="164">
        <v>0</v>
      </c>
      <c r="F83" s="112">
        <v>0</v>
      </c>
      <c r="G83" s="170">
        <v>0</v>
      </c>
      <c r="H83" s="164">
        <v>0</v>
      </c>
      <c r="I83" s="112">
        <v>0</v>
      </c>
      <c r="J83" s="170">
        <v>0</v>
      </c>
      <c r="K83" s="164">
        <v>151200</v>
      </c>
      <c r="L83" s="112">
        <v>900</v>
      </c>
      <c r="M83" s="127">
        <v>0.01</v>
      </c>
      <c r="N83" s="112">
        <v>147300</v>
      </c>
      <c r="O83" s="173">
        <f t="shared" si="10"/>
        <v>0.9742063492063492</v>
      </c>
      <c r="P83" s="108">
        <f>Volume!K83</f>
        <v>668.6</v>
      </c>
      <c r="Q83" s="69">
        <f>Volume!J83</f>
        <v>669.1</v>
      </c>
      <c r="R83" s="237">
        <f t="shared" si="11"/>
        <v>10.116792</v>
      </c>
      <c r="S83" s="103">
        <f t="shared" si="12"/>
        <v>9.855843</v>
      </c>
      <c r="T83" s="109">
        <f t="shared" si="13"/>
        <v>150300</v>
      </c>
      <c r="U83" s="103">
        <f t="shared" si="14"/>
        <v>0.5988023952095809</v>
      </c>
      <c r="V83" s="103">
        <f t="shared" si="15"/>
        <v>10.116792</v>
      </c>
      <c r="W83" s="103">
        <f t="shared" si="16"/>
        <v>0</v>
      </c>
      <c r="X83" s="103">
        <f t="shared" si="17"/>
        <v>0</v>
      </c>
      <c r="Y83" s="103">
        <f t="shared" si="18"/>
        <v>10.049058</v>
      </c>
      <c r="Z83" s="237">
        <f t="shared" si="19"/>
        <v>0.06773399999999974</v>
      </c>
      <c r="AB83" s="77"/>
    </row>
    <row r="84" spans="1:28" s="7" customFormat="1" ht="15">
      <c r="A84" s="193" t="s">
        <v>132</v>
      </c>
      <c r="B84" s="164">
        <v>2210400</v>
      </c>
      <c r="C84" s="162">
        <v>117200</v>
      </c>
      <c r="D84" s="170">
        <v>0.06</v>
      </c>
      <c r="E84" s="164">
        <v>51600</v>
      </c>
      <c r="F84" s="112">
        <v>-7200</v>
      </c>
      <c r="G84" s="170">
        <v>-0.12</v>
      </c>
      <c r="H84" s="164">
        <v>4800</v>
      </c>
      <c r="I84" s="112">
        <v>1600</v>
      </c>
      <c r="J84" s="170">
        <v>0.5</v>
      </c>
      <c r="K84" s="164">
        <v>2266800</v>
      </c>
      <c r="L84" s="112">
        <v>111600</v>
      </c>
      <c r="M84" s="127">
        <v>0.05</v>
      </c>
      <c r="N84" s="112">
        <v>1793200</v>
      </c>
      <c r="O84" s="173">
        <f t="shared" si="10"/>
        <v>0.7910711134639139</v>
      </c>
      <c r="P84" s="108">
        <f>Volume!K84</f>
        <v>687.1</v>
      </c>
      <c r="Q84" s="69">
        <f>Volume!J84</f>
        <v>726.8</v>
      </c>
      <c r="R84" s="237">
        <f t="shared" si="11"/>
        <v>164.751024</v>
      </c>
      <c r="S84" s="103">
        <f t="shared" si="12"/>
        <v>130.329776</v>
      </c>
      <c r="T84" s="109">
        <f t="shared" si="13"/>
        <v>2155200</v>
      </c>
      <c r="U84" s="103">
        <f t="shared" si="14"/>
        <v>5.178173719376392</v>
      </c>
      <c r="V84" s="103">
        <f t="shared" si="15"/>
        <v>160.651872</v>
      </c>
      <c r="W84" s="103">
        <f t="shared" si="16"/>
        <v>3.750288</v>
      </c>
      <c r="X84" s="103">
        <f t="shared" si="17"/>
        <v>0.348864</v>
      </c>
      <c r="Y84" s="103">
        <f t="shared" si="18"/>
        <v>148.083792</v>
      </c>
      <c r="Z84" s="237">
        <f t="shared" si="19"/>
        <v>16.667232000000013</v>
      </c>
      <c r="AB84" s="77"/>
    </row>
    <row r="85" spans="1:28" s="58" customFormat="1" ht="15">
      <c r="A85" s="193" t="s">
        <v>144</v>
      </c>
      <c r="B85" s="164">
        <v>217000</v>
      </c>
      <c r="C85" s="162">
        <v>-16625</v>
      </c>
      <c r="D85" s="170">
        <v>-0.07</v>
      </c>
      <c r="E85" s="164">
        <v>125</v>
      </c>
      <c r="F85" s="112">
        <v>0</v>
      </c>
      <c r="G85" s="170">
        <v>0</v>
      </c>
      <c r="H85" s="164">
        <v>0</v>
      </c>
      <c r="I85" s="112">
        <v>0</v>
      </c>
      <c r="J85" s="170">
        <v>0</v>
      </c>
      <c r="K85" s="164">
        <v>217125</v>
      </c>
      <c r="L85" s="112">
        <v>-16625</v>
      </c>
      <c r="M85" s="127">
        <v>-0.07</v>
      </c>
      <c r="N85" s="112">
        <v>92250</v>
      </c>
      <c r="O85" s="173">
        <f t="shared" si="10"/>
        <v>0.42487046632124353</v>
      </c>
      <c r="P85" s="108">
        <f>Volume!K85</f>
        <v>2647</v>
      </c>
      <c r="Q85" s="69">
        <f>Volume!J85</f>
        <v>2773.9</v>
      </c>
      <c r="R85" s="237">
        <f t="shared" si="11"/>
        <v>60.22830375</v>
      </c>
      <c r="S85" s="103">
        <f t="shared" si="12"/>
        <v>25.5892275</v>
      </c>
      <c r="T85" s="109">
        <f t="shared" si="13"/>
        <v>233750</v>
      </c>
      <c r="U85" s="103">
        <f t="shared" si="14"/>
        <v>-7.112299465240642</v>
      </c>
      <c r="V85" s="103">
        <f t="shared" si="15"/>
        <v>60.19363</v>
      </c>
      <c r="W85" s="103">
        <f t="shared" si="16"/>
        <v>0.03467375</v>
      </c>
      <c r="X85" s="103">
        <f t="shared" si="17"/>
        <v>0</v>
      </c>
      <c r="Y85" s="103">
        <f t="shared" si="18"/>
        <v>61.873625</v>
      </c>
      <c r="Z85" s="237">
        <f t="shared" si="19"/>
        <v>-1.645321249999995</v>
      </c>
      <c r="AA85" s="78"/>
      <c r="AB85" s="77"/>
    </row>
    <row r="86" spans="1:28" s="7" customFormat="1" ht="15">
      <c r="A86" s="193" t="s">
        <v>291</v>
      </c>
      <c r="B86" s="164">
        <v>1130400</v>
      </c>
      <c r="C86" s="162">
        <v>-71100</v>
      </c>
      <c r="D86" s="170">
        <v>-0.06</v>
      </c>
      <c r="E86" s="164">
        <v>3000</v>
      </c>
      <c r="F86" s="112">
        <v>0</v>
      </c>
      <c r="G86" s="170">
        <v>0</v>
      </c>
      <c r="H86" s="164">
        <v>0</v>
      </c>
      <c r="I86" s="112">
        <v>0</v>
      </c>
      <c r="J86" s="170">
        <v>0</v>
      </c>
      <c r="K86" s="164">
        <v>1133400</v>
      </c>
      <c r="L86" s="112">
        <v>-71100</v>
      </c>
      <c r="M86" s="127">
        <v>-0.06</v>
      </c>
      <c r="N86" s="112">
        <v>1000800</v>
      </c>
      <c r="O86" s="173">
        <f t="shared" si="10"/>
        <v>0.8830068819481207</v>
      </c>
      <c r="P86" s="108">
        <f>Volume!K86</f>
        <v>584.45</v>
      </c>
      <c r="Q86" s="69">
        <f>Volume!J86</f>
        <v>589.5</v>
      </c>
      <c r="R86" s="237">
        <f t="shared" si="11"/>
        <v>66.81393</v>
      </c>
      <c r="S86" s="103">
        <f t="shared" si="12"/>
        <v>58.99716</v>
      </c>
      <c r="T86" s="109">
        <f t="shared" si="13"/>
        <v>1204500</v>
      </c>
      <c r="U86" s="103">
        <f t="shared" si="14"/>
        <v>-5.902864259028642</v>
      </c>
      <c r="V86" s="103">
        <f t="shared" si="15"/>
        <v>66.63708</v>
      </c>
      <c r="W86" s="103">
        <f t="shared" si="16"/>
        <v>0.17685</v>
      </c>
      <c r="X86" s="103">
        <f t="shared" si="17"/>
        <v>0</v>
      </c>
      <c r="Y86" s="103">
        <f t="shared" si="18"/>
        <v>70.3970025</v>
      </c>
      <c r="Z86" s="237">
        <f t="shared" si="19"/>
        <v>-3.5830725</v>
      </c>
      <c r="AB86" s="77"/>
    </row>
    <row r="87" spans="1:28" s="58" customFormat="1" ht="15">
      <c r="A87" s="193" t="s">
        <v>133</v>
      </c>
      <c r="B87" s="164">
        <v>25962500</v>
      </c>
      <c r="C87" s="162">
        <v>1243750</v>
      </c>
      <c r="D87" s="170">
        <v>0.05</v>
      </c>
      <c r="E87" s="164">
        <v>3306250</v>
      </c>
      <c r="F87" s="112">
        <v>350000</v>
      </c>
      <c r="G87" s="170">
        <v>0.12</v>
      </c>
      <c r="H87" s="164">
        <v>362500</v>
      </c>
      <c r="I87" s="112">
        <v>50000</v>
      </c>
      <c r="J87" s="170">
        <v>0.16</v>
      </c>
      <c r="K87" s="164">
        <v>29631250</v>
      </c>
      <c r="L87" s="112">
        <v>1643750</v>
      </c>
      <c r="M87" s="127">
        <v>0.06</v>
      </c>
      <c r="N87" s="112">
        <v>17550000</v>
      </c>
      <c r="O87" s="173">
        <f t="shared" si="10"/>
        <v>0.5922801096815018</v>
      </c>
      <c r="P87" s="108">
        <f>Volume!K87</f>
        <v>30.8</v>
      </c>
      <c r="Q87" s="69">
        <f>Volume!J87</f>
        <v>33.05</v>
      </c>
      <c r="R87" s="237">
        <f t="shared" si="11"/>
        <v>97.93128124999998</v>
      </c>
      <c r="S87" s="103">
        <f t="shared" si="12"/>
        <v>58.00275</v>
      </c>
      <c r="T87" s="109">
        <f t="shared" si="13"/>
        <v>27987500</v>
      </c>
      <c r="U87" s="103">
        <f t="shared" si="14"/>
        <v>5.873157659669495</v>
      </c>
      <c r="V87" s="103">
        <f t="shared" si="15"/>
        <v>85.80606249999998</v>
      </c>
      <c r="W87" s="103">
        <f t="shared" si="16"/>
        <v>10.927156249999998</v>
      </c>
      <c r="X87" s="103">
        <f t="shared" si="17"/>
        <v>1.1980624999999998</v>
      </c>
      <c r="Y87" s="103">
        <f t="shared" si="18"/>
        <v>86.2015</v>
      </c>
      <c r="Z87" s="237">
        <f t="shared" si="19"/>
        <v>11.729781249999988</v>
      </c>
      <c r="AA87" s="78"/>
      <c r="AB87" s="77"/>
    </row>
    <row r="88" spans="1:28" s="7" customFormat="1" ht="15">
      <c r="A88" s="193" t="s">
        <v>169</v>
      </c>
      <c r="B88" s="164">
        <v>9362000</v>
      </c>
      <c r="C88" s="162">
        <v>570000</v>
      </c>
      <c r="D88" s="170">
        <v>0.06</v>
      </c>
      <c r="E88" s="164">
        <v>38000</v>
      </c>
      <c r="F88" s="112">
        <v>0</v>
      </c>
      <c r="G88" s="170">
        <v>0</v>
      </c>
      <c r="H88" s="164">
        <v>0</v>
      </c>
      <c r="I88" s="112">
        <v>0</v>
      </c>
      <c r="J88" s="170">
        <v>0</v>
      </c>
      <c r="K88" s="164">
        <v>9400000</v>
      </c>
      <c r="L88" s="112">
        <v>570000</v>
      </c>
      <c r="M88" s="127">
        <v>0.06</v>
      </c>
      <c r="N88" s="112">
        <v>4968000</v>
      </c>
      <c r="O88" s="173">
        <f t="shared" si="10"/>
        <v>0.5285106382978724</v>
      </c>
      <c r="P88" s="108">
        <f>Volume!K88</f>
        <v>140.25</v>
      </c>
      <c r="Q88" s="69">
        <f>Volume!J88</f>
        <v>141.25</v>
      </c>
      <c r="R88" s="237">
        <f t="shared" si="11"/>
        <v>132.775</v>
      </c>
      <c r="S88" s="103">
        <f t="shared" si="12"/>
        <v>70.173</v>
      </c>
      <c r="T88" s="109">
        <f t="shared" si="13"/>
        <v>8830000</v>
      </c>
      <c r="U88" s="103">
        <f t="shared" si="14"/>
        <v>6.455266138165346</v>
      </c>
      <c r="V88" s="103">
        <f t="shared" si="15"/>
        <v>132.23825</v>
      </c>
      <c r="W88" s="103">
        <f t="shared" si="16"/>
        <v>0.53675</v>
      </c>
      <c r="X88" s="103">
        <f t="shared" si="17"/>
        <v>0</v>
      </c>
      <c r="Y88" s="103">
        <f t="shared" si="18"/>
        <v>123.84075</v>
      </c>
      <c r="Z88" s="237">
        <f t="shared" si="19"/>
        <v>8.934250000000006</v>
      </c>
      <c r="AB88" s="77"/>
    </row>
    <row r="89" spans="1:28" s="7" customFormat="1" ht="15">
      <c r="A89" s="193" t="s">
        <v>292</v>
      </c>
      <c r="B89" s="164">
        <v>3384700</v>
      </c>
      <c r="C89" s="162">
        <v>12100</v>
      </c>
      <c r="D89" s="170">
        <v>0</v>
      </c>
      <c r="E89" s="164">
        <v>17050</v>
      </c>
      <c r="F89" s="112">
        <v>1100</v>
      </c>
      <c r="G89" s="170">
        <v>0.07</v>
      </c>
      <c r="H89" s="164">
        <v>1650</v>
      </c>
      <c r="I89" s="112">
        <v>0</v>
      </c>
      <c r="J89" s="170">
        <v>0</v>
      </c>
      <c r="K89" s="164">
        <v>3403400</v>
      </c>
      <c r="L89" s="112">
        <v>13200</v>
      </c>
      <c r="M89" s="127">
        <v>0</v>
      </c>
      <c r="N89" s="112">
        <v>1953600</v>
      </c>
      <c r="O89" s="173">
        <f t="shared" si="10"/>
        <v>0.5740142210730446</v>
      </c>
      <c r="P89" s="108">
        <f>Volume!K89</f>
        <v>592.5</v>
      </c>
      <c r="Q89" s="69">
        <f>Volume!J89</f>
        <v>592.75</v>
      </c>
      <c r="R89" s="237">
        <f t="shared" si="11"/>
        <v>201.736535</v>
      </c>
      <c r="S89" s="103">
        <f t="shared" si="12"/>
        <v>115.79964</v>
      </c>
      <c r="T89" s="109">
        <f t="shared" si="13"/>
        <v>3390200</v>
      </c>
      <c r="U89" s="103">
        <f t="shared" si="14"/>
        <v>0.3893575600259572</v>
      </c>
      <c r="V89" s="103">
        <f t="shared" si="15"/>
        <v>200.6280925</v>
      </c>
      <c r="W89" s="103">
        <f t="shared" si="16"/>
        <v>1.01063875</v>
      </c>
      <c r="X89" s="103">
        <f t="shared" si="17"/>
        <v>0.09780375</v>
      </c>
      <c r="Y89" s="103">
        <f t="shared" si="18"/>
        <v>200.86935</v>
      </c>
      <c r="Z89" s="237">
        <f t="shared" si="19"/>
        <v>0.8671850000000063</v>
      </c>
      <c r="AB89" s="77"/>
    </row>
    <row r="90" spans="1:28" s="7" customFormat="1" ht="15">
      <c r="A90" s="193" t="s">
        <v>293</v>
      </c>
      <c r="B90" s="164">
        <v>1749000</v>
      </c>
      <c r="C90" s="162">
        <v>118800</v>
      </c>
      <c r="D90" s="170">
        <v>0.07</v>
      </c>
      <c r="E90" s="164">
        <v>7150</v>
      </c>
      <c r="F90" s="112">
        <v>550</v>
      </c>
      <c r="G90" s="170">
        <v>0.08</v>
      </c>
      <c r="H90" s="164">
        <v>0</v>
      </c>
      <c r="I90" s="112">
        <v>0</v>
      </c>
      <c r="J90" s="170">
        <v>0</v>
      </c>
      <c r="K90" s="164">
        <v>1756150</v>
      </c>
      <c r="L90" s="112">
        <v>119350</v>
      </c>
      <c r="M90" s="127">
        <v>0.07</v>
      </c>
      <c r="N90" s="112">
        <v>1523500</v>
      </c>
      <c r="O90" s="173">
        <f t="shared" si="10"/>
        <v>0.8675227059191982</v>
      </c>
      <c r="P90" s="108">
        <f>Volume!K90</f>
        <v>504.45</v>
      </c>
      <c r="Q90" s="69">
        <f>Volume!J90</f>
        <v>493.4</v>
      </c>
      <c r="R90" s="237">
        <f t="shared" si="11"/>
        <v>86.648441</v>
      </c>
      <c r="S90" s="103">
        <f t="shared" si="12"/>
        <v>75.16949</v>
      </c>
      <c r="T90" s="109">
        <f t="shared" si="13"/>
        <v>1636800</v>
      </c>
      <c r="U90" s="103">
        <f t="shared" si="14"/>
        <v>7.291666666666667</v>
      </c>
      <c r="V90" s="103">
        <f t="shared" si="15"/>
        <v>86.29566</v>
      </c>
      <c r="W90" s="103">
        <f t="shared" si="16"/>
        <v>0.352781</v>
      </c>
      <c r="X90" s="103">
        <f t="shared" si="17"/>
        <v>0</v>
      </c>
      <c r="Y90" s="103">
        <f t="shared" si="18"/>
        <v>82.568376</v>
      </c>
      <c r="Z90" s="237">
        <f t="shared" si="19"/>
        <v>4.080065000000005</v>
      </c>
      <c r="AB90" s="77"/>
    </row>
    <row r="91" spans="1:28" s="58" customFormat="1" ht="15">
      <c r="A91" s="193" t="s">
        <v>178</v>
      </c>
      <c r="B91" s="164">
        <v>2518750</v>
      </c>
      <c r="C91" s="162">
        <v>13750</v>
      </c>
      <c r="D91" s="170">
        <v>0.01</v>
      </c>
      <c r="E91" s="164">
        <v>21250</v>
      </c>
      <c r="F91" s="112">
        <v>1250</v>
      </c>
      <c r="G91" s="170">
        <v>0.06</v>
      </c>
      <c r="H91" s="164">
        <v>0</v>
      </c>
      <c r="I91" s="112">
        <v>0</v>
      </c>
      <c r="J91" s="170">
        <v>0</v>
      </c>
      <c r="K91" s="164">
        <v>2540000</v>
      </c>
      <c r="L91" s="112">
        <v>15000</v>
      </c>
      <c r="M91" s="127">
        <v>0.01</v>
      </c>
      <c r="N91" s="112">
        <v>2272500</v>
      </c>
      <c r="O91" s="173">
        <f t="shared" si="10"/>
        <v>0.8946850393700787</v>
      </c>
      <c r="P91" s="108">
        <f>Volume!K91</f>
        <v>164.35</v>
      </c>
      <c r="Q91" s="69">
        <f>Volume!J91</f>
        <v>163.6</v>
      </c>
      <c r="R91" s="237">
        <f t="shared" si="11"/>
        <v>41.5544</v>
      </c>
      <c r="S91" s="103">
        <f t="shared" si="12"/>
        <v>37.1781</v>
      </c>
      <c r="T91" s="109">
        <f t="shared" si="13"/>
        <v>2525000</v>
      </c>
      <c r="U91" s="103">
        <f t="shared" si="14"/>
        <v>0.594059405940594</v>
      </c>
      <c r="V91" s="103">
        <f t="shared" si="15"/>
        <v>41.20675</v>
      </c>
      <c r="W91" s="103">
        <f t="shared" si="16"/>
        <v>0.34765</v>
      </c>
      <c r="X91" s="103">
        <f t="shared" si="17"/>
        <v>0</v>
      </c>
      <c r="Y91" s="103">
        <f t="shared" si="18"/>
        <v>41.498375</v>
      </c>
      <c r="Z91" s="237">
        <f t="shared" si="19"/>
        <v>0.056024999999998215</v>
      </c>
      <c r="AA91" s="78"/>
      <c r="AB91" s="77"/>
    </row>
    <row r="92" spans="1:28" s="58" customFormat="1" ht="15">
      <c r="A92" s="193" t="s">
        <v>145</v>
      </c>
      <c r="B92" s="164">
        <v>2116500</v>
      </c>
      <c r="C92" s="162">
        <v>30600</v>
      </c>
      <c r="D92" s="170">
        <v>0.01</v>
      </c>
      <c r="E92" s="164">
        <v>45900</v>
      </c>
      <c r="F92" s="112">
        <v>0</v>
      </c>
      <c r="G92" s="170">
        <v>0</v>
      </c>
      <c r="H92" s="164">
        <v>5100</v>
      </c>
      <c r="I92" s="112">
        <v>0</v>
      </c>
      <c r="J92" s="170">
        <v>0</v>
      </c>
      <c r="K92" s="164">
        <v>2167500</v>
      </c>
      <c r="L92" s="112">
        <v>30600</v>
      </c>
      <c r="M92" s="127">
        <v>0.01</v>
      </c>
      <c r="N92" s="112">
        <v>1783300</v>
      </c>
      <c r="O92" s="173">
        <f t="shared" si="10"/>
        <v>0.8227450980392157</v>
      </c>
      <c r="P92" s="108">
        <f>Volume!K92</f>
        <v>143.85</v>
      </c>
      <c r="Q92" s="69">
        <f>Volume!J92</f>
        <v>142.7</v>
      </c>
      <c r="R92" s="237">
        <f t="shared" si="11"/>
        <v>30.930225</v>
      </c>
      <c r="S92" s="103">
        <f t="shared" si="12"/>
        <v>25.447690999999995</v>
      </c>
      <c r="T92" s="109">
        <f t="shared" si="13"/>
        <v>2136900</v>
      </c>
      <c r="U92" s="103">
        <f t="shared" si="14"/>
        <v>1.431980906921241</v>
      </c>
      <c r="V92" s="103">
        <f t="shared" si="15"/>
        <v>30.202455</v>
      </c>
      <c r="W92" s="103">
        <f t="shared" si="16"/>
        <v>0.6549929999999999</v>
      </c>
      <c r="X92" s="103">
        <f t="shared" si="17"/>
        <v>0.072777</v>
      </c>
      <c r="Y92" s="103">
        <f t="shared" si="18"/>
        <v>30.7393065</v>
      </c>
      <c r="Z92" s="237">
        <f t="shared" si="19"/>
        <v>0.19091849999999866</v>
      </c>
      <c r="AA92" s="78"/>
      <c r="AB92" s="77"/>
    </row>
    <row r="93" spans="1:28" s="7" customFormat="1" ht="15">
      <c r="A93" s="193" t="s">
        <v>272</v>
      </c>
      <c r="B93" s="164">
        <v>4420000</v>
      </c>
      <c r="C93" s="162">
        <v>46750</v>
      </c>
      <c r="D93" s="170">
        <v>0.01</v>
      </c>
      <c r="E93" s="164">
        <v>73100</v>
      </c>
      <c r="F93" s="112">
        <v>5100</v>
      </c>
      <c r="G93" s="170">
        <v>0.08</v>
      </c>
      <c r="H93" s="164">
        <v>6800</v>
      </c>
      <c r="I93" s="112">
        <v>0</v>
      </c>
      <c r="J93" s="170">
        <v>0</v>
      </c>
      <c r="K93" s="164">
        <v>4499900</v>
      </c>
      <c r="L93" s="112">
        <v>51850</v>
      </c>
      <c r="M93" s="127">
        <v>0.01</v>
      </c>
      <c r="N93" s="112">
        <v>3450150</v>
      </c>
      <c r="O93" s="173">
        <f t="shared" si="10"/>
        <v>0.7667170381564035</v>
      </c>
      <c r="P93" s="108">
        <f>Volume!K93</f>
        <v>145.8</v>
      </c>
      <c r="Q93" s="69">
        <f>Volume!J93</f>
        <v>144.5</v>
      </c>
      <c r="R93" s="237">
        <f t="shared" si="11"/>
        <v>65.023555</v>
      </c>
      <c r="S93" s="103">
        <f t="shared" si="12"/>
        <v>49.8546675</v>
      </c>
      <c r="T93" s="109">
        <f t="shared" si="13"/>
        <v>4448050</v>
      </c>
      <c r="U93" s="103">
        <f t="shared" si="14"/>
        <v>1.1656793426332888</v>
      </c>
      <c r="V93" s="103">
        <f t="shared" si="15"/>
        <v>63.869</v>
      </c>
      <c r="W93" s="103">
        <f t="shared" si="16"/>
        <v>1.056295</v>
      </c>
      <c r="X93" s="103">
        <f t="shared" si="17"/>
        <v>0.09826</v>
      </c>
      <c r="Y93" s="103">
        <f t="shared" si="18"/>
        <v>64.852569</v>
      </c>
      <c r="Z93" s="237">
        <f t="shared" si="19"/>
        <v>0.1709859999999992</v>
      </c>
      <c r="AB93" s="77"/>
    </row>
    <row r="94" spans="1:28" s="58" customFormat="1" ht="15">
      <c r="A94" s="193" t="s">
        <v>210</v>
      </c>
      <c r="B94" s="164">
        <v>1452200</v>
      </c>
      <c r="C94" s="162">
        <v>-15200</v>
      </c>
      <c r="D94" s="170">
        <v>-0.01</v>
      </c>
      <c r="E94" s="164">
        <v>21600</v>
      </c>
      <c r="F94" s="112">
        <v>-2000</v>
      </c>
      <c r="G94" s="170">
        <v>-0.08</v>
      </c>
      <c r="H94" s="164">
        <v>3000</v>
      </c>
      <c r="I94" s="112">
        <v>200</v>
      </c>
      <c r="J94" s="170">
        <v>0.07</v>
      </c>
      <c r="K94" s="164">
        <v>1476800</v>
      </c>
      <c r="L94" s="112">
        <v>-17000</v>
      </c>
      <c r="M94" s="127">
        <v>-0.01</v>
      </c>
      <c r="N94" s="112">
        <v>1266600</v>
      </c>
      <c r="O94" s="173">
        <f t="shared" si="10"/>
        <v>0.8576652221018418</v>
      </c>
      <c r="P94" s="108">
        <f>Volume!K94</f>
        <v>1697.9</v>
      </c>
      <c r="Q94" s="69">
        <f>Volume!J94</f>
        <v>1700.7</v>
      </c>
      <c r="R94" s="237">
        <f t="shared" si="11"/>
        <v>251.159376</v>
      </c>
      <c r="S94" s="103">
        <f t="shared" si="12"/>
        <v>215.410662</v>
      </c>
      <c r="T94" s="109">
        <f t="shared" si="13"/>
        <v>1493800</v>
      </c>
      <c r="U94" s="103">
        <f t="shared" si="14"/>
        <v>-1.1380372205114473</v>
      </c>
      <c r="V94" s="103">
        <f t="shared" si="15"/>
        <v>246.975654</v>
      </c>
      <c r="W94" s="103">
        <f t="shared" si="16"/>
        <v>3.673512</v>
      </c>
      <c r="X94" s="103">
        <f t="shared" si="17"/>
        <v>0.51021</v>
      </c>
      <c r="Y94" s="103">
        <f t="shared" si="18"/>
        <v>253.632302</v>
      </c>
      <c r="Z94" s="237">
        <f t="shared" si="19"/>
        <v>-2.472926000000001</v>
      </c>
      <c r="AA94" s="78"/>
      <c r="AB94" s="77"/>
    </row>
    <row r="95" spans="1:28" s="58" customFormat="1" ht="15">
      <c r="A95" s="193" t="s">
        <v>294</v>
      </c>
      <c r="B95" s="164">
        <v>2001650</v>
      </c>
      <c r="C95" s="162">
        <v>348250</v>
      </c>
      <c r="D95" s="170">
        <v>0.21</v>
      </c>
      <c r="E95" s="164">
        <v>350</v>
      </c>
      <c r="F95" s="112">
        <v>0</v>
      </c>
      <c r="G95" s="170">
        <v>0</v>
      </c>
      <c r="H95" s="164">
        <v>350</v>
      </c>
      <c r="I95" s="112">
        <v>0</v>
      </c>
      <c r="J95" s="170">
        <v>0</v>
      </c>
      <c r="K95" s="164">
        <v>2002350</v>
      </c>
      <c r="L95" s="112">
        <v>348250</v>
      </c>
      <c r="M95" s="127">
        <v>0.21</v>
      </c>
      <c r="N95" s="112">
        <v>1162000</v>
      </c>
      <c r="O95" s="173">
        <f t="shared" si="10"/>
        <v>0.580318126201713</v>
      </c>
      <c r="P95" s="108">
        <f>Volume!K95</f>
        <v>678.85</v>
      </c>
      <c r="Q95" s="69">
        <f>Volume!J95</f>
        <v>691.35</v>
      </c>
      <c r="R95" s="237">
        <f t="shared" si="11"/>
        <v>138.43246725</v>
      </c>
      <c r="S95" s="103">
        <f t="shared" si="12"/>
        <v>80.33487</v>
      </c>
      <c r="T95" s="109">
        <f t="shared" si="13"/>
        <v>1654100</v>
      </c>
      <c r="U95" s="103">
        <f t="shared" si="14"/>
        <v>21.053745239102835</v>
      </c>
      <c r="V95" s="103">
        <f t="shared" si="15"/>
        <v>138.38407275</v>
      </c>
      <c r="W95" s="103">
        <f t="shared" si="16"/>
        <v>0.02419725</v>
      </c>
      <c r="X95" s="103">
        <f t="shared" si="17"/>
        <v>0.02419725</v>
      </c>
      <c r="Y95" s="103">
        <f t="shared" si="18"/>
        <v>112.2885785</v>
      </c>
      <c r="Z95" s="237">
        <f t="shared" si="19"/>
        <v>26.143888750000002</v>
      </c>
      <c r="AA95" s="78"/>
      <c r="AB95" s="77"/>
    </row>
    <row r="96" spans="1:28" s="7" customFormat="1" ht="15">
      <c r="A96" s="193" t="s">
        <v>7</v>
      </c>
      <c r="B96" s="164">
        <v>3255000</v>
      </c>
      <c r="C96" s="162">
        <v>1010625</v>
      </c>
      <c r="D96" s="170">
        <v>0.45</v>
      </c>
      <c r="E96" s="164">
        <v>103125</v>
      </c>
      <c r="F96" s="112">
        <v>2500</v>
      </c>
      <c r="G96" s="170">
        <v>0.02</v>
      </c>
      <c r="H96" s="164">
        <v>14375</v>
      </c>
      <c r="I96" s="112">
        <v>-625</v>
      </c>
      <c r="J96" s="170">
        <v>-0.04</v>
      </c>
      <c r="K96" s="164">
        <v>3372500</v>
      </c>
      <c r="L96" s="112">
        <v>1012500</v>
      </c>
      <c r="M96" s="127">
        <v>0.43</v>
      </c>
      <c r="N96" s="112">
        <v>2065625</v>
      </c>
      <c r="O96" s="173">
        <f t="shared" si="10"/>
        <v>0.6124907338769459</v>
      </c>
      <c r="P96" s="108">
        <f>Volume!K96</f>
        <v>743.7</v>
      </c>
      <c r="Q96" s="69">
        <f>Volume!J96</f>
        <v>731.3</v>
      </c>
      <c r="R96" s="237">
        <f t="shared" si="11"/>
        <v>246.630925</v>
      </c>
      <c r="S96" s="103">
        <f t="shared" si="12"/>
        <v>151.05915625</v>
      </c>
      <c r="T96" s="109">
        <f t="shared" si="13"/>
        <v>2360000</v>
      </c>
      <c r="U96" s="103">
        <f t="shared" si="14"/>
        <v>42.902542372881356</v>
      </c>
      <c r="V96" s="103">
        <f t="shared" si="15"/>
        <v>238.03815</v>
      </c>
      <c r="W96" s="103">
        <f t="shared" si="16"/>
        <v>7.54153125</v>
      </c>
      <c r="X96" s="103">
        <f t="shared" si="17"/>
        <v>1.05124375</v>
      </c>
      <c r="Y96" s="103">
        <f t="shared" si="18"/>
        <v>175.5132</v>
      </c>
      <c r="Z96" s="237">
        <f t="shared" si="19"/>
        <v>71.11772499999998</v>
      </c>
      <c r="AB96" s="77"/>
    </row>
    <row r="97" spans="1:28" s="58" customFormat="1" ht="15">
      <c r="A97" s="193" t="s">
        <v>170</v>
      </c>
      <c r="B97" s="164">
        <v>2046000</v>
      </c>
      <c r="C97" s="162">
        <v>143400</v>
      </c>
      <c r="D97" s="170">
        <v>0.08</v>
      </c>
      <c r="E97" s="164">
        <v>0</v>
      </c>
      <c r="F97" s="112">
        <v>0</v>
      </c>
      <c r="G97" s="170">
        <v>0</v>
      </c>
      <c r="H97" s="164">
        <v>0</v>
      </c>
      <c r="I97" s="112">
        <v>0</v>
      </c>
      <c r="J97" s="170">
        <v>0</v>
      </c>
      <c r="K97" s="164">
        <v>2046000</v>
      </c>
      <c r="L97" s="112">
        <v>143400</v>
      </c>
      <c r="M97" s="127">
        <v>0.08</v>
      </c>
      <c r="N97" s="112">
        <v>1038000</v>
      </c>
      <c r="O97" s="173">
        <f t="shared" si="10"/>
        <v>0.5073313782991202</v>
      </c>
      <c r="P97" s="108">
        <f>Volume!K97</f>
        <v>531.55</v>
      </c>
      <c r="Q97" s="69">
        <f>Volume!J97</f>
        <v>557.7</v>
      </c>
      <c r="R97" s="237">
        <f t="shared" si="11"/>
        <v>114.10542</v>
      </c>
      <c r="S97" s="103">
        <f t="shared" si="12"/>
        <v>57.88926</v>
      </c>
      <c r="T97" s="109">
        <f t="shared" si="13"/>
        <v>1902600</v>
      </c>
      <c r="U97" s="103">
        <f t="shared" si="14"/>
        <v>7.537054556922107</v>
      </c>
      <c r="V97" s="103">
        <f t="shared" si="15"/>
        <v>114.10542</v>
      </c>
      <c r="W97" s="103">
        <f t="shared" si="16"/>
        <v>0</v>
      </c>
      <c r="X97" s="103">
        <f t="shared" si="17"/>
        <v>0</v>
      </c>
      <c r="Y97" s="103">
        <f t="shared" si="18"/>
        <v>101.13270299999999</v>
      </c>
      <c r="Z97" s="237">
        <f t="shared" si="19"/>
        <v>12.972717000000003</v>
      </c>
      <c r="AA97" s="78"/>
      <c r="AB97" s="77"/>
    </row>
    <row r="98" spans="1:28" s="58" customFormat="1" ht="15">
      <c r="A98" s="193" t="s">
        <v>223</v>
      </c>
      <c r="B98" s="164">
        <v>2452000</v>
      </c>
      <c r="C98" s="162">
        <v>232800</v>
      </c>
      <c r="D98" s="170">
        <v>0.1</v>
      </c>
      <c r="E98" s="164">
        <v>108400</v>
      </c>
      <c r="F98" s="112">
        <v>4000</v>
      </c>
      <c r="G98" s="170">
        <v>0.04</v>
      </c>
      <c r="H98" s="164">
        <v>24800</v>
      </c>
      <c r="I98" s="112">
        <v>0</v>
      </c>
      <c r="J98" s="170">
        <v>0</v>
      </c>
      <c r="K98" s="164">
        <v>2585200</v>
      </c>
      <c r="L98" s="112">
        <v>236800</v>
      </c>
      <c r="M98" s="127">
        <v>0.1</v>
      </c>
      <c r="N98" s="112">
        <v>2076000</v>
      </c>
      <c r="O98" s="173">
        <f t="shared" si="10"/>
        <v>0.8030326473773789</v>
      </c>
      <c r="P98" s="108">
        <f>Volume!K98</f>
        <v>778.6</v>
      </c>
      <c r="Q98" s="69">
        <f>Volume!J98</f>
        <v>766.9</v>
      </c>
      <c r="R98" s="237">
        <f t="shared" si="11"/>
        <v>198.258988</v>
      </c>
      <c r="S98" s="103">
        <f t="shared" si="12"/>
        <v>159.20844</v>
      </c>
      <c r="T98" s="109">
        <f t="shared" si="13"/>
        <v>2348400</v>
      </c>
      <c r="U98" s="103">
        <f t="shared" si="14"/>
        <v>10.083461079884176</v>
      </c>
      <c r="V98" s="103">
        <f t="shared" si="15"/>
        <v>188.04388</v>
      </c>
      <c r="W98" s="103">
        <f t="shared" si="16"/>
        <v>8.313196</v>
      </c>
      <c r="X98" s="103">
        <f t="shared" si="17"/>
        <v>1.901912</v>
      </c>
      <c r="Y98" s="103">
        <f t="shared" si="18"/>
        <v>182.846424</v>
      </c>
      <c r="Z98" s="237">
        <f t="shared" si="19"/>
        <v>15.412563999999975</v>
      </c>
      <c r="AA98" s="78"/>
      <c r="AB98" s="77"/>
    </row>
    <row r="99" spans="1:28" s="58" customFormat="1" ht="15">
      <c r="A99" s="193" t="s">
        <v>207</v>
      </c>
      <c r="B99" s="164">
        <v>3821250</v>
      </c>
      <c r="C99" s="162">
        <v>-27500</v>
      </c>
      <c r="D99" s="170">
        <v>-0.01</v>
      </c>
      <c r="E99" s="164">
        <v>95000</v>
      </c>
      <c r="F99" s="112">
        <v>1250</v>
      </c>
      <c r="G99" s="170">
        <v>0.01</v>
      </c>
      <c r="H99" s="164">
        <v>7500</v>
      </c>
      <c r="I99" s="112">
        <v>0</v>
      </c>
      <c r="J99" s="170">
        <v>0</v>
      </c>
      <c r="K99" s="164">
        <v>3923750</v>
      </c>
      <c r="L99" s="112">
        <v>-26250</v>
      </c>
      <c r="M99" s="127">
        <v>-0.01</v>
      </c>
      <c r="N99" s="112">
        <v>3176250</v>
      </c>
      <c r="O99" s="173">
        <f t="shared" si="10"/>
        <v>0.8094934692577254</v>
      </c>
      <c r="P99" s="108">
        <f>Volume!K99</f>
        <v>193.1</v>
      </c>
      <c r="Q99" s="69">
        <f>Volume!J99</f>
        <v>192.2</v>
      </c>
      <c r="R99" s="237">
        <f t="shared" si="11"/>
        <v>75.414475</v>
      </c>
      <c r="S99" s="103">
        <f t="shared" si="12"/>
        <v>61.047525</v>
      </c>
      <c r="T99" s="109">
        <f t="shared" si="13"/>
        <v>3950000</v>
      </c>
      <c r="U99" s="103">
        <f t="shared" si="14"/>
        <v>-0.6645569620253164</v>
      </c>
      <c r="V99" s="103">
        <f t="shared" si="15"/>
        <v>73.444425</v>
      </c>
      <c r="W99" s="103">
        <f t="shared" si="16"/>
        <v>1.8259</v>
      </c>
      <c r="X99" s="103">
        <f t="shared" si="17"/>
        <v>0.14415</v>
      </c>
      <c r="Y99" s="103">
        <f t="shared" si="18"/>
        <v>76.2745</v>
      </c>
      <c r="Z99" s="237">
        <f t="shared" si="19"/>
        <v>-0.8600250000000074</v>
      </c>
      <c r="AA99" s="78"/>
      <c r="AB99" s="77"/>
    </row>
    <row r="100" spans="1:28" s="58" customFormat="1" ht="15">
      <c r="A100" s="193" t="s">
        <v>295</v>
      </c>
      <c r="B100" s="164">
        <v>437500</v>
      </c>
      <c r="C100" s="162">
        <v>123000</v>
      </c>
      <c r="D100" s="170">
        <v>0.39</v>
      </c>
      <c r="E100" s="164">
        <v>750</v>
      </c>
      <c r="F100" s="112">
        <v>0</v>
      </c>
      <c r="G100" s="170">
        <v>0</v>
      </c>
      <c r="H100" s="164">
        <v>0</v>
      </c>
      <c r="I100" s="112">
        <v>0</v>
      </c>
      <c r="J100" s="170">
        <v>0</v>
      </c>
      <c r="K100" s="164">
        <v>438250</v>
      </c>
      <c r="L100" s="112">
        <v>123000</v>
      </c>
      <c r="M100" s="127">
        <v>0.39</v>
      </c>
      <c r="N100" s="112">
        <v>313500</v>
      </c>
      <c r="O100" s="173">
        <f t="shared" si="10"/>
        <v>0.7153451226468911</v>
      </c>
      <c r="P100" s="108">
        <f>Volume!K100</f>
        <v>853.45</v>
      </c>
      <c r="Q100" s="69">
        <f>Volume!J100</f>
        <v>859.55</v>
      </c>
      <c r="R100" s="237">
        <f t="shared" si="11"/>
        <v>37.66977875</v>
      </c>
      <c r="S100" s="103">
        <f t="shared" si="12"/>
        <v>26.9468925</v>
      </c>
      <c r="T100" s="109">
        <f t="shared" si="13"/>
        <v>315250</v>
      </c>
      <c r="U100" s="103">
        <f t="shared" si="14"/>
        <v>39.016653449643144</v>
      </c>
      <c r="V100" s="103">
        <f t="shared" si="15"/>
        <v>37.6053125</v>
      </c>
      <c r="W100" s="103">
        <f t="shared" si="16"/>
        <v>0.06446625</v>
      </c>
      <c r="X100" s="103">
        <f t="shared" si="17"/>
        <v>0</v>
      </c>
      <c r="Y100" s="103">
        <f t="shared" si="18"/>
        <v>26.90501125</v>
      </c>
      <c r="Z100" s="237">
        <f t="shared" si="19"/>
        <v>10.764767499999998</v>
      </c>
      <c r="AA100" s="78"/>
      <c r="AB100" s="77"/>
    </row>
    <row r="101" spans="1:28" s="58" customFormat="1" ht="15">
      <c r="A101" s="193" t="s">
        <v>277</v>
      </c>
      <c r="B101" s="164">
        <v>4625600</v>
      </c>
      <c r="C101" s="162">
        <v>-48800</v>
      </c>
      <c r="D101" s="170">
        <v>-0.01</v>
      </c>
      <c r="E101" s="164">
        <v>26400</v>
      </c>
      <c r="F101" s="112">
        <v>-800</v>
      </c>
      <c r="G101" s="170">
        <v>-0.03</v>
      </c>
      <c r="H101" s="164">
        <v>2400</v>
      </c>
      <c r="I101" s="112">
        <v>0</v>
      </c>
      <c r="J101" s="170">
        <v>0</v>
      </c>
      <c r="K101" s="164">
        <v>4654400</v>
      </c>
      <c r="L101" s="112">
        <v>-49600</v>
      </c>
      <c r="M101" s="127">
        <v>-0.01</v>
      </c>
      <c r="N101" s="112">
        <v>3153600</v>
      </c>
      <c r="O101" s="173">
        <f t="shared" si="10"/>
        <v>0.6775524235132347</v>
      </c>
      <c r="P101" s="108">
        <f>Volume!K101</f>
        <v>319</v>
      </c>
      <c r="Q101" s="69">
        <f>Volume!J101</f>
        <v>306.55</v>
      </c>
      <c r="R101" s="237">
        <f t="shared" si="11"/>
        <v>142.680632</v>
      </c>
      <c r="S101" s="103">
        <f t="shared" si="12"/>
        <v>96.673608</v>
      </c>
      <c r="T101" s="109">
        <f t="shared" si="13"/>
        <v>4704000</v>
      </c>
      <c r="U101" s="103">
        <f t="shared" si="14"/>
        <v>-1.0544217687074828</v>
      </c>
      <c r="V101" s="103">
        <f t="shared" si="15"/>
        <v>141.797768</v>
      </c>
      <c r="W101" s="103">
        <f t="shared" si="16"/>
        <v>0.809292</v>
      </c>
      <c r="X101" s="103">
        <f t="shared" si="17"/>
        <v>0.073572</v>
      </c>
      <c r="Y101" s="103">
        <f t="shared" si="18"/>
        <v>150.0576</v>
      </c>
      <c r="Z101" s="237">
        <f t="shared" si="19"/>
        <v>-7.376968000000005</v>
      </c>
      <c r="AA101" s="78"/>
      <c r="AB101" s="77"/>
    </row>
    <row r="102" spans="1:28" s="58" customFormat="1" ht="15">
      <c r="A102" s="193" t="s">
        <v>146</v>
      </c>
      <c r="B102" s="164">
        <v>8223600</v>
      </c>
      <c r="C102" s="162">
        <v>-115700</v>
      </c>
      <c r="D102" s="170">
        <v>-0.01</v>
      </c>
      <c r="E102" s="164">
        <v>436100</v>
      </c>
      <c r="F102" s="112">
        <v>-8900</v>
      </c>
      <c r="G102" s="170">
        <v>-0.02</v>
      </c>
      <c r="H102" s="164">
        <v>44500</v>
      </c>
      <c r="I102" s="112">
        <v>0</v>
      </c>
      <c r="J102" s="170">
        <v>0</v>
      </c>
      <c r="K102" s="164">
        <v>8704200</v>
      </c>
      <c r="L102" s="112">
        <v>-124600</v>
      </c>
      <c r="M102" s="127">
        <v>-0.01</v>
      </c>
      <c r="N102" s="112">
        <v>6853000</v>
      </c>
      <c r="O102" s="173">
        <f t="shared" si="10"/>
        <v>0.787321063394683</v>
      </c>
      <c r="P102" s="108">
        <f>Volume!K102</f>
        <v>36.6</v>
      </c>
      <c r="Q102" s="69">
        <f>Volume!J102</f>
        <v>36.5</v>
      </c>
      <c r="R102" s="237">
        <f t="shared" si="11"/>
        <v>31.77033</v>
      </c>
      <c r="S102" s="103">
        <f t="shared" si="12"/>
        <v>25.01345</v>
      </c>
      <c r="T102" s="109">
        <f t="shared" si="13"/>
        <v>8828800</v>
      </c>
      <c r="U102" s="103">
        <f t="shared" si="14"/>
        <v>-1.411290322580645</v>
      </c>
      <c r="V102" s="103">
        <f t="shared" si="15"/>
        <v>30.01614</v>
      </c>
      <c r="W102" s="103">
        <f t="shared" si="16"/>
        <v>1.591765</v>
      </c>
      <c r="X102" s="103">
        <f t="shared" si="17"/>
        <v>0.162425</v>
      </c>
      <c r="Y102" s="103">
        <f t="shared" si="18"/>
        <v>32.313408</v>
      </c>
      <c r="Z102" s="237">
        <f t="shared" si="19"/>
        <v>-0.5430780000000013</v>
      </c>
      <c r="AA102" s="78"/>
      <c r="AB102" s="77"/>
    </row>
    <row r="103" spans="1:28" s="7" customFormat="1" ht="15">
      <c r="A103" s="193" t="s">
        <v>8</v>
      </c>
      <c r="B103" s="164">
        <v>20619200</v>
      </c>
      <c r="C103" s="162">
        <v>643200</v>
      </c>
      <c r="D103" s="170">
        <v>0.03</v>
      </c>
      <c r="E103" s="164">
        <v>2009600</v>
      </c>
      <c r="F103" s="112">
        <v>81600</v>
      </c>
      <c r="G103" s="170">
        <v>0.04</v>
      </c>
      <c r="H103" s="164">
        <v>587200</v>
      </c>
      <c r="I103" s="112">
        <v>9600</v>
      </c>
      <c r="J103" s="170">
        <v>0.02</v>
      </c>
      <c r="K103" s="164">
        <v>23216000</v>
      </c>
      <c r="L103" s="112">
        <v>734400</v>
      </c>
      <c r="M103" s="127">
        <v>0.03</v>
      </c>
      <c r="N103" s="112">
        <v>18443200</v>
      </c>
      <c r="O103" s="173">
        <f t="shared" si="10"/>
        <v>0.7944176430048243</v>
      </c>
      <c r="P103" s="108">
        <f>Volume!K103</f>
        <v>164.35</v>
      </c>
      <c r="Q103" s="69">
        <f>Volume!J103</f>
        <v>161.85</v>
      </c>
      <c r="R103" s="237">
        <f t="shared" si="11"/>
        <v>375.75096</v>
      </c>
      <c r="S103" s="103">
        <f t="shared" si="12"/>
        <v>298.503192</v>
      </c>
      <c r="T103" s="109">
        <f t="shared" si="13"/>
        <v>22481600</v>
      </c>
      <c r="U103" s="103">
        <f t="shared" si="14"/>
        <v>3.2666714112874526</v>
      </c>
      <c r="V103" s="103">
        <f t="shared" si="15"/>
        <v>333.721752</v>
      </c>
      <c r="W103" s="103">
        <f t="shared" si="16"/>
        <v>32.525376</v>
      </c>
      <c r="X103" s="103">
        <f t="shared" si="17"/>
        <v>9.503832</v>
      </c>
      <c r="Y103" s="103">
        <f t="shared" si="18"/>
        <v>369.485096</v>
      </c>
      <c r="Z103" s="237">
        <f t="shared" si="19"/>
        <v>6.265864000000022</v>
      </c>
      <c r="AB103" s="77"/>
    </row>
    <row r="104" spans="1:28" s="58" customFormat="1" ht="15">
      <c r="A104" s="193" t="s">
        <v>296</v>
      </c>
      <c r="B104" s="164">
        <v>1981000</v>
      </c>
      <c r="C104" s="162">
        <v>1000</v>
      </c>
      <c r="D104" s="170">
        <v>0</v>
      </c>
      <c r="E104" s="164">
        <v>13000</v>
      </c>
      <c r="F104" s="112">
        <v>1000</v>
      </c>
      <c r="G104" s="170">
        <v>0.08</v>
      </c>
      <c r="H104" s="164">
        <v>1000</v>
      </c>
      <c r="I104" s="112">
        <v>0</v>
      </c>
      <c r="J104" s="170">
        <v>0</v>
      </c>
      <c r="K104" s="164">
        <v>1995000</v>
      </c>
      <c r="L104" s="112">
        <v>2000</v>
      </c>
      <c r="M104" s="127">
        <v>0</v>
      </c>
      <c r="N104" s="112">
        <v>1434000</v>
      </c>
      <c r="O104" s="173">
        <f t="shared" si="10"/>
        <v>0.718796992481203</v>
      </c>
      <c r="P104" s="108">
        <f>Volume!K104</f>
        <v>163.8</v>
      </c>
      <c r="Q104" s="69">
        <f>Volume!J104</f>
        <v>167.7</v>
      </c>
      <c r="R104" s="237">
        <f t="shared" si="11"/>
        <v>33.45615</v>
      </c>
      <c r="S104" s="103">
        <f t="shared" si="12"/>
        <v>24.04818</v>
      </c>
      <c r="T104" s="109">
        <f t="shared" si="13"/>
        <v>1993000</v>
      </c>
      <c r="U104" s="103">
        <f t="shared" si="14"/>
        <v>0.10035122930255895</v>
      </c>
      <c r="V104" s="103">
        <f t="shared" si="15"/>
        <v>33.22137</v>
      </c>
      <c r="W104" s="103">
        <f t="shared" si="16"/>
        <v>0.21801</v>
      </c>
      <c r="X104" s="103">
        <f t="shared" si="17"/>
        <v>0.01677</v>
      </c>
      <c r="Y104" s="103">
        <f t="shared" si="18"/>
        <v>32.64534</v>
      </c>
      <c r="Z104" s="237">
        <f t="shared" si="19"/>
        <v>0.8108100000000036</v>
      </c>
      <c r="AA104" s="78"/>
      <c r="AB104" s="77"/>
    </row>
    <row r="105" spans="1:28" s="58" customFormat="1" ht="15">
      <c r="A105" s="193" t="s">
        <v>179</v>
      </c>
      <c r="B105" s="164">
        <v>27874000</v>
      </c>
      <c r="C105" s="162">
        <v>1316000</v>
      </c>
      <c r="D105" s="170">
        <v>0.05</v>
      </c>
      <c r="E105" s="164">
        <v>5614000</v>
      </c>
      <c r="F105" s="112">
        <v>28000</v>
      </c>
      <c r="G105" s="170">
        <v>0.01</v>
      </c>
      <c r="H105" s="164">
        <v>952000</v>
      </c>
      <c r="I105" s="112">
        <v>28000</v>
      </c>
      <c r="J105" s="170">
        <v>0.03</v>
      </c>
      <c r="K105" s="164">
        <v>34440000</v>
      </c>
      <c r="L105" s="112">
        <v>1372000</v>
      </c>
      <c r="M105" s="127">
        <v>0.04</v>
      </c>
      <c r="N105" s="112">
        <v>27370000</v>
      </c>
      <c r="O105" s="173">
        <f t="shared" si="10"/>
        <v>0.7947154471544715</v>
      </c>
      <c r="P105" s="108">
        <f>Volume!K105</f>
        <v>15.05</v>
      </c>
      <c r="Q105" s="69">
        <f>Volume!J105</f>
        <v>14.9</v>
      </c>
      <c r="R105" s="237">
        <f t="shared" si="11"/>
        <v>51.3156</v>
      </c>
      <c r="S105" s="103">
        <f t="shared" si="12"/>
        <v>40.7813</v>
      </c>
      <c r="T105" s="109">
        <f t="shared" si="13"/>
        <v>33068000</v>
      </c>
      <c r="U105" s="103">
        <f t="shared" si="14"/>
        <v>4.149026248941575</v>
      </c>
      <c r="V105" s="103">
        <f t="shared" si="15"/>
        <v>41.53226</v>
      </c>
      <c r="W105" s="103">
        <f t="shared" si="16"/>
        <v>8.36486</v>
      </c>
      <c r="X105" s="103">
        <f t="shared" si="17"/>
        <v>1.41848</v>
      </c>
      <c r="Y105" s="103">
        <f t="shared" si="18"/>
        <v>49.76734</v>
      </c>
      <c r="Z105" s="237">
        <f t="shared" si="19"/>
        <v>1.5482600000000062</v>
      </c>
      <c r="AA105" s="78"/>
      <c r="AB105" s="77"/>
    </row>
    <row r="106" spans="1:28" s="58" customFormat="1" ht="15">
      <c r="A106" s="193" t="s">
        <v>202</v>
      </c>
      <c r="B106" s="164">
        <v>3507500</v>
      </c>
      <c r="C106" s="162">
        <v>57500</v>
      </c>
      <c r="D106" s="170">
        <v>0.02</v>
      </c>
      <c r="E106" s="164">
        <v>73600</v>
      </c>
      <c r="F106" s="112">
        <v>-3450</v>
      </c>
      <c r="G106" s="170">
        <v>-0.04</v>
      </c>
      <c r="H106" s="164">
        <v>14950</v>
      </c>
      <c r="I106" s="112">
        <v>0</v>
      </c>
      <c r="J106" s="170">
        <v>0</v>
      </c>
      <c r="K106" s="164">
        <v>3596050</v>
      </c>
      <c r="L106" s="112">
        <v>54050</v>
      </c>
      <c r="M106" s="127">
        <v>0.02</v>
      </c>
      <c r="N106" s="112">
        <v>2915250</v>
      </c>
      <c r="O106" s="173">
        <f t="shared" si="10"/>
        <v>0.8106811640550048</v>
      </c>
      <c r="P106" s="108">
        <f>Volume!K106</f>
        <v>243.2</v>
      </c>
      <c r="Q106" s="69">
        <f>Volume!J106</f>
        <v>243.65</v>
      </c>
      <c r="R106" s="237">
        <f t="shared" si="11"/>
        <v>87.61775825</v>
      </c>
      <c r="S106" s="103">
        <f t="shared" si="12"/>
        <v>71.03006625</v>
      </c>
      <c r="T106" s="109">
        <f t="shared" si="13"/>
        <v>3542000</v>
      </c>
      <c r="U106" s="103">
        <f t="shared" si="14"/>
        <v>1.525974025974026</v>
      </c>
      <c r="V106" s="103">
        <f t="shared" si="15"/>
        <v>85.4602375</v>
      </c>
      <c r="W106" s="103">
        <f t="shared" si="16"/>
        <v>1.793264</v>
      </c>
      <c r="X106" s="103">
        <f t="shared" si="17"/>
        <v>0.36425675</v>
      </c>
      <c r="Y106" s="103">
        <f t="shared" si="18"/>
        <v>86.14144</v>
      </c>
      <c r="Z106" s="237">
        <f t="shared" si="19"/>
        <v>1.4763182499999914</v>
      </c>
      <c r="AA106" s="78"/>
      <c r="AB106" s="77"/>
    </row>
    <row r="107" spans="1:28" s="58" customFormat="1" ht="15">
      <c r="A107" s="193" t="s">
        <v>171</v>
      </c>
      <c r="B107" s="164">
        <v>3987500</v>
      </c>
      <c r="C107" s="162">
        <v>165000</v>
      </c>
      <c r="D107" s="170">
        <v>0.04</v>
      </c>
      <c r="E107" s="164">
        <v>7700</v>
      </c>
      <c r="F107" s="112">
        <v>0</v>
      </c>
      <c r="G107" s="170">
        <v>0</v>
      </c>
      <c r="H107" s="164">
        <v>9900</v>
      </c>
      <c r="I107" s="112">
        <v>0</v>
      </c>
      <c r="J107" s="170">
        <v>0</v>
      </c>
      <c r="K107" s="164">
        <v>4005100</v>
      </c>
      <c r="L107" s="112">
        <v>165000</v>
      </c>
      <c r="M107" s="127">
        <v>0.04</v>
      </c>
      <c r="N107" s="112">
        <v>3392400</v>
      </c>
      <c r="O107" s="173">
        <f t="shared" si="10"/>
        <v>0.8470200494369678</v>
      </c>
      <c r="P107" s="108">
        <f>Volume!K107</f>
        <v>349.15</v>
      </c>
      <c r="Q107" s="69">
        <f>Volume!J107</f>
        <v>341.9</v>
      </c>
      <c r="R107" s="237">
        <f t="shared" si="11"/>
        <v>136.934369</v>
      </c>
      <c r="S107" s="103">
        <f t="shared" si="12"/>
        <v>115.986156</v>
      </c>
      <c r="T107" s="109">
        <f t="shared" si="13"/>
        <v>3840100</v>
      </c>
      <c r="U107" s="103">
        <f t="shared" si="14"/>
        <v>4.296763105127471</v>
      </c>
      <c r="V107" s="103">
        <f t="shared" si="15"/>
        <v>136.332625</v>
      </c>
      <c r="W107" s="103">
        <f t="shared" si="16"/>
        <v>0.263263</v>
      </c>
      <c r="X107" s="103">
        <f t="shared" si="17"/>
        <v>0.338481</v>
      </c>
      <c r="Y107" s="103">
        <f t="shared" si="18"/>
        <v>134.0770915</v>
      </c>
      <c r="Z107" s="237">
        <f t="shared" si="19"/>
        <v>2.8572775000000092</v>
      </c>
      <c r="AA107" s="78"/>
      <c r="AB107" s="77"/>
    </row>
    <row r="108" spans="1:28" s="58" customFormat="1" ht="15">
      <c r="A108" s="193" t="s">
        <v>147</v>
      </c>
      <c r="B108" s="164">
        <v>3486900</v>
      </c>
      <c r="C108" s="162">
        <v>-11800</v>
      </c>
      <c r="D108" s="170">
        <v>0</v>
      </c>
      <c r="E108" s="164">
        <v>188800</v>
      </c>
      <c r="F108" s="112">
        <v>0</v>
      </c>
      <c r="G108" s="170">
        <v>0</v>
      </c>
      <c r="H108" s="164">
        <v>5900</v>
      </c>
      <c r="I108" s="112">
        <v>0</v>
      </c>
      <c r="J108" s="170">
        <v>0</v>
      </c>
      <c r="K108" s="164">
        <v>3681600</v>
      </c>
      <c r="L108" s="112">
        <v>-11800</v>
      </c>
      <c r="M108" s="127">
        <v>0</v>
      </c>
      <c r="N108" s="112">
        <v>2973600</v>
      </c>
      <c r="O108" s="173">
        <f t="shared" si="10"/>
        <v>0.8076923076923077</v>
      </c>
      <c r="P108" s="108">
        <f>Volume!K108</f>
        <v>57.35</v>
      </c>
      <c r="Q108" s="69">
        <f>Volume!J108</f>
        <v>57.45</v>
      </c>
      <c r="R108" s="237">
        <f t="shared" si="11"/>
        <v>21.150792</v>
      </c>
      <c r="S108" s="103">
        <f t="shared" si="12"/>
        <v>17.083332</v>
      </c>
      <c r="T108" s="109">
        <f t="shared" si="13"/>
        <v>3693400</v>
      </c>
      <c r="U108" s="103">
        <f t="shared" si="14"/>
        <v>-0.3194888178913738</v>
      </c>
      <c r="V108" s="103">
        <f t="shared" si="15"/>
        <v>20.0322405</v>
      </c>
      <c r="W108" s="103">
        <f t="shared" si="16"/>
        <v>1.084656</v>
      </c>
      <c r="X108" s="103">
        <f t="shared" si="17"/>
        <v>0.0338955</v>
      </c>
      <c r="Y108" s="103">
        <f t="shared" si="18"/>
        <v>21.181649</v>
      </c>
      <c r="Z108" s="237">
        <f t="shared" si="19"/>
        <v>-0.030857000000001022</v>
      </c>
      <c r="AA108" s="78"/>
      <c r="AB108" s="77"/>
    </row>
    <row r="109" spans="1:28" s="7" customFormat="1" ht="15">
      <c r="A109" s="193" t="s">
        <v>148</v>
      </c>
      <c r="B109" s="164">
        <v>691790</v>
      </c>
      <c r="C109" s="162">
        <v>19855</v>
      </c>
      <c r="D109" s="170">
        <v>0.03</v>
      </c>
      <c r="E109" s="164">
        <v>8360</v>
      </c>
      <c r="F109" s="112">
        <v>0</v>
      </c>
      <c r="G109" s="170">
        <v>0</v>
      </c>
      <c r="H109" s="164">
        <v>0</v>
      </c>
      <c r="I109" s="112">
        <v>0</v>
      </c>
      <c r="J109" s="170">
        <v>0</v>
      </c>
      <c r="K109" s="164">
        <v>700150</v>
      </c>
      <c r="L109" s="112">
        <v>19855</v>
      </c>
      <c r="M109" s="127">
        <v>0.03</v>
      </c>
      <c r="N109" s="112">
        <v>675070</v>
      </c>
      <c r="O109" s="173">
        <f t="shared" si="10"/>
        <v>0.9641791044776119</v>
      </c>
      <c r="P109" s="108">
        <f>Volume!K109</f>
        <v>253.6</v>
      </c>
      <c r="Q109" s="69">
        <f>Volume!J109</f>
        <v>249.4</v>
      </c>
      <c r="R109" s="237">
        <f t="shared" si="11"/>
        <v>17.461741</v>
      </c>
      <c r="S109" s="103">
        <f t="shared" si="12"/>
        <v>16.8362458</v>
      </c>
      <c r="T109" s="109">
        <f t="shared" si="13"/>
        <v>680295</v>
      </c>
      <c r="U109" s="103">
        <f t="shared" si="14"/>
        <v>2.9185867895545314</v>
      </c>
      <c r="V109" s="103">
        <f t="shared" si="15"/>
        <v>17.2532426</v>
      </c>
      <c r="W109" s="103">
        <f t="shared" si="16"/>
        <v>0.2084984</v>
      </c>
      <c r="X109" s="103">
        <f t="shared" si="17"/>
        <v>0</v>
      </c>
      <c r="Y109" s="103">
        <f t="shared" si="18"/>
        <v>17.2522812</v>
      </c>
      <c r="Z109" s="237">
        <f t="shared" si="19"/>
        <v>0.2094598000000012</v>
      </c>
      <c r="AB109" s="77"/>
    </row>
    <row r="110" spans="1:28" s="7" customFormat="1" ht="15">
      <c r="A110" s="193" t="s">
        <v>122</v>
      </c>
      <c r="B110" s="164">
        <v>9425000</v>
      </c>
      <c r="C110" s="162">
        <v>-131625</v>
      </c>
      <c r="D110" s="170">
        <v>-0.01</v>
      </c>
      <c r="E110" s="164">
        <v>2756000</v>
      </c>
      <c r="F110" s="112">
        <v>53625</v>
      </c>
      <c r="G110" s="170">
        <v>0.02</v>
      </c>
      <c r="H110" s="164">
        <v>1334125</v>
      </c>
      <c r="I110" s="112">
        <v>8125</v>
      </c>
      <c r="J110" s="170">
        <v>0.01</v>
      </c>
      <c r="K110" s="164">
        <v>13515125</v>
      </c>
      <c r="L110" s="112">
        <v>-69875</v>
      </c>
      <c r="M110" s="127">
        <v>-0.01</v>
      </c>
      <c r="N110" s="112">
        <v>11563500</v>
      </c>
      <c r="O110" s="173">
        <f t="shared" si="10"/>
        <v>0.8555969700613202</v>
      </c>
      <c r="P110" s="108">
        <f>Volume!K110</f>
        <v>160.05</v>
      </c>
      <c r="Q110" s="69">
        <f>Volume!J110</f>
        <v>159.35</v>
      </c>
      <c r="R110" s="237">
        <f t="shared" si="11"/>
        <v>215.363516875</v>
      </c>
      <c r="S110" s="103">
        <f t="shared" si="12"/>
        <v>184.2643725</v>
      </c>
      <c r="T110" s="109">
        <f t="shared" si="13"/>
        <v>13585000</v>
      </c>
      <c r="U110" s="103">
        <f t="shared" si="14"/>
        <v>-0.514354066985646</v>
      </c>
      <c r="V110" s="103">
        <f t="shared" si="15"/>
        <v>150.187375</v>
      </c>
      <c r="W110" s="103">
        <f t="shared" si="16"/>
        <v>43.91686</v>
      </c>
      <c r="X110" s="103">
        <f t="shared" si="17"/>
        <v>21.259281875</v>
      </c>
      <c r="Y110" s="103">
        <f t="shared" si="18"/>
        <v>217.427925</v>
      </c>
      <c r="Z110" s="237">
        <f t="shared" si="19"/>
        <v>-2.064408125</v>
      </c>
      <c r="AB110" s="77"/>
    </row>
    <row r="111" spans="1:28" s="7" customFormat="1" ht="15">
      <c r="A111" s="201" t="s">
        <v>36</v>
      </c>
      <c r="B111" s="164">
        <v>8274150</v>
      </c>
      <c r="C111" s="162">
        <v>49725</v>
      </c>
      <c r="D111" s="170">
        <v>0.01</v>
      </c>
      <c r="E111" s="164">
        <v>86625</v>
      </c>
      <c r="F111" s="112">
        <v>450</v>
      </c>
      <c r="G111" s="170">
        <v>0.01</v>
      </c>
      <c r="H111" s="164">
        <v>11250</v>
      </c>
      <c r="I111" s="112">
        <v>1575</v>
      </c>
      <c r="J111" s="170">
        <v>0.16</v>
      </c>
      <c r="K111" s="164">
        <v>8372025</v>
      </c>
      <c r="L111" s="112">
        <v>51750</v>
      </c>
      <c r="M111" s="127">
        <v>0.01</v>
      </c>
      <c r="N111" s="112">
        <v>6873525</v>
      </c>
      <c r="O111" s="173">
        <f t="shared" si="10"/>
        <v>0.8210110457147465</v>
      </c>
      <c r="P111" s="108">
        <f>Volume!K111</f>
        <v>921.55</v>
      </c>
      <c r="Q111" s="69">
        <f>Volume!J111</f>
        <v>936.05</v>
      </c>
      <c r="R111" s="237">
        <f t="shared" si="11"/>
        <v>783.663400125</v>
      </c>
      <c r="S111" s="103">
        <f t="shared" si="12"/>
        <v>643.396307625</v>
      </c>
      <c r="T111" s="109">
        <f t="shared" si="13"/>
        <v>8320275</v>
      </c>
      <c r="U111" s="103">
        <f t="shared" si="14"/>
        <v>0.6219746342518727</v>
      </c>
      <c r="V111" s="103">
        <f t="shared" si="15"/>
        <v>774.50181075</v>
      </c>
      <c r="W111" s="103">
        <f t="shared" si="16"/>
        <v>8.108533125</v>
      </c>
      <c r="X111" s="103">
        <f t="shared" si="17"/>
        <v>1.05305625</v>
      </c>
      <c r="Y111" s="103">
        <f t="shared" si="18"/>
        <v>766.754942625</v>
      </c>
      <c r="Z111" s="237">
        <f t="shared" si="19"/>
        <v>16.90845749999994</v>
      </c>
      <c r="AB111" s="77"/>
    </row>
    <row r="112" spans="1:28" s="7" customFormat="1" ht="15">
      <c r="A112" s="193" t="s">
        <v>172</v>
      </c>
      <c r="B112" s="164">
        <v>7230300</v>
      </c>
      <c r="C112" s="162">
        <v>28350</v>
      </c>
      <c r="D112" s="170">
        <v>0</v>
      </c>
      <c r="E112" s="164">
        <v>137550</v>
      </c>
      <c r="F112" s="112">
        <v>4200</v>
      </c>
      <c r="G112" s="170">
        <v>0.03</v>
      </c>
      <c r="H112" s="164">
        <v>5250</v>
      </c>
      <c r="I112" s="112">
        <v>0</v>
      </c>
      <c r="J112" s="170">
        <v>0</v>
      </c>
      <c r="K112" s="164">
        <v>7373100</v>
      </c>
      <c r="L112" s="112">
        <v>32550</v>
      </c>
      <c r="M112" s="127">
        <v>0</v>
      </c>
      <c r="N112" s="112">
        <v>6301050</v>
      </c>
      <c r="O112" s="173">
        <f t="shared" si="10"/>
        <v>0.8545998291085161</v>
      </c>
      <c r="P112" s="108">
        <f>Volume!K112</f>
        <v>268.3</v>
      </c>
      <c r="Q112" s="69">
        <f>Volume!J112</f>
        <v>261.85</v>
      </c>
      <c r="R112" s="237">
        <f t="shared" si="11"/>
        <v>193.0646235</v>
      </c>
      <c r="S112" s="103">
        <f t="shared" si="12"/>
        <v>164.99299425000004</v>
      </c>
      <c r="T112" s="109">
        <f t="shared" si="13"/>
        <v>7340550</v>
      </c>
      <c r="U112" s="103">
        <f t="shared" si="14"/>
        <v>0.4434272636246603</v>
      </c>
      <c r="V112" s="103">
        <f t="shared" si="15"/>
        <v>189.32540550000002</v>
      </c>
      <c r="W112" s="103">
        <f t="shared" si="16"/>
        <v>3.60174675</v>
      </c>
      <c r="X112" s="103">
        <f t="shared" si="17"/>
        <v>0.13747125000000002</v>
      </c>
      <c r="Y112" s="103">
        <f t="shared" si="18"/>
        <v>196.9469565</v>
      </c>
      <c r="Z112" s="237">
        <f t="shared" si="19"/>
        <v>-3.8823329999999885</v>
      </c>
      <c r="AB112" s="77"/>
    </row>
    <row r="113" spans="1:28" s="7" customFormat="1" ht="15">
      <c r="A113" s="193" t="s">
        <v>80</v>
      </c>
      <c r="B113" s="164">
        <v>2791200</v>
      </c>
      <c r="C113" s="162">
        <v>9600</v>
      </c>
      <c r="D113" s="170">
        <v>0</v>
      </c>
      <c r="E113" s="164">
        <v>14400</v>
      </c>
      <c r="F113" s="112">
        <v>1200</v>
      </c>
      <c r="G113" s="170">
        <v>0.09</v>
      </c>
      <c r="H113" s="164">
        <v>0</v>
      </c>
      <c r="I113" s="112">
        <v>0</v>
      </c>
      <c r="J113" s="170">
        <v>0</v>
      </c>
      <c r="K113" s="164">
        <v>2805600</v>
      </c>
      <c r="L113" s="112">
        <v>10800</v>
      </c>
      <c r="M113" s="127">
        <v>0</v>
      </c>
      <c r="N113" s="112">
        <v>2539200</v>
      </c>
      <c r="O113" s="173">
        <f t="shared" si="10"/>
        <v>0.9050470487596236</v>
      </c>
      <c r="P113" s="108">
        <f>Volume!K113</f>
        <v>193.25</v>
      </c>
      <c r="Q113" s="69">
        <f>Volume!J113</f>
        <v>192.85</v>
      </c>
      <c r="R113" s="237">
        <f t="shared" si="11"/>
        <v>54.105996</v>
      </c>
      <c r="S113" s="103">
        <f t="shared" si="12"/>
        <v>48.968472</v>
      </c>
      <c r="T113" s="109">
        <f t="shared" si="13"/>
        <v>2794800</v>
      </c>
      <c r="U113" s="103">
        <f t="shared" si="14"/>
        <v>0.38643194504079004</v>
      </c>
      <c r="V113" s="103">
        <f t="shared" si="15"/>
        <v>53.828292</v>
      </c>
      <c r="W113" s="103">
        <f t="shared" si="16"/>
        <v>0.277704</v>
      </c>
      <c r="X113" s="103">
        <f t="shared" si="17"/>
        <v>0</v>
      </c>
      <c r="Y113" s="103">
        <f t="shared" si="18"/>
        <v>54.00951</v>
      </c>
      <c r="Z113" s="237">
        <f t="shared" si="19"/>
        <v>0.09648599999999874</v>
      </c>
      <c r="AB113" s="77"/>
    </row>
    <row r="114" spans="1:28" s="7" customFormat="1" ht="15">
      <c r="A114" s="193" t="s">
        <v>274</v>
      </c>
      <c r="B114" s="164">
        <v>5359200</v>
      </c>
      <c r="C114" s="162">
        <v>-235200</v>
      </c>
      <c r="D114" s="170">
        <v>-0.04</v>
      </c>
      <c r="E114" s="164">
        <v>204400</v>
      </c>
      <c r="F114" s="112">
        <v>-34300</v>
      </c>
      <c r="G114" s="170">
        <v>-0.14</v>
      </c>
      <c r="H114" s="164">
        <v>35000</v>
      </c>
      <c r="I114" s="112">
        <v>0</v>
      </c>
      <c r="J114" s="170">
        <v>0</v>
      </c>
      <c r="K114" s="164">
        <v>5598600</v>
      </c>
      <c r="L114" s="112">
        <v>-269500</v>
      </c>
      <c r="M114" s="127">
        <v>-0.05</v>
      </c>
      <c r="N114" s="112">
        <v>4718700</v>
      </c>
      <c r="O114" s="173">
        <f t="shared" si="10"/>
        <v>0.8428357089272318</v>
      </c>
      <c r="P114" s="108">
        <f>Volume!K114</f>
        <v>303.65</v>
      </c>
      <c r="Q114" s="69">
        <f>Volume!J114</f>
        <v>297.05</v>
      </c>
      <c r="R114" s="237">
        <f t="shared" si="11"/>
        <v>166.306413</v>
      </c>
      <c r="S114" s="103">
        <f t="shared" si="12"/>
        <v>140.1689835</v>
      </c>
      <c r="T114" s="109">
        <f t="shared" si="13"/>
        <v>5868100</v>
      </c>
      <c r="U114" s="103">
        <f t="shared" si="14"/>
        <v>-4.592627937492544</v>
      </c>
      <c r="V114" s="103">
        <f t="shared" si="15"/>
        <v>159.195036</v>
      </c>
      <c r="W114" s="103">
        <f t="shared" si="16"/>
        <v>6.071702</v>
      </c>
      <c r="X114" s="103">
        <f t="shared" si="17"/>
        <v>1.039675</v>
      </c>
      <c r="Y114" s="103">
        <f t="shared" si="18"/>
        <v>178.18485649999997</v>
      </c>
      <c r="Z114" s="237">
        <f t="shared" si="19"/>
        <v>-11.878443499999975</v>
      </c>
      <c r="AB114" s="77"/>
    </row>
    <row r="115" spans="1:28" s="7" customFormat="1" ht="15">
      <c r="A115" s="193" t="s">
        <v>224</v>
      </c>
      <c r="B115" s="164">
        <v>713050</v>
      </c>
      <c r="C115" s="162">
        <v>96850</v>
      </c>
      <c r="D115" s="170">
        <v>0.16</v>
      </c>
      <c r="E115" s="164">
        <v>650</v>
      </c>
      <c r="F115" s="112">
        <v>0</v>
      </c>
      <c r="G115" s="170">
        <v>0</v>
      </c>
      <c r="H115" s="164">
        <v>0</v>
      </c>
      <c r="I115" s="112">
        <v>0</v>
      </c>
      <c r="J115" s="170">
        <v>0</v>
      </c>
      <c r="K115" s="164">
        <v>713700</v>
      </c>
      <c r="L115" s="112">
        <v>96850</v>
      </c>
      <c r="M115" s="127">
        <v>0.16</v>
      </c>
      <c r="N115" s="112">
        <v>639600</v>
      </c>
      <c r="O115" s="173">
        <f t="shared" si="10"/>
        <v>0.8961748633879781</v>
      </c>
      <c r="P115" s="108">
        <f>Volume!K115</f>
        <v>450.25</v>
      </c>
      <c r="Q115" s="69">
        <f>Volume!J115</f>
        <v>469.15</v>
      </c>
      <c r="R115" s="237">
        <f t="shared" si="11"/>
        <v>33.4832355</v>
      </c>
      <c r="S115" s="103">
        <f t="shared" si="12"/>
        <v>30.006834</v>
      </c>
      <c r="T115" s="109">
        <f t="shared" si="13"/>
        <v>616850</v>
      </c>
      <c r="U115" s="103">
        <f t="shared" si="14"/>
        <v>15.700737618545837</v>
      </c>
      <c r="V115" s="103">
        <f t="shared" si="15"/>
        <v>33.45274075</v>
      </c>
      <c r="W115" s="103">
        <f t="shared" si="16"/>
        <v>0.03049475</v>
      </c>
      <c r="X115" s="103">
        <f t="shared" si="17"/>
        <v>0</v>
      </c>
      <c r="Y115" s="103">
        <f t="shared" si="18"/>
        <v>27.77367125</v>
      </c>
      <c r="Z115" s="237">
        <f t="shared" si="19"/>
        <v>5.70956425</v>
      </c>
      <c r="AB115" s="77"/>
    </row>
    <row r="116" spans="1:28" s="7" customFormat="1" ht="15">
      <c r="A116" s="193" t="s">
        <v>394</v>
      </c>
      <c r="B116" s="164">
        <v>7658400</v>
      </c>
      <c r="C116" s="162">
        <v>1596000</v>
      </c>
      <c r="D116" s="170">
        <v>0.26</v>
      </c>
      <c r="E116" s="164">
        <v>784800</v>
      </c>
      <c r="F116" s="112">
        <v>115200</v>
      </c>
      <c r="G116" s="170">
        <v>0.17</v>
      </c>
      <c r="H116" s="164">
        <v>146400</v>
      </c>
      <c r="I116" s="112">
        <v>55200</v>
      </c>
      <c r="J116" s="170">
        <v>0.61</v>
      </c>
      <c r="K116" s="164">
        <v>8589600</v>
      </c>
      <c r="L116" s="112">
        <v>1766400</v>
      </c>
      <c r="M116" s="127">
        <v>0.26</v>
      </c>
      <c r="N116" s="112">
        <v>6079200</v>
      </c>
      <c r="O116" s="173">
        <f t="shared" si="10"/>
        <v>0.7077395920648226</v>
      </c>
      <c r="P116" s="108">
        <f>Volume!K116</f>
        <v>115.85</v>
      </c>
      <c r="Q116" s="69">
        <f>Volume!J116</f>
        <v>117.45</v>
      </c>
      <c r="R116" s="237">
        <f t="shared" si="11"/>
        <v>100.884852</v>
      </c>
      <c r="S116" s="103">
        <f t="shared" si="12"/>
        <v>71.400204</v>
      </c>
      <c r="T116" s="109">
        <f t="shared" si="13"/>
        <v>6823200</v>
      </c>
      <c r="U116" s="103">
        <f t="shared" si="14"/>
        <v>25.88814632430531</v>
      </c>
      <c r="V116" s="103">
        <f t="shared" si="15"/>
        <v>89.947908</v>
      </c>
      <c r="W116" s="103">
        <f t="shared" si="16"/>
        <v>9.217476</v>
      </c>
      <c r="X116" s="103">
        <f t="shared" si="17"/>
        <v>1.719468</v>
      </c>
      <c r="Y116" s="103">
        <f t="shared" si="18"/>
        <v>79.046772</v>
      </c>
      <c r="Z116" s="237">
        <f t="shared" si="19"/>
        <v>21.83807999999999</v>
      </c>
      <c r="AB116" s="77"/>
    </row>
    <row r="117" spans="1:28" s="7" customFormat="1" ht="15">
      <c r="A117" s="193" t="s">
        <v>81</v>
      </c>
      <c r="B117" s="164">
        <v>4993200</v>
      </c>
      <c r="C117" s="162">
        <v>133800</v>
      </c>
      <c r="D117" s="170">
        <v>0.03</v>
      </c>
      <c r="E117" s="164">
        <v>9000</v>
      </c>
      <c r="F117" s="112">
        <v>0</v>
      </c>
      <c r="G117" s="170">
        <v>0</v>
      </c>
      <c r="H117" s="164">
        <v>0</v>
      </c>
      <c r="I117" s="112">
        <v>0</v>
      </c>
      <c r="J117" s="170">
        <v>0</v>
      </c>
      <c r="K117" s="164">
        <v>5002200</v>
      </c>
      <c r="L117" s="112">
        <v>133800</v>
      </c>
      <c r="M117" s="127">
        <v>0.03</v>
      </c>
      <c r="N117" s="112">
        <v>4191000</v>
      </c>
      <c r="O117" s="173">
        <f t="shared" si="10"/>
        <v>0.8378313542041502</v>
      </c>
      <c r="P117" s="108">
        <f>Volume!K117</f>
        <v>480.7</v>
      </c>
      <c r="Q117" s="69">
        <f>Volume!J117</f>
        <v>473.7</v>
      </c>
      <c r="R117" s="237">
        <f t="shared" si="11"/>
        <v>236.954214</v>
      </c>
      <c r="S117" s="103">
        <f t="shared" si="12"/>
        <v>198.52767</v>
      </c>
      <c r="T117" s="109">
        <f t="shared" si="13"/>
        <v>4868400</v>
      </c>
      <c r="U117" s="103">
        <f t="shared" si="14"/>
        <v>2.7483362090214443</v>
      </c>
      <c r="V117" s="103">
        <f t="shared" si="15"/>
        <v>236.527884</v>
      </c>
      <c r="W117" s="103">
        <f t="shared" si="16"/>
        <v>0.42633</v>
      </c>
      <c r="X117" s="103">
        <f t="shared" si="17"/>
        <v>0</v>
      </c>
      <c r="Y117" s="103">
        <f t="shared" si="18"/>
        <v>234.023988</v>
      </c>
      <c r="Z117" s="237">
        <f t="shared" si="19"/>
        <v>2.9302260000000047</v>
      </c>
      <c r="AB117" s="77"/>
    </row>
    <row r="118" spans="1:28" s="58" customFormat="1" ht="15">
      <c r="A118" s="193" t="s">
        <v>225</v>
      </c>
      <c r="B118" s="164">
        <v>4365200</v>
      </c>
      <c r="C118" s="162">
        <v>-163800</v>
      </c>
      <c r="D118" s="170">
        <v>-0.04</v>
      </c>
      <c r="E118" s="164">
        <v>474600</v>
      </c>
      <c r="F118" s="112">
        <v>21000</v>
      </c>
      <c r="G118" s="170">
        <v>0.05</v>
      </c>
      <c r="H118" s="164">
        <v>77000</v>
      </c>
      <c r="I118" s="112">
        <v>1400</v>
      </c>
      <c r="J118" s="170">
        <v>0.02</v>
      </c>
      <c r="K118" s="164">
        <v>4916800</v>
      </c>
      <c r="L118" s="112">
        <v>-141400</v>
      </c>
      <c r="M118" s="127">
        <v>-0.03</v>
      </c>
      <c r="N118" s="112">
        <v>4106200</v>
      </c>
      <c r="O118" s="173">
        <f t="shared" si="10"/>
        <v>0.8351366742596811</v>
      </c>
      <c r="P118" s="108">
        <f>Volume!K118</f>
        <v>202.75</v>
      </c>
      <c r="Q118" s="69">
        <f>Volume!J118</f>
        <v>198.45</v>
      </c>
      <c r="R118" s="237">
        <f t="shared" si="11"/>
        <v>97.573896</v>
      </c>
      <c r="S118" s="103">
        <f t="shared" si="12"/>
        <v>81.487539</v>
      </c>
      <c r="T118" s="109">
        <f t="shared" si="13"/>
        <v>5058200</v>
      </c>
      <c r="U118" s="103">
        <f t="shared" si="14"/>
        <v>-2.795460835870468</v>
      </c>
      <c r="V118" s="103">
        <f t="shared" si="15"/>
        <v>86.627394</v>
      </c>
      <c r="W118" s="103">
        <f t="shared" si="16"/>
        <v>9.418437</v>
      </c>
      <c r="X118" s="103">
        <f t="shared" si="17"/>
        <v>1.528065</v>
      </c>
      <c r="Y118" s="103">
        <f t="shared" si="18"/>
        <v>102.555005</v>
      </c>
      <c r="Z118" s="237">
        <f t="shared" si="19"/>
        <v>-4.981108999999989</v>
      </c>
      <c r="AA118" s="78"/>
      <c r="AB118" s="77"/>
    </row>
    <row r="119" spans="1:28" s="7" customFormat="1" ht="15">
      <c r="A119" s="193" t="s">
        <v>297</v>
      </c>
      <c r="B119" s="164">
        <v>5479100</v>
      </c>
      <c r="C119" s="162">
        <v>-141900</v>
      </c>
      <c r="D119" s="170">
        <v>-0.03</v>
      </c>
      <c r="E119" s="164">
        <v>181500</v>
      </c>
      <c r="F119" s="112">
        <v>1100</v>
      </c>
      <c r="G119" s="170">
        <v>0.01</v>
      </c>
      <c r="H119" s="164">
        <v>74800</v>
      </c>
      <c r="I119" s="112">
        <v>3300</v>
      </c>
      <c r="J119" s="170">
        <v>0.05</v>
      </c>
      <c r="K119" s="164">
        <v>5735400</v>
      </c>
      <c r="L119" s="112">
        <v>-137500</v>
      </c>
      <c r="M119" s="127">
        <v>-0.02</v>
      </c>
      <c r="N119" s="112">
        <v>4461600</v>
      </c>
      <c r="O119" s="173">
        <f t="shared" si="10"/>
        <v>0.7779056386651323</v>
      </c>
      <c r="P119" s="108">
        <f>Volume!K119</f>
        <v>474.7</v>
      </c>
      <c r="Q119" s="69">
        <f>Volume!J119</f>
        <v>472.1</v>
      </c>
      <c r="R119" s="237">
        <f t="shared" si="11"/>
        <v>270.768234</v>
      </c>
      <c r="S119" s="103">
        <f t="shared" si="12"/>
        <v>210.632136</v>
      </c>
      <c r="T119" s="109">
        <f t="shared" si="13"/>
        <v>5872900</v>
      </c>
      <c r="U119" s="103">
        <f t="shared" si="14"/>
        <v>-2.341262408690766</v>
      </c>
      <c r="V119" s="103">
        <f t="shared" si="15"/>
        <v>258.668311</v>
      </c>
      <c r="W119" s="103">
        <f t="shared" si="16"/>
        <v>8.568615</v>
      </c>
      <c r="X119" s="103">
        <f t="shared" si="17"/>
        <v>3.531308</v>
      </c>
      <c r="Y119" s="103">
        <f t="shared" si="18"/>
        <v>278.786563</v>
      </c>
      <c r="Z119" s="237">
        <f t="shared" si="19"/>
        <v>-8.018328999999994</v>
      </c>
      <c r="AB119" s="77"/>
    </row>
    <row r="120" spans="1:28" s="58" customFormat="1" ht="15">
      <c r="A120" s="193" t="s">
        <v>226</v>
      </c>
      <c r="B120" s="164">
        <v>8853000</v>
      </c>
      <c r="C120" s="162">
        <v>79500</v>
      </c>
      <c r="D120" s="170">
        <v>0.01</v>
      </c>
      <c r="E120" s="164">
        <v>24000</v>
      </c>
      <c r="F120" s="112">
        <v>1500</v>
      </c>
      <c r="G120" s="170">
        <v>0.07</v>
      </c>
      <c r="H120" s="164">
        <v>0</v>
      </c>
      <c r="I120" s="112">
        <v>0</v>
      </c>
      <c r="J120" s="170">
        <v>0</v>
      </c>
      <c r="K120" s="164">
        <v>8877000</v>
      </c>
      <c r="L120" s="112">
        <v>81000</v>
      </c>
      <c r="M120" s="127">
        <v>0.01</v>
      </c>
      <c r="N120" s="112">
        <v>7371000</v>
      </c>
      <c r="O120" s="173">
        <f t="shared" si="10"/>
        <v>0.8303480905711389</v>
      </c>
      <c r="P120" s="108">
        <f>Volume!K120</f>
        <v>185.6</v>
      </c>
      <c r="Q120" s="69">
        <f>Volume!J120</f>
        <v>184.8</v>
      </c>
      <c r="R120" s="237">
        <f t="shared" si="11"/>
        <v>164.04696</v>
      </c>
      <c r="S120" s="103">
        <f t="shared" si="12"/>
        <v>136.21608</v>
      </c>
      <c r="T120" s="109">
        <f t="shared" si="13"/>
        <v>8796000</v>
      </c>
      <c r="U120" s="103">
        <f t="shared" si="14"/>
        <v>0.9208731241473397</v>
      </c>
      <c r="V120" s="103">
        <f t="shared" si="15"/>
        <v>163.60344</v>
      </c>
      <c r="W120" s="103">
        <f t="shared" si="16"/>
        <v>0.44352</v>
      </c>
      <c r="X120" s="103">
        <f t="shared" si="17"/>
        <v>0</v>
      </c>
      <c r="Y120" s="103">
        <f t="shared" si="18"/>
        <v>163.25376</v>
      </c>
      <c r="Z120" s="237">
        <f t="shared" si="19"/>
        <v>0.793200000000013</v>
      </c>
      <c r="AA120" s="78"/>
      <c r="AB120" s="77"/>
    </row>
    <row r="121" spans="1:28" s="58" customFormat="1" ht="15">
      <c r="A121" s="193" t="s">
        <v>227</v>
      </c>
      <c r="B121" s="164">
        <v>6016800</v>
      </c>
      <c r="C121" s="162">
        <v>-171200</v>
      </c>
      <c r="D121" s="170">
        <v>-0.03</v>
      </c>
      <c r="E121" s="164">
        <v>484000</v>
      </c>
      <c r="F121" s="112">
        <v>-7200</v>
      </c>
      <c r="G121" s="170">
        <v>-0.01</v>
      </c>
      <c r="H121" s="164">
        <v>63200</v>
      </c>
      <c r="I121" s="112">
        <v>-2400</v>
      </c>
      <c r="J121" s="170">
        <v>-0.04</v>
      </c>
      <c r="K121" s="164">
        <v>6564000</v>
      </c>
      <c r="L121" s="112">
        <v>-180800</v>
      </c>
      <c r="M121" s="127">
        <v>-0.03</v>
      </c>
      <c r="N121" s="112">
        <v>5422400</v>
      </c>
      <c r="O121" s="173">
        <f t="shared" si="10"/>
        <v>0.8260816575258988</v>
      </c>
      <c r="P121" s="108">
        <f>Volume!K121</f>
        <v>343.75</v>
      </c>
      <c r="Q121" s="69">
        <f>Volume!J121</f>
        <v>343.5</v>
      </c>
      <c r="R121" s="237">
        <f t="shared" si="11"/>
        <v>225.4734</v>
      </c>
      <c r="S121" s="103">
        <f t="shared" si="12"/>
        <v>186.25944</v>
      </c>
      <c r="T121" s="109">
        <f t="shared" si="13"/>
        <v>6744800</v>
      </c>
      <c r="U121" s="103">
        <f t="shared" si="14"/>
        <v>-2.6805835606689596</v>
      </c>
      <c r="V121" s="103">
        <f t="shared" si="15"/>
        <v>206.67708</v>
      </c>
      <c r="W121" s="103">
        <f t="shared" si="16"/>
        <v>16.6254</v>
      </c>
      <c r="X121" s="103">
        <f t="shared" si="17"/>
        <v>2.17092</v>
      </c>
      <c r="Y121" s="103">
        <f t="shared" si="18"/>
        <v>231.8525</v>
      </c>
      <c r="Z121" s="237">
        <f t="shared" si="19"/>
        <v>-6.379099999999994</v>
      </c>
      <c r="AA121" s="78"/>
      <c r="AB121" s="77"/>
    </row>
    <row r="122" spans="1:28" s="58" customFormat="1" ht="15">
      <c r="A122" s="193" t="s">
        <v>234</v>
      </c>
      <c r="B122" s="164">
        <v>12606300</v>
      </c>
      <c r="C122" s="162">
        <v>-1141700</v>
      </c>
      <c r="D122" s="170">
        <v>-0.08</v>
      </c>
      <c r="E122" s="164">
        <v>1382500</v>
      </c>
      <c r="F122" s="112">
        <v>-19600</v>
      </c>
      <c r="G122" s="170">
        <v>-0.01</v>
      </c>
      <c r="H122" s="164">
        <v>562100</v>
      </c>
      <c r="I122" s="112">
        <v>34300</v>
      </c>
      <c r="J122" s="170">
        <v>0.06</v>
      </c>
      <c r="K122" s="164">
        <v>14550900</v>
      </c>
      <c r="L122" s="112">
        <v>-1127000</v>
      </c>
      <c r="M122" s="127">
        <v>-0.07</v>
      </c>
      <c r="N122" s="112">
        <v>11256000</v>
      </c>
      <c r="O122" s="173">
        <f t="shared" si="10"/>
        <v>0.7735603983258768</v>
      </c>
      <c r="P122" s="108">
        <f>Volume!K122</f>
        <v>456.8</v>
      </c>
      <c r="Q122" s="69">
        <f>Volume!J122</f>
        <v>465.65</v>
      </c>
      <c r="R122" s="237">
        <f t="shared" si="11"/>
        <v>677.5626585</v>
      </c>
      <c r="S122" s="103">
        <f t="shared" si="12"/>
        <v>524.13564</v>
      </c>
      <c r="T122" s="109">
        <f t="shared" si="13"/>
        <v>15677900</v>
      </c>
      <c r="U122" s="103">
        <f t="shared" si="14"/>
        <v>-7.188462740545609</v>
      </c>
      <c r="V122" s="103">
        <f t="shared" si="15"/>
        <v>587.0123595</v>
      </c>
      <c r="W122" s="103">
        <f t="shared" si="16"/>
        <v>64.3761125</v>
      </c>
      <c r="X122" s="103">
        <f t="shared" si="17"/>
        <v>26.1741865</v>
      </c>
      <c r="Y122" s="103">
        <f t="shared" si="18"/>
        <v>716.166472</v>
      </c>
      <c r="Z122" s="237">
        <f t="shared" si="19"/>
        <v>-38.6038135</v>
      </c>
      <c r="AA122" s="78"/>
      <c r="AB122" s="77"/>
    </row>
    <row r="123" spans="1:28" s="58" customFormat="1" ht="15">
      <c r="A123" s="193" t="s">
        <v>98</v>
      </c>
      <c r="B123" s="164">
        <v>4869150</v>
      </c>
      <c r="C123" s="162">
        <v>163900</v>
      </c>
      <c r="D123" s="170">
        <v>0.03</v>
      </c>
      <c r="E123" s="164">
        <v>204050</v>
      </c>
      <c r="F123" s="112">
        <v>11000</v>
      </c>
      <c r="G123" s="170">
        <v>0.06</v>
      </c>
      <c r="H123" s="164">
        <v>10450</v>
      </c>
      <c r="I123" s="112">
        <v>1650</v>
      </c>
      <c r="J123" s="170">
        <v>0.19</v>
      </c>
      <c r="K123" s="164">
        <v>5083650</v>
      </c>
      <c r="L123" s="112">
        <v>176550</v>
      </c>
      <c r="M123" s="127">
        <v>0.04</v>
      </c>
      <c r="N123" s="112">
        <v>4066150</v>
      </c>
      <c r="O123" s="173">
        <f t="shared" si="10"/>
        <v>0.7998485340257492</v>
      </c>
      <c r="P123" s="108">
        <f>Volume!K123</f>
        <v>511.35</v>
      </c>
      <c r="Q123" s="69">
        <f>Volume!J123</f>
        <v>524.25</v>
      </c>
      <c r="R123" s="237">
        <f t="shared" si="11"/>
        <v>266.51035125</v>
      </c>
      <c r="S123" s="103">
        <f t="shared" si="12"/>
        <v>213.16791375</v>
      </c>
      <c r="T123" s="109">
        <f t="shared" si="13"/>
        <v>4907100</v>
      </c>
      <c r="U123" s="103">
        <f t="shared" si="14"/>
        <v>3.597848016139879</v>
      </c>
      <c r="V123" s="103">
        <f t="shared" si="15"/>
        <v>255.26518875</v>
      </c>
      <c r="W123" s="103">
        <f t="shared" si="16"/>
        <v>10.69732125</v>
      </c>
      <c r="X123" s="103">
        <f t="shared" si="17"/>
        <v>0.54784125</v>
      </c>
      <c r="Y123" s="103">
        <f t="shared" si="18"/>
        <v>250.9245585</v>
      </c>
      <c r="Z123" s="237">
        <f t="shared" si="19"/>
        <v>15.585792749999996</v>
      </c>
      <c r="AA123" s="78"/>
      <c r="AB123" s="77"/>
    </row>
    <row r="124" spans="1:28" s="58" customFormat="1" ht="15">
      <c r="A124" s="193" t="s">
        <v>149</v>
      </c>
      <c r="B124" s="164">
        <v>4770150</v>
      </c>
      <c r="C124" s="162">
        <v>227150</v>
      </c>
      <c r="D124" s="170">
        <v>0.05</v>
      </c>
      <c r="E124" s="164">
        <v>179850</v>
      </c>
      <c r="F124" s="112">
        <v>6050</v>
      </c>
      <c r="G124" s="170">
        <v>0.03</v>
      </c>
      <c r="H124" s="164">
        <v>99000</v>
      </c>
      <c r="I124" s="112">
        <v>8800</v>
      </c>
      <c r="J124" s="170">
        <v>0.1</v>
      </c>
      <c r="K124" s="164">
        <v>5049000</v>
      </c>
      <c r="L124" s="112">
        <v>242000</v>
      </c>
      <c r="M124" s="127">
        <v>0.05</v>
      </c>
      <c r="N124" s="112">
        <v>3828550</v>
      </c>
      <c r="O124" s="173">
        <f t="shared" si="10"/>
        <v>0.7582788671023966</v>
      </c>
      <c r="P124" s="108">
        <f>Volume!K124</f>
        <v>719.75</v>
      </c>
      <c r="Q124" s="69">
        <f>Volume!J124</f>
        <v>715.25</v>
      </c>
      <c r="R124" s="237">
        <f t="shared" si="11"/>
        <v>361.129725</v>
      </c>
      <c r="S124" s="103">
        <f t="shared" si="12"/>
        <v>273.83703875</v>
      </c>
      <c r="T124" s="109">
        <f t="shared" si="13"/>
        <v>4807000</v>
      </c>
      <c r="U124" s="103">
        <f t="shared" si="14"/>
        <v>5.034324942791762</v>
      </c>
      <c r="V124" s="103">
        <f t="shared" si="15"/>
        <v>341.18497875</v>
      </c>
      <c r="W124" s="103">
        <f t="shared" si="16"/>
        <v>12.86377125</v>
      </c>
      <c r="X124" s="103">
        <f t="shared" si="17"/>
        <v>7.080975</v>
      </c>
      <c r="Y124" s="103">
        <f t="shared" si="18"/>
        <v>345.983825</v>
      </c>
      <c r="Z124" s="237">
        <f t="shared" si="19"/>
        <v>15.145899999999983</v>
      </c>
      <c r="AA124" s="78"/>
      <c r="AB124" s="77"/>
    </row>
    <row r="125" spans="1:28" s="7" customFormat="1" ht="15">
      <c r="A125" s="193" t="s">
        <v>203</v>
      </c>
      <c r="B125" s="164">
        <v>8260350</v>
      </c>
      <c r="C125" s="162">
        <v>-411300</v>
      </c>
      <c r="D125" s="170">
        <v>-0.05</v>
      </c>
      <c r="E125" s="164">
        <v>2188950</v>
      </c>
      <c r="F125" s="112">
        <v>123150</v>
      </c>
      <c r="G125" s="170">
        <v>0.06</v>
      </c>
      <c r="H125" s="164">
        <v>1113750</v>
      </c>
      <c r="I125" s="112">
        <v>49500</v>
      </c>
      <c r="J125" s="170">
        <v>0.05</v>
      </c>
      <c r="K125" s="164">
        <v>11563050</v>
      </c>
      <c r="L125" s="112">
        <v>-238650</v>
      </c>
      <c r="M125" s="127">
        <v>-0.02</v>
      </c>
      <c r="N125" s="112">
        <v>8673450</v>
      </c>
      <c r="O125" s="173">
        <f t="shared" si="10"/>
        <v>0.750100535758299</v>
      </c>
      <c r="P125" s="108">
        <f>Volume!K125</f>
        <v>1541.45</v>
      </c>
      <c r="Q125" s="69">
        <f>Volume!J125</f>
        <v>1554.3</v>
      </c>
      <c r="R125" s="237">
        <f t="shared" si="11"/>
        <v>1797.2448615</v>
      </c>
      <c r="S125" s="103">
        <f t="shared" si="12"/>
        <v>1348.1143335</v>
      </c>
      <c r="T125" s="109">
        <f t="shared" si="13"/>
        <v>11801700</v>
      </c>
      <c r="U125" s="103">
        <f t="shared" si="14"/>
        <v>-2.022166298075701</v>
      </c>
      <c r="V125" s="103">
        <f t="shared" si="15"/>
        <v>1283.9062005</v>
      </c>
      <c r="W125" s="103">
        <f t="shared" si="16"/>
        <v>340.2284985</v>
      </c>
      <c r="X125" s="103">
        <f t="shared" si="17"/>
        <v>173.1101625</v>
      </c>
      <c r="Y125" s="103">
        <f t="shared" si="18"/>
        <v>1819.1730465</v>
      </c>
      <c r="Z125" s="237">
        <f t="shared" si="19"/>
        <v>-21.928184999999985</v>
      </c>
      <c r="AB125" s="77"/>
    </row>
    <row r="126" spans="1:28" s="7" customFormat="1" ht="15">
      <c r="A126" s="193" t="s">
        <v>298</v>
      </c>
      <c r="B126" s="164">
        <v>752000</v>
      </c>
      <c r="C126" s="162">
        <v>-66500</v>
      </c>
      <c r="D126" s="170">
        <v>-0.08</v>
      </c>
      <c r="E126" s="164">
        <v>6500</v>
      </c>
      <c r="F126" s="112">
        <v>0</v>
      </c>
      <c r="G126" s="170">
        <v>0</v>
      </c>
      <c r="H126" s="164">
        <v>500</v>
      </c>
      <c r="I126" s="112">
        <v>0</v>
      </c>
      <c r="J126" s="170">
        <v>0</v>
      </c>
      <c r="K126" s="164">
        <v>759000</v>
      </c>
      <c r="L126" s="112">
        <v>-66500</v>
      </c>
      <c r="M126" s="127">
        <v>-0.08</v>
      </c>
      <c r="N126" s="112">
        <v>700000</v>
      </c>
      <c r="O126" s="173">
        <f t="shared" si="10"/>
        <v>0.922266139657444</v>
      </c>
      <c r="P126" s="108">
        <f>Volume!K126</f>
        <v>453.6</v>
      </c>
      <c r="Q126" s="69">
        <f>Volume!J126</f>
        <v>440.2</v>
      </c>
      <c r="R126" s="237">
        <f t="shared" si="11"/>
        <v>33.41118</v>
      </c>
      <c r="S126" s="103">
        <f t="shared" si="12"/>
        <v>30.814</v>
      </c>
      <c r="T126" s="109">
        <f t="shared" si="13"/>
        <v>825500</v>
      </c>
      <c r="U126" s="103">
        <f t="shared" si="14"/>
        <v>-8.0557238037553</v>
      </c>
      <c r="V126" s="103">
        <f t="shared" si="15"/>
        <v>33.10304</v>
      </c>
      <c r="W126" s="103">
        <f t="shared" si="16"/>
        <v>0.28613</v>
      </c>
      <c r="X126" s="103">
        <f t="shared" si="17"/>
        <v>0.02201</v>
      </c>
      <c r="Y126" s="103">
        <f t="shared" si="18"/>
        <v>37.44468</v>
      </c>
      <c r="Z126" s="237">
        <f t="shared" si="19"/>
        <v>-4.0334999999999965</v>
      </c>
      <c r="AB126" s="77"/>
    </row>
    <row r="127" spans="1:28" s="58" customFormat="1" ht="13.5" customHeight="1">
      <c r="A127" s="193" t="s">
        <v>216</v>
      </c>
      <c r="B127" s="164">
        <v>63060400</v>
      </c>
      <c r="C127" s="162">
        <v>837500</v>
      </c>
      <c r="D127" s="170">
        <v>0.01</v>
      </c>
      <c r="E127" s="164">
        <v>10974600</v>
      </c>
      <c r="F127" s="112">
        <v>-402000</v>
      </c>
      <c r="G127" s="170">
        <v>-0.04</v>
      </c>
      <c r="H127" s="164">
        <v>2914500</v>
      </c>
      <c r="I127" s="112">
        <v>113900</v>
      </c>
      <c r="J127" s="170">
        <v>0.04</v>
      </c>
      <c r="K127" s="164">
        <v>76949500</v>
      </c>
      <c r="L127" s="112">
        <v>549400</v>
      </c>
      <c r="M127" s="127">
        <v>0.01</v>
      </c>
      <c r="N127" s="112">
        <v>34143200</v>
      </c>
      <c r="O127" s="173">
        <f t="shared" si="10"/>
        <v>0.4437091858946452</v>
      </c>
      <c r="P127" s="108">
        <f>Volume!K127</f>
        <v>77.25</v>
      </c>
      <c r="Q127" s="69">
        <f>Volume!J127</f>
        <v>77.65</v>
      </c>
      <c r="R127" s="237">
        <f t="shared" si="11"/>
        <v>597.5128675</v>
      </c>
      <c r="S127" s="103">
        <f t="shared" si="12"/>
        <v>265.121948</v>
      </c>
      <c r="T127" s="109">
        <f t="shared" si="13"/>
        <v>76400100</v>
      </c>
      <c r="U127" s="103">
        <f t="shared" si="14"/>
        <v>0.7191090064018241</v>
      </c>
      <c r="V127" s="103">
        <f t="shared" si="15"/>
        <v>489.664006</v>
      </c>
      <c r="W127" s="103">
        <f t="shared" si="16"/>
        <v>85.21776900000002</v>
      </c>
      <c r="X127" s="103">
        <f t="shared" si="17"/>
        <v>22.631092500000005</v>
      </c>
      <c r="Y127" s="103">
        <f t="shared" si="18"/>
        <v>590.1907725</v>
      </c>
      <c r="Z127" s="237">
        <f t="shared" si="19"/>
        <v>7.32209499999999</v>
      </c>
      <c r="AA127" s="78"/>
      <c r="AB127" s="77"/>
    </row>
    <row r="128" spans="1:28" s="7" customFormat="1" ht="15">
      <c r="A128" s="193" t="s">
        <v>235</v>
      </c>
      <c r="B128" s="164">
        <v>28039500</v>
      </c>
      <c r="C128" s="162">
        <v>43200</v>
      </c>
      <c r="D128" s="170">
        <v>0</v>
      </c>
      <c r="E128" s="164">
        <v>3345300</v>
      </c>
      <c r="F128" s="112">
        <v>-2381400</v>
      </c>
      <c r="G128" s="170">
        <v>-0.42</v>
      </c>
      <c r="H128" s="164">
        <v>4344300</v>
      </c>
      <c r="I128" s="112">
        <v>383400</v>
      </c>
      <c r="J128" s="170">
        <v>0.1</v>
      </c>
      <c r="K128" s="164">
        <v>35729100</v>
      </c>
      <c r="L128" s="112">
        <v>-1954800</v>
      </c>
      <c r="M128" s="127">
        <v>-0.05</v>
      </c>
      <c r="N128" s="112">
        <v>27056700</v>
      </c>
      <c r="O128" s="173">
        <f t="shared" si="10"/>
        <v>0.7572734829592684</v>
      </c>
      <c r="P128" s="108">
        <f>Volume!K128</f>
        <v>134.2</v>
      </c>
      <c r="Q128" s="69">
        <f>Volume!J128</f>
        <v>136.15</v>
      </c>
      <c r="R128" s="237">
        <f t="shared" si="11"/>
        <v>486.4516965</v>
      </c>
      <c r="S128" s="103">
        <f t="shared" si="12"/>
        <v>368.3769705</v>
      </c>
      <c r="T128" s="109">
        <f t="shared" si="13"/>
        <v>37683900</v>
      </c>
      <c r="U128" s="103">
        <f t="shared" si="14"/>
        <v>-5.187361180769506</v>
      </c>
      <c r="V128" s="103">
        <f t="shared" si="15"/>
        <v>381.7577925</v>
      </c>
      <c r="W128" s="103">
        <f t="shared" si="16"/>
        <v>45.5462595</v>
      </c>
      <c r="X128" s="103">
        <f t="shared" si="17"/>
        <v>59.1476445</v>
      </c>
      <c r="Y128" s="103">
        <f t="shared" si="18"/>
        <v>505.717938</v>
      </c>
      <c r="Z128" s="237">
        <f t="shared" si="19"/>
        <v>-19.26624149999998</v>
      </c>
      <c r="AB128" s="77"/>
    </row>
    <row r="129" spans="1:28" s="7" customFormat="1" ht="15">
      <c r="A129" s="193" t="s">
        <v>204</v>
      </c>
      <c r="B129" s="164">
        <v>11312400</v>
      </c>
      <c r="C129" s="162">
        <v>-422400</v>
      </c>
      <c r="D129" s="170">
        <v>-0.04</v>
      </c>
      <c r="E129" s="164">
        <v>1614600</v>
      </c>
      <c r="F129" s="112">
        <v>-90600</v>
      </c>
      <c r="G129" s="170">
        <v>-0.05</v>
      </c>
      <c r="H129" s="164">
        <v>592200</v>
      </c>
      <c r="I129" s="112">
        <v>85200</v>
      </c>
      <c r="J129" s="170">
        <v>0.17</v>
      </c>
      <c r="K129" s="164">
        <v>13519200</v>
      </c>
      <c r="L129" s="112">
        <v>-427800</v>
      </c>
      <c r="M129" s="127">
        <v>-0.03</v>
      </c>
      <c r="N129" s="112">
        <v>6428400</v>
      </c>
      <c r="O129" s="173">
        <f t="shared" si="10"/>
        <v>0.4755015089650275</v>
      </c>
      <c r="P129" s="108">
        <f>Volume!K129</f>
        <v>476.35</v>
      </c>
      <c r="Q129" s="69">
        <f>Volume!J129</f>
        <v>480.1</v>
      </c>
      <c r="R129" s="237">
        <f t="shared" si="11"/>
        <v>649.056792</v>
      </c>
      <c r="S129" s="103">
        <f t="shared" si="12"/>
        <v>308.627484</v>
      </c>
      <c r="T129" s="109">
        <f t="shared" si="13"/>
        <v>13947000</v>
      </c>
      <c r="U129" s="103">
        <f t="shared" si="14"/>
        <v>-3.067326306732631</v>
      </c>
      <c r="V129" s="103">
        <f t="shared" si="15"/>
        <v>543.108324</v>
      </c>
      <c r="W129" s="103">
        <f t="shared" si="16"/>
        <v>77.516946</v>
      </c>
      <c r="X129" s="103">
        <f t="shared" si="17"/>
        <v>28.431522</v>
      </c>
      <c r="Y129" s="103">
        <f t="shared" si="18"/>
        <v>664.365345</v>
      </c>
      <c r="Z129" s="237">
        <f t="shared" si="19"/>
        <v>-15.308553000000074</v>
      </c>
      <c r="AB129" s="77"/>
    </row>
    <row r="130" spans="1:28" s="7" customFormat="1" ht="15">
      <c r="A130" s="193" t="s">
        <v>205</v>
      </c>
      <c r="B130" s="164">
        <v>6700250</v>
      </c>
      <c r="C130" s="162">
        <v>-396750</v>
      </c>
      <c r="D130" s="170">
        <v>-0.06</v>
      </c>
      <c r="E130" s="164">
        <v>476250</v>
      </c>
      <c r="F130" s="112">
        <v>29750</v>
      </c>
      <c r="G130" s="170">
        <v>0.07</v>
      </c>
      <c r="H130" s="164">
        <v>285500</v>
      </c>
      <c r="I130" s="112">
        <v>14750</v>
      </c>
      <c r="J130" s="170">
        <v>0.05</v>
      </c>
      <c r="K130" s="164">
        <v>7462000</v>
      </c>
      <c r="L130" s="112">
        <v>-352250</v>
      </c>
      <c r="M130" s="127">
        <v>-0.05</v>
      </c>
      <c r="N130" s="112">
        <v>5723750</v>
      </c>
      <c r="O130" s="173">
        <f t="shared" si="10"/>
        <v>0.7670530688823372</v>
      </c>
      <c r="P130" s="108">
        <f>Volume!K130</f>
        <v>1073.95</v>
      </c>
      <c r="Q130" s="69">
        <f>Volume!J130</f>
        <v>1060.3</v>
      </c>
      <c r="R130" s="237">
        <f t="shared" si="11"/>
        <v>791.19586</v>
      </c>
      <c r="S130" s="103">
        <f t="shared" si="12"/>
        <v>606.8892125</v>
      </c>
      <c r="T130" s="109">
        <f t="shared" si="13"/>
        <v>7814250</v>
      </c>
      <c r="U130" s="103">
        <f t="shared" si="14"/>
        <v>-4.507790254982884</v>
      </c>
      <c r="V130" s="103">
        <f t="shared" si="15"/>
        <v>710.4275075</v>
      </c>
      <c r="W130" s="103">
        <f t="shared" si="16"/>
        <v>50.4967875</v>
      </c>
      <c r="X130" s="103">
        <f t="shared" si="17"/>
        <v>30.271565</v>
      </c>
      <c r="Y130" s="103">
        <f t="shared" si="18"/>
        <v>839.21137875</v>
      </c>
      <c r="Z130" s="237">
        <f t="shared" si="19"/>
        <v>-48.015518749999956</v>
      </c>
      <c r="AB130" s="77"/>
    </row>
    <row r="131" spans="1:28" s="58" customFormat="1" ht="14.25" customHeight="1">
      <c r="A131" s="193" t="s">
        <v>37</v>
      </c>
      <c r="B131" s="164">
        <v>884800</v>
      </c>
      <c r="C131" s="162">
        <v>-27200</v>
      </c>
      <c r="D131" s="170">
        <v>-0.03</v>
      </c>
      <c r="E131" s="164">
        <v>92800</v>
      </c>
      <c r="F131" s="112">
        <v>-1600</v>
      </c>
      <c r="G131" s="170">
        <v>-0.02</v>
      </c>
      <c r="H131" s="164">
        <v>4800</v>
      </c>
      <c r="I131" s="112">
        <v>0</v>
      </c>
      <c r="J131" s="170">
        <v>0</v>
      </c>
      <c r="K131" s="164">
        <v>982400</v>
      </c>
      <c r="L131" s="112">
        <v>-28800</v>
      </c>
      <c r="M131" s="127">
        <v>-0.03</v>
      </c>
      <c r="N131" s="112">
        <v>912000</v>
      </c>
      <c r="O131" s="173">
        <f t="shared" si="10"/>
        <v>0.9283387622149837</v>
      </c>
      <c r="P131" s="108">
        <f>Volume!K131</f>
        <v>173.85</v>
      </c>
      <c r="Q131" s="69">
        <f>Volume!J131</f>
        <v>174.65</v>
      </c>
      <c r="R131" s="237">
        <f t="shared" si="11"/>
        <v>17.157616</v>
      </c>
      <c r="S131" s="103">
        <f t="shared" si="12"/>
        <v>15.92808</v>
      </c>
      <c r="T131" s="109">
        <f t="shared" si="13"/>
        <v>1011200</v>
      </c>
      <c r="U131" s="103">
        <f t="shared" si="14"/>
        <v>-2.848101265822785</v>
      </c>
      <c r="V131" s="103">
        <f t="shared" si="15"/>
        <v>15.453032</v>
      </c>
      <c r="W131" s="103">
        <f t="shared" si="16"/>
        <v>1.620752</v>
      </c>
      <c r="X131" s="103">
        <f t="shared" si="17"/>
        <v>0.083832</v>
      </c>
      <c r="Y131" s="103">
        <f t="shared" si="18"/>
        <v>17.579712</v>
      </c>
      <c r="Z131" s="237">
        <f t="shared" si="19"/>
        <v>-0.4220959999999998</v>
      </c>
      <c r="AA131" s="78"/>
      <c r="AB131" s="77"/>
    </row>
    <row r="132" spans="1:28" s="58" customFormat="1" ht="14.25" customHeight="1">
      <c r="A132" s="193" t="s">
        <v>299</v>
      </c>
      <c r="B132" s="164">
        <v>2361000</v>
      </c>
      <c r="C132" s="162">
        <v>-46200</v>
      </c>
      <c r="D132" s="170">
        <v>-0.02</v>
      </c>
      <c r="E132" s="164">
        <v>55800</v>
      </c>
      <c r="F132" s="112">
        <v>3450</v>
      </c>
      <c r="G132" s="170">
        <v>0.07</v>
      </c>
      <c r="H132" s="164">
        <v>2400</v>
      </c>
      <c r="I132" s="112">
        <v>0</v>
      </c>
      <c r="J132" s="170">
        <v>0</v>
      </c>
      <c r="K132" s="164">
        <v>2419200</v>
      </c>
      <c r="L132" s="112">
        <v>-42750</v>
      </c>
      <c r="M132" s="127">
        <v>-0.02</v>
      </c>
      <c r="N132" s="112">
        <v>1944300</v>
      </c>
      <c r="O132" s="173">
        <f aca="true" t="shared" si="20" ref="O132:O160">N132/K132</f>
        <v>0.8036954365079365</v>
      </c>
      <c r="P132" s="108">
        <f>Volume!K132</f>
        <v>1752.3</v>
      </c>
      <c r="Q132" s="69">
        <f>Volume!J132</f>
        <v>1742.1</v>
      </c>
      <c r="R132" s="237">
        <f aca="true" t="shared" si="21" ref="R132:R160">Q132*K132/10000000</f>
        <v>421.448832</v>
      </c>
      <c r="S132" s="103">
        <f aca="true" t="shared" si="22" ref="S132:S160">Q132*N132/10000000</f>
        <v>338.716503</v>
      </c>
      <c r="T132" s="109">
        <f aca="true" t="shared" si="23" ref="T132:T160">K132-L132</f>
        <v>2461950</v>
      </c>
      <c r="U132" s="103">
        <f aca="true" t="shared" si="24" ref="U132:U160">L132/T132*100</f>
        <v>-1.7364284408700421</v>
      </c>
      <c r="V132" s="103">
        <f aca="true" t="shared" si="25" ref="V132:V160">Q132*B132/10000000</f>
        <v>411.30981</v>
      </c>
      <c r="W132" s="103">
        <f aca="true" t="shared" si="26" ref="W132:W160">Q132*E132/10000000</f>
        <v>9.720918</v>
      </c>
      <c r="X132" s="103">
        <f aca="true" t="shared" si="27" ref="X132:X160">Q132*H132/10000000</f>
        <v>0.418104</v>
      </c>
      <c r="Y132" s="103">
        <f aca="true" t="shared" si="28" ref="Y132:Y160">(T132*P132)/10000000</f>
        <v>431.4074985</v>
      </c>
      <c r="Z132" s="237">
        <f aca="true" t="shared" si="29" ref="Z132:Z160">R132-Y132</f>
        <v>-9.958666499999993</v>
      </c>
      <c r="AA132" s="78"/>
      <c r="AB132" s="77"/>
    </row>
    <row r="133" spans="1:28" s="58" customFormat="1" ht="14.25" customHeight="1">
      <c r="A133" s="193" t="s">
        <v>228</v>
      </c>
      <c r="B133" s="164">
        <v>3520125</v>
      </c>
      <c r="C133" s="162">
        <v>396000</v>
      </c>
      <c r="D133" s="170">
        <v>0.13</v>
      </c>
      <c r="E133" s="164">
        <v>37500</v>
      </c>
      <c r="F133" s="112">
        <v>2250</v>
      </c>
      <c r="G133" s="170">
        <v>0.06</v>
      </c>
      <c r="H133" s="164">
        <v>1500</v>
      </c>
      <c r="I133" s="112">
        <v>0</v>
      </c>
      <c r="J133" s="170">
        <v>0</v>
      </c>
      <c r="K133" s="164">
        <v>3559125</v>
      </c>
      <c r="L133" s="112">
        <v>398250</v>
      </c>
      <c r="M133" s="127">
        <v>0.13</v>
      </c>
      <c r="N133" s="112">
        <v>2394375</v>
      </c>
      <c r="O133" s="173">
        <f t="shared" si="20"/>
        <v>0.6727425982509746</v>
      </c>
      <c r="P133" s="108">
        <f>Volume!K133</f>
        <v>1068.45</v>
      </c>
      <c r="Q133" s="69">
        <f>Volume!J133</f>
        <v>1064.8</v>
      </c>
      <c r="R133" s="237">
        <f t="shared" si="21"/>
        <v>378.97563</v>
      </c>
      <c r="S133" s="103">
        <f t="shared" si="22"/>
        <v>254.95305</v>
      </c>
      <c r="T133" s="109">
        <f t="shared" si="23"/>
        <v>3160875</v>
      </c>
      <c r="U133" s="103">
        <f t="shared" si="24"/>
        <v>12.599359354609089</v>
      </c>
      <c r="V133" s="103">
        <f t="shared" si="25"/>
        <v>374.82291</v>
      </c>
      <c r="W133" s="103">
        <f t="shared" si="26"/>
        <v>3.993</v>
      </c>
      <c r="X133" s="103">
        <f t="shared" si="27"/>
        <v>0.15972</v>
      </c>
      <c r="Y133" s="103">
        <f t="shared" si="28"/>
        <v>337.723689375</v>
      </c>
      <c r="Z133" s="237">
        <f t="shared" si="29"/>
        <v>41.25194062500003</v>
      </c>
      <c r="AA133" s="78"/>
      <c r="AB133" s="77"/>
    </row>
    <row r="134" spans="1:28" s="58" customFormat="1" ht="14.25" customHeight="1">
      <c r="A134" s="193" t="s">
        <v>276</v>
      </c>
      <c r="B134" s="164">
        <v>833700</v>
      </c>
      <c r="C134" s="162">
        <v>21350</v>
      </c>
      <c r="D134" s="170">
        <v>0.03</v>
      </c>
      <c r="E134" s="164">
        <v>5250</v>
      </c>
      <c r="F134" s="112">
        <v>0</v>
      </c>
      <c r="G134" s="170">
        <v>0</v>
      </c>
      <c r="H134" s="164">
        <v>2450</v>
      </c>
      <c r="I134" s="112">
        <v>0</v>
      </c>
      <c r="J134" s="170">
        <v>0</v>
      </c>
      <c r="K134" s="164">
        <v>841400</v>
      </c>
      <c r="L134" s="112">
        <v>21350</v>
      </c>
      <c r="M134" s="127">
        <v>0.03</v>
      </c>
      <c r="N134" s="112">
        <v>663600</v>
      </c>
      <c r="O134" s="173">
        <f t="shared" si="20"/>
        <v>0.7886855241264559</v>
      </c>
      <c r="P134" s="108">
        <f>Volume!K134</f>
        <v>819.45</v>
      </c>
      <c r="Q134" s="69">
        <f>Volume!J134</f>
        <v>814.9</v>
      </c>
      <c r="R134" s="237">
        <f t="shared" si="21"/>
        <v>68.565686</v>
      </c>
      <c r="S134" s="103">
        <f t="shared" si="22"/>
        <v>54.076764</v>
      </c>
      <c r="T134" s="109">
        <f t="shared" si="23"/>
        <v>820050</v>
      </c>
      <c r="U134" s="103">
        <f t="shared" si="24"/>
        <v>2.603499786598378</v>
      </c>
      <c r="V134" s="103">
        <f t="shared" si="25"/>
        <v>67.938213</v>
      </c>
      <c r="W134" s="103">
        <f t="shared" si="26"/>
        <v>0.4278225</v>
      </c>
      <c r="X134" s="103">
        <f t="shared" si="27"/>
        <v>0.1996505</v>
      </c>
      <c r="Y134" s="103">
        <f t="shared" si="28"/>
        <v>67.19899725</v>
      </c>
      <c r="Z134" s="237">
        <f t="shared" si="29"/>
        <v>1.3666887499999945</v>
      </c>
      <c r="AA134" s="78"/>
      <c r="AB134" s="77"/>
    </row>
    <row r="135" spans="1:28" s="58" customFormat="1" ht="14.25" customHeight="1">
      <c r="A135" s="193" t="s">
        <v>180</v>
      </c>
      <c r="B135" s="164">
        <v>5872500</v>
      </c>
      <c r="C135" s="162">
        <v>-90000</v>
      </c>
      <c r="D135" s="170">
        <v>-0.02</v>
      </c>
      <c r="E135" s="164">
        <v>489000</v>
      </c>
      <c r="F135" s="112">
        <v>9000</v>
      </c>
      <c r="G135" s="170">
        <v>0.02</v>
      </c>
      <c r="H135" s="164">
        <v>133500</v>
      </c>
      <c r="I135" s="112">
        <v>0</v>
      </c>
      <c r="J135" s="170">
        <v>0</v>
      </c>
      <c r="K135" s="164">
        <v>6495000</v>
      </c>
      <c r="L135" s="112">
        <v>-81000</v>
      </c>
      <c r="M135" s="127">
        <v>-0.01</v>
      </c>
      <c r="N135" s="112">
        <v>4734000</v>
      </c>
      <c r="O135" s="173">
        <f t="shared" si="20"/>
        <v>0.7288683602771363</v>
      </c>
      <c r="P135" s="108">
        <f>Volume!K135</f>
        <v>148.6</v>
      </c>
      <c r="Q135" s="69">
        <f>Volume!J135</f>
        <v>147.3</v>
      </c>
      <c r="R135" s="237">
        <f t="shared" si="21"/>
        <v>95.67135000000002</v>
      </c>
      <c r="S135" s="103">
        <f t="shared" si="22"/>
        <v>69.73182</v>
      </c>
      <c r="T135" s="109">
        <f t="shared" si="23"/>
        <v>6576000</v>
      </c>
      <c r="U135" s="103">
        <f t="shared" si="24"/>
        <v>-1.2317518248175183</v>
      </c>
      <c r="V135" s="103">
        <f t="shared" si="25"/>
        <v>86.50192500000001</v>
      </c>
      <c r="W135" s="103">
        <f t="shared" si="26"/>
        <v>7.20297</v>
      </c>
      <c r="X135" s="103">
        <f t="shared" si="27"/>
        <v>1.966455</v>
      </c>
      <c r="Y135" s="103">
        <f t="shared" si="28"/>
        <v>97.71936</v>
      </c>
      <c r="Z135" s="237">
        <f t="shared" si="29"/>
        <v>-2.0480099999999766</v>
      </c>
      <c r="AA135" s="78"/>
      <c r="AB135" s="77"/>
    </row>
    <row r="136" spans="1:28" s="58" customFormat="1" ht="14.25" customHeight="1">
      <c r="A136" s="193" t="s">
        <v>181</v>
      </c>
      <c r="B136" s="164">
        <v>425000</v>
      </c>
      <c r="C136" s="162">
        <v>67150</v>
      </c>
      <c r="D136" s="170">
        <v>0.19</v>
      </c>
      <c r="E136" s="164">
        <v>850</v>
      </c>
      <c r="F136" s="112">
        <v>0</v>
      </c>
      <c r="G136" s="170">
        <v>0</v>
      </c>
      <c r="H136" s="164">
        <v>0</v>
      </c>
      <c r="I136" s="112">
        <v>0</v>
      </c>
      <c r="J136" s="170">
        <v>0</v>
      </c>
      <c r="K136" s="164">
        <v>425850</v>
      </c>
      <c r="L136" s="112">
        <v>67150</v>
      </c>
      <c r="M136" s="127">
        <v>0.19</v>
      </c>
      <c r="N136" s="112">
        <v>294100</v>
      </c>
      <c r="O136" s="173">
        <f t="shared" si="20"/>
        <v>0.6906187624750499</v>
      </c>
      <c r="P136" s="108">
        <f>Volume!K136</f>
        <v>344.8</v>
      </c>
      <c r="Q136" s="69">
        <f>Volume!J136</f>
        <v>341.55</v>
      </c>
      <c r="R136" s="237">
        <f t="shared" si="21"/>
        <v>14.54490675</v>
      </c>
      <c r="S136" s="103">
        <f t="shared" si="22"/>
        <v>10.0449855</v>
      </c>
      <c r="T136" s="109">
        <f t="shared" si="23"/>
        <v>358700</v>
      </c>
      <c r="U136" s="103">
        <f t="shared" si="24"/>
        <v>18.72037914691943</v>
      </c>
      <c r="V136" s="103">
        <f t="shared" si="25"/>
        <v>14.515875</v>
      </c>
      <c r="W136" s="103">
        <f t="shared" si="26"/>
        <v>0.02903175</v>
      </c>
      <c r="X136" s="103">
        <f t="shared" si="27"/>
        <v>0</v>
      </c>
      <c r="Y136" s="103">
        <f t="shared" si="28"/>
        <v>12.367976</v>
      </c>
      <c r="Z136" s="237">
        <f t="shared" si="29"/>
        <v>2.1769307500000004</v>
      </c>
      <c r="AA136" s="78"/>
      <c r="AB136" s="77"/>
    </row>
    <row r="137" spans="1:28" s="58" customFormat="1" ht="14.25" customHeight="1">
      <c r="A137" s="193" t="s">
        <v>150</v>
      </c>
      <c r="B137" s="164">
        <v>7198625</v>
      </c>
      <c r="C137" s="162">
        <v>1059625</v>
      </c>
      <c r="D137" s="170">
        <v>0.17</v>
      </c>
      <c r="E137" s="164">
        <v>131250</v>
      </c>
      <c r="F137" s="112">
        <v>6125</v>
      </c>
      <c r="G137" s="170">
        <v>0.05</v>
      </c>
      <c r="H137" s="164">
        <v>43750</v>
      </c>
      <c r="I137" s="112">
        <v>875</v>
      </c>
      <c r="J137" s="170">
        <v>0.02</v>
      </c>
      <c r="K137" s="164">
        <v>7373625</v>
      </c>
      <c r="L137" s="112">
        <v>1066625</v>
      </c>
      <c r="M137" s="127">
        <v>0.17</v>
      </c>
      <c r="N137" s="112">
        <v>4638375</v>
      </c>
      <c r="O137" s="173">
        <f t="shared" si="20"/>
        <v>0.6290494838020648</v>
      </c>
      <c r="P137" s="108">
        <f>Volume!K137</f>
        <v>523.55</v>
      </c>
      <c r="Q137" s="69">
        <f>Volume!J137</f>
        <v>518</v>
      </c>
      <c r="R137" s="237">
        <f t="shared" si="21"/>
        <v>381.953775</v>
      </c>
      <c r="S137" s="103">
        <f t="shared" si="22"/>
        <v>240.267825</v>
      </c>
      <c r="T137" s="109">
        <f t="shared" si="23"/>
        <v>6307000</v>
      </c>
      <c r="U137" s="103">
        <f t="shared" si="24"/>
        <v>16.911764705882355</v>
      </c>
      <c r="V137" s="103">
        <f t="shared" si="25"/>
        <v>372.888775</v>
      </c>
      <c r="W137" s="103">
        <f t="shared" si="26"/>
        <v>6.79875</v>
      </c>
      <c r="X137" s="103">
        <f t="shared" si="27"/>
        <v>2.26625</v>
      </c>
      <c r="Y137" s="103">
        <f t="shared" si="28"/>
        <v>330.20298499999996</v>
      </c>
      <c r="Z137" s="237">
        <f t="shared" si="29"/>
        <v>51.75079000000005</v>
      </c>
      <c r="AA137" s="78"/>
      <c r="AB137" s="77"/>
    </row>
    <row r="138" spans="1:28" s="58" customFormat="1" ht="14.25" customHeight="1">
      <c r="A138" s="193" t="s">
        <v>151</v>
      </c>
      <c r="B138" s="164">
        <v>742950</v>
      </c>
      <c r="C138" s="162">
        <v>-859950</v>
      </c>
      <c r="D138" s="170">
        <v>-0.54</v>
      </c>
      <c r="E138" s="164">
        <v>225</v>
      </c>
      <c r="F138" s="112">
        <v>-675</v>
      </c>
      <c r="G138" s="170">
        <v>-0.75</v>
      </c>
      <c r="H138" s="164">
        <v>0</v>
      </c>
      <c r="I138" s="112">
        <v>0</v>
      </c>
      <c r="J138" s="170">
        <v>0</v>
      </c>
      <c r="K138" s="164">
        <v>743175</v>
      </c>
      <c r="L138" s="112">
        <v>-860625</v>
      </c>
      <c r="M138" s="127">
        <v>-0.54</v>
      </c>
      <c r="N138" s="112">
        <v>265050</v>
      </c>
      <c r="O138" s="173">
        <f t="shared" si="20"/>
        <v>0.3566454738116863</v>
      </c>
      <c r="P138" s="108">
        <f>Volume!K138</f>
        <v>1182.45</v>
      </c>
      <c r="Q138" s="69">
        <f>Volume!J138</f>
        <v>1047.8</v>
      </c>
      <c r="R138" s="237">
        <f t="shared" si="21"/>
        <v>77.8698765</v>
      </c>
      <c r="S138" s="103">
        <f t="shared" si="22"/>
        <v>27.771939</v>
      </c>
      <c r="T138" s="109">
        <f t="shared" si="23"/>
        <v>1603800</v>
      </c>
      <c r="U138" s="103">
        <f t="shared" si="24"/>
        <v>-53.661616161616166</v>
      </c>
      <c r="V138" s="103">
        <f t="shared" si="25"/>
        <v>77.846301</v>
      </c>
      <c r="W138" s="103">
        <f t="shared" si="26"/>
        <v>0.0235755</v>
      </c>
      <c r="X138" s="103">
        <f t="shared" si="27"/>
        <v>0</v>
      </c>
      <c r="Y138" s="103">
        <f t="shared" si="28"/>
        <v>189.641331</v>
      </c>
      <c r="Z138" s="237">
        <f t="shared" si="29"/>
        <v>-111.7714545</v>
      </c>
      <c r="AA138" s="78"/>
      <c r="AB138" s="77"/>
    </row>
    <row r="139" spans="1:28" s="58" customFormat="1" ht="14.25" customHeight="1">
      <c r="A139" s="193" t="s">
        <v>214</v>
      </c>
      <c r="B139" s="164">
        <v>351250</v>
      </c>
      <c r="C139" s="162">
        <v>-12875</v>
      </c>
      <c r="D139" s="170">
        <v>-0.04</v>
      </c>
      <c r="E139" s="164">
        <v>125</v>
      </c>
      <c r="F139" s="112">
        <v>0</v>
      </c>
      <c r="G139" s="170">
        <v>0</v>
      </c>
      <c r="H139" s="164">
        <v>0</v>
      </c>
      <c r="I139" s="112">
        <v>0</v>
      </c>
      <c r="J139" s="170">
        <v>0</v>
      </c>
      <c r="K139" s="164">
        <v>351375</v>
      </c>
      <c r="L139" s="112">
        <v>-12875</v>
      </c>
      <c r="M139" s="127">
        <v>-0.04</v>
      </c>
      <c r="N139" s="112">
        <v>334250</v>
      </c>
      <c r="O139" s="173">
        <f t="shared" si="20"/>
        <v>0.9512628957666311</v>
      </c>
      <c r="P139" s="108">
        <f>Volume!K139</f>
        <v>1641.5</v>
      </c>
      <c r="Q139" s="69">
        <f>Volume!J139</f>
        <v>1649.6</v>
      </c>
      <c r="R139" s="237">
        <f t="shared" si="21"/>
        <v>57.96282</v>
      </c>
      <c r="S139" s="103">
        <f t="shared" si="22"/>
        <v>55.13788</v>
      </c>
      <c r="T139" s="109">
        <f t="shared" si="23"/>
        <v>364250</v>
      </c>
      <c r="U139" s="103">
        <f t="shared" si="24"/>
        <v>-3.534660260809883</v>
      </c>
      <c r="V139" s="103">
        <f t="shared" si="25"/>
        <v>57.9422</v>
      </c>
      <c r="W139" s="103">
        <f t="shared" si="26"/>
        <v>0.02062</v>
      </c>
      <c r="X139" s="103">
        <f t="shared" si="27"/>
        <v>0</v>
      </c>
      <c r="Y139" s="103">
        <f t="shared" si="28"/>
        <v>59.7916375</v>
      </c>
      <c r="Z139" s="237">
        <f t="shared" si="29"/>
        <v>-1.8288174999999995</v>
      </c>
      <c r="AA139" s="78"/>
      <c r="AB139" s="77"/>
    </row>
    <row r="140" spans="1:28" s="58" customFormat="1" ht="14.25" customHeight="1">
      <c r="A140" s="193" t="s">
        <v>229</v>
      </c>
      <c r="B140" s="164">
        <v>1789400</v>
      </c>
      <c r="C140" s="162">
        <v>83400</v>
      </c>
      <c r="D140" s="170">
        <v>0.05</v>
      </c>
      <c r="E140" s="164">
        <v>4000</v>
      </c>
      <c r="F140" s="112">
        <v>600</v>
      </c>
      <c r="G140" s="170">
        <v>0.18</v>
      </c>
      <c r="H140" s="164">
        <v>2600</v>
      </c>
      <c r="I140" s="112">
        <v>0</v>
      </c>
      <c r="J140" s="170">
        <v>0</v>
      </c>
      <c r="K140" s="164">
        <v>1796000</v>
      </c>
      <c r="L140" s="112">
        <v>84000</v>
      </c>
      <c r="M140" s="127">
        <v>0.05</v>
      </c>
      <c r="N140" s="112">
        <v>1157800</v>
      </c>
      <c r="O140" s="173">
        <f t="shared" si="20"/>
        <v>0.6446547884187083</v>
      </c>
      <c r="P140" s="108">
        <f>Volume!K140</f>
        <v>1190.35</v>
      </c>
      <c r="Q140" s="69">
        <f>Volume!J140</f>
        <v>1145.15</v>
      </c>
      <c r="R140" s="237">
        <f t="shared" si="21"/>
        <v>205.66894000000002</v>
      </c>
      <c r="S140" s="103">
        <f t="shared" si="22"/>
        <v>132.585467</v>
      </c>
      <c r="T140" s="109">
        <f t="shared" si="23"/>
        <v>1712000</v>
      </c>
      <c r="U140" s="103">
        <f t="shared" si="24"/>
        <v>4.906542056074766</v>
      </c>
      <c r="V140" s="103">
        <f t="shared" si="25"/>
        <v>204.91314100000002</v>
      </c>
      <c r="W140" s="103">
        <f t="shared" si="26"/>
        <v>0.45806</v>
      </c>
      <c r="X140" s="103">
        <f t="shared" si="27"/>
        <v>0.29773900000000003</v>
      </c>
      <c r="Y140" s="103">
        <f t="shared" si="28"/>
        <v>203.78791999999999</v>
      </c>
      <c r="Z140" s="237">
        <f t="shared" si="29"/>
        <v>1.881020000000035</v>
      </c>
      <c r="AA140" s="78"/>
      <c r="AB140" s="77"/>
    </row>
    <row r="141" spans="1:28" s="58" customFormat="1" ht="14.25" customHeight="1">
      <c r="A141" s="193" t="s">
        <v>91</v>
      </c>
      <c r="B141" s="164">
        <v>4438400</v>
      </c>
      <c r="C141" s="162">
        <v>-429400</v>
      </c>
      <c r="D141" s="170">
        <v>-0.09</v>
      </c>
      <c r="E141" s="164">
        <v>961400</v>
      </c>
      <c r="F141" s="112">
        <v>-15200</v>
      </c>
      <c r="G141" s="170">
        <v>-0.02</v>
      </c>
      <c r="H141" s="164">
        <v>342000</v>
      </c>
      <c r="I141" s="112">
        <v>22800</v>
      </c>
      <c r="J141" s="170">
        <v>0.07</v>
      </c>
      <c r="K141" s="164">
        <v>5741800</v>
      </c>
      <c r="L141" s="112">
        <v>-421800</v>
      </c>
      <c r="M141" s="127">
        <v>-0.07</v>
      </c>
      <c r="N141" s="112">
        <v>5023600</v>
      </c>
      <c r="O141" s="173">
        <f t="shared" si="20"/>
        <v>0.8749172733289212</v>
      </c>
      <c r="P141" s="108">
        <f>Volume!K141</f>
        <v>73.3</v>
      </c>
      <c r="Q141" s="69">
        <f>Volume!J141</f>
        <v>72.6</v>
      </c>
      <c r="R141" s="237">
        <f t="shared" si="21"/>
        <v>41.68546799999999</v>
      </c>
      <c r="S141" s="103">
        <f t="shared" si="22"/>
        <v>36.471336</v>
      </c>
      <c r="T141" s="109">
        <f t="shared" si="23"/>
        <v>6163600</v>
      </c>
      <c r="U141" s="103">
        <f t="shared" si="24"/>
        <v>-6.843403205918619</v>
      </c>
      <c r="V141" s="103">
        <f t="shared" si="25"/>
        <v>32.222784</v>
      </c>
      <c r="W141" s="103">
        <f t="shared" si="26"/>
        <v>6.979764</v>
      </c>
      <c r="X141" s="103">
        <f t="shared" si="27"/>
        <v>2.4829199999999996</v>
      </c>
      <c r="Y141" s="103">
        <f t="shared" si="28"/>
        <v>45.179188</v>
      </c>
      <c r="Z141" s="237">
        <f t="shared" si="29"/>
        <v>-3.4937200000000104</v>
      </c>
      <c r="AA141" s="78"/>
      <c r="AB141" s="77"/>
    </row>
    <row r="142" spans="1:28" s="58" customFormat="1" ht="14.25" customHeight="1">
      <c r="A142" s="193" t="s">
        <v>152</v>
      </c>
      <c r="B142" s="164">
        <v>1491750</v>
      </c>
      <c r="C142" s="162">
        <v>47250</v>
      </c>
      <c r="D142" s="170">
        <v>0.03</v>
      </c>
      <c r="E142" s="164">
        <v>54000</v>
      </c>
      <c r="F142" s="112">
        <v>0</v>
      </c>
      <c r="G142" s="170">
        <v>0</v>
      </c>
      <c r="H142" s="164">
        <v>0</v>
      </c>
      <c r="I142" s="112">
        <v>0</v>
      </c>
      <c r="J142" s="170">
        <v>0</v>
      </c>
      <c r="K142" s="164">
        <v>1545750</v>
      </c>
      <c r="L142" s="112">
        <v>47250</v>
      </c>
      <c r="M142" s="127">
        <v>0.03</v>
      </c>
      <c r="N142" s="112">
        <v>957150</v>
      </c>
      <c r="O142" s="173">
        <f t="shared" si="20"/>
        <v>0.6192139737991267</v>
      </c>
      <c r="P142" s="108">
        <f>Volume!K142</f>
        <v>213.25</v>
      </c>
      <c r="Q142" s="69">
        <f>Volume!J142</f>
        <v>214</v>
      </c>
      <c r="R142" s="237">
        <f t="shared" si="21"/>
        <v>33.07905</v>
      </c>
      <c r="S142" s="103">
        <f t="shared" si="22"/>
        <v>20.48301</v>
      </c>
      <c r="T142" s="109">
        <f t="shared" si="23"/>
        <v>1498500</v>
      </c>
      <c r="U142" s="103">
        <f t="shared" si="24"/>
        <v>3.153153153153153</v>
      </c>
      <c r="V142" s="103">
        <f t="shared" si="25"/>
        <v>31.92345</v>
      </c>
      <c r="W142" s="103">
        <f t="shared" si="26"/>
        <v>1.1556</v>
      </c>
      <c r="X142" s="103">
        <f t="shared" si="27"/>
        <v>0</v>
      </c>
      <c r="Y142" s="103">
        <f t="shared" si="28"/>
        <v>31.9555125</v>
      </c>
      <c r="Z142" s="237">
        <f t="shared" si="29"/>
        <v>1.1235375000000012</v>
      </c>
      <c r="AA142" s="78"/>
      <c r="AB142" s="77"/>
    </row>
    <row r="143" spans="1:28" s="58" customFormat="1" ht="14.25" customHeight="1">
      <c r="A143" s="193" t="s">
        <v>208</v>
      </c>
      <c r="B143" s="164">
        <v>4204872</v>
      </c>
      <c r="C143" s="162">
        <v>227836</v>
      </c>
      <c r="D143" s="170">
        <v>0.06</v>
      </c>
      <c r="E143" s="164">
        <v>228248</v>
      </c>
      <c r="F143" s="112">
        <v>-1236</v>
      </c>
      <c r="G143" s="170">
        <v>-0.01</v>
      </c>
      <c r="H143" s="164">
        <v>46556</v>
      </c>
      <c r="I143" s="112">
        <v>3708</v>
      </c>
      <c r="J143" s="170">
        <v>0.09</v>
      </c>
      <c r="K143" s="164">
        <v>4479676</v>
      </c>
      <c r="L143" s="112">
        <v>230308</v>
      </c>
      <c r="M143" s="127">
        <v>0.05</v>
      </c>
      <c r="N143" s="112">
        <v>3437316</v>
      </c>
      <c r="O143" s="173">
        <f t="shared" si="20"/>
        <v>0.7673135289248597</v>
      </c>
      <c r="P143" s="108">
        <f>Volume!K143</f>
        <v>722.9</v>
      </c>
      <c r="Q143" s="69">
        <f>Volume!J143</f>
        <v>718.15</v>
      </c>
      <c r="R143" s="237">
        <f t="shared" si="21"/>
        <v>321.70793194000004</v>
      </c>
      <c r="S143" s="103">
        <f t="shared" si="22"/>
        <v>246.85084854000002</v>
      </c>
      <c r="T143" s="109">
        <f t="shared" si="23"/>
        <v>4249368</v>
      </c>
      <c r="U143" s="103">
        <f t="shared" si="24"/>
        <v>5.419817723482645</v>
      </c>
      <c r="V143" s="103">
        <f t="shared" si="25"/>
        <v>301.97288268</v>
      </c>
      <c r="W143" s="103">
        <f t="shared" si="26"/>
        <v>16.39163012</v>
      </c>
      <c r="X143" s="103">
        <f t="shared" si="27"/>
        <v>3.34341914</v>
      </c>
      <c r="Y143" s="103">
        <f t="shared" si="28"/>
        <v>307.18681272</v>
      </c>
      <c r="Z143" s="237">
        <f t="shared" si="29"/>
        <v>14.52111922000006</v>
      </c>
      <c r="AA143" s="78"/>
      <c r="AB143" s="77"/>
    </row>
    <row r="144" spans="1:28" s="58" customFormat="1" ht="14.25" customHeight="1">
      <c r="A144" s="193" t="s">
        <v>230</v>
      </c>
      <c r="B144" s="164">
        <v>1119600</v>
      </c>
      <c r="C144" s="162">
        <v>-33200</v>
      </c>
      <c r="D144" s="170">
        <v>-0.03</v>
      </c>
      <c r="E144" s="164">
        <v>7600</v>
      </c>
      <c r="F144" s="112">
        <v>-400</v>
      </c>
      <c r="G144" s="170">
        <v>-0.05</v>
      </c>
      <c r="H144" s="164">
        <v>400</v>
      </c>
      <c r="I144" s="112">
        <v>0</v>
      </c>
      <c r="J144" s="170">
        <v>0</v>
      </c>
      <c r="K144" s="164">
        <v>1127600</v>
      </c>
      <c r="L144" s="112">
        <v>-33600</v>
      </c>
      <c r="M144" s="127">
        <v>-0.03</v>
      </c>
      <c r="N144" s="112">
        <v>904000</v>
      </c>
      <c r="O144" s="173">
        <f t="shared" si="20"/>
        <v>0.8017027314650585</v>
      </c>
      <c r="P144" s="108">
        <f>Volume!K144</f>
        <v>545.8</v>
      </c>
      <c r="Q144" s="69">
        <f>Volume!J144</f>
        <v>568.1</v>
      </c>
      <c r="R144" s="237">
        <f t="shared" si="21"/>
        <v>64.058956</v>
      </c>
      <c r="S144" s="103">
        <f t="shared" si="22"/>
        <v>51.35624</v>
      </c>
      <c r="T144" s="109">
        <f t="shared" si="23"/>
        <v>1161200</v>
      </c>
      <c r="U144" s="103">
        <f t="shared" si="24"/>
        <v>-2.8935583878746125</v>
      </c>
      <c r="V144" s="103">
        <f t="shared" si="25"/>
        <v>63.604476</v>
      </c>
      <c r="W144" s="103">
        <f t="shared" si="26"/>
        <v>0.431756</v>
      </c>
      <c r="X144" s="103">
        <f t="shared" si="27"/>
        <v>0.022724</v>
      </c>
      <c r="Y144" s="103">
        <f t="shared" si="28"/>
        <v>63.378296</v>
      </c>
      <c r="Z144" s="237">
        <f t="shared" si="29"/>
        <v>0.680659999999996</v>
      </c>
      <c r="AA144" s="78"/>
      <c r="AB144" s="77"/>
    </row>
    <row r="145" spans="1:28" s="58" customFormat="1" ht="14.25" customHeight="1">
      <c r="A145" s="193" t="s">
        <v>185</v>
      </c>
      <c r="B145" s="164">
        <v>12573900</v>
      </c>
      <c r="C145" s="162">
        <v>-402300</v>
      </c>
      <c r="D145" s="170">
        <v>-0.03</v>
      </c>
      <c r="E145" s="164">
        <v>3233250</v>
      </c>
      <c r="F145" s="112">
        <v>-162675</v>
      </c>
      <c r="G145" s="170">
        <v>-0.05</v>
      </c>
      <c r="H145" s="164">
        <v>2937600</v>
      </c>
      <c r="I145" s="112">
        <v>246375</v>
      </c>
      <c r="J145" s="170">
        <v>0.09</v>
      </c>
      <c r="K145" s="164">
        <v>18744750</v>
      </c>
      <c r="L145" s="112">
        <v>-318600</v>
      </c>
      <c r="M145" s="127">
        <v>-0.02</v>
      </c>
      <c r="N145" s="112">
        <v>15404175</v>
      </c>
      <c r="O145" s="173">
        <f t="shared" si="20"/>
        <v>0.8217861001080302</v>
      </c>
      <c r="P145" s="108">
        <f>Volume!K145</f>
        <v>533.35</v>
      </c>
      <c r="Q145" s="69">
        <f>Volume!J145</f>
        <v>557.1</v>
      </c>
      <c r="R145" s="237">
        <f t="shared" si="21"/>
        <v>1044.2700225</v>
      </c>
      <c r="S145" s="103">
        <f t="shared" si="22"/>
        <v>858.16658925</v>
      </c>
      <c r="T145" s="109">
        <f t="shared" si="23"/>
        <v>19063350</v>
      </c>
      <c r="U145" s="103">
        <f t="shared" si="24"/>
        <v>-1.671269740103392</v>
      </c>
      <c r="V145" s="103">
        <f t="shared" si="25"/>
        <v>700.491969</v>
      </c>
      <c r="W145" s="103">
        <f t="shared" si="26"/>
        <v>180.1243575</v>
      </c>
      <c r="X145" s="103">
        <f t="shared" si="27"/>
        <v>163.653696</v>
      </c>
      <c r="Y145" s="103">
        <f t="shared" si="28"/>
        <v>1016.74377225</v>
      </c>
      <c r="Z145" s="237">
        <f t="shared" si="29"/>
        <v>27.52625025000009</v>
      </c>
      <c r="AA145" s="78"/>
      <c r="AB145" s="77"/>
    </row>
    <row r="146" spans="1:28" s="58" customFormat="1" ht="14.25" customHeight="1">
      <c r="A146" s="193" t="s">
        <v>206</v>
      </c>
      <c r="B146" s="164">
        <v>724350</v>
      </c>
      <c r="C146" s="162">
        <v>-40150</v>
      </c>
      <c r="D146" s="170">
        <v>-0.05</v>
      </c>
      <c r="E146" s="164">
        <v>14575</v>
      </c>
      <c r="F146" s="112">
        <v>-275</v>
      </c>
      <c r="G146" s="170">
        <v>-0.02</v>
      </c>
      <c r="H146" s="164">
        <v>0</v>
      </c>
      <c r="I146" s="112">
        <v>0</v>
      </c>
      <c r="J146" s="170">
        <v>0</v>
      </c>
      <c r="K146" s="164">
        <v>738925</v>
      </c>
      <c r="L146" s="112">
        <v>-40425</v>
      </c>
      <c r="M146" s="127">
        <v>-0.05</v>
      </c>
      <c r="N146" s="112">
        <v>666325</v>
      </c>
      <c r="O146" s="173">
        <f t="shared" si="20"/>
        <v>0.9017491626349088</v>
      </c>
      <c r="P146" s="108">
        <f>Volume!K146</f>
        <v>676.2</v>
      </c>
      <c r="Q146" s="69">
        <f>Volume!J146</f>
        <v>678.65</v>
      </c>
      <c r="R146" s="237">
        <f t="shared" si="21"/>
        <v>50.147145125</v>
      </c>
      <c r="S146" s="103">
        <f t="shared" si="22"/>
        <v>45.220146125</v>
      </c>
      <c r="T146" s="109">
        <f t="shared" si="23"/>
        <v>779350</v>
      </c>
      <c r="U146" s="103">
        <f t="shared" si="24"/>
        <v>-5.187014820042343</v>
      </c>
      <c r="V146" s="103">
        <f t="shared" si="25"/>
        <v>49.15801275</v>
      </c>
      <c r="W146" s="103">
        <f t="shared" si="26"/>
        <v>0.989132375</v>
      </c>
      <c r="X146" s="103">
        <f t="shared" si="27"/>
        <v>0</v>
      </c>
      <c r="Y146" s="103">
        <f t="shared" si="28"/>
        <v>52.699647000000006</v>
      </c>
      <c r="Z146" s="237">
        <f t="shared" si="29"/>
        <v>-2.5525018750000044</v>
      </c>
      <c r="AA146" s="78"/>
      <c r="AB146" s="77"/>
    </row>
    <row r="147" spans="1:28" s="58" customFormat="1" ht="14.25" customHeight="1">
      <c r="A147" s="193" t="s">
        <v>118</v>
      </c>
      <c r="B147" s="164">
        <v>4500500</v>
      </c>
      <c r="C147" s="162">
        <v>63000</v>
      </c>
      <c r="D147" s="170">
        <v>0.01</v>
      </c>
      <c r="E147" s="164">
        <v>507500</v>
      </c>
      <c r="F147" s="112">
        <v>-12500</v>
      </c>
      <c r="G147" s="170">
        <v>-0.02</v>
      </c>
      <c r="H147" s="164">
        <v>66500</v>
      </c>
      <c r="I147" s="112">
        <v>-500</v>
      </c>
      <c r="J147" s="170">
        <v>-0.01</v>
      </c>
      <c r="K147" s="164">
        <v>5074500</v>
      </c>
      <c r="L147" s="112">
        <v>50000</v>
      </c>
      <c r="M147" s="127">
        <v>0.01</v>
      </c>
      <c r="N147" s="112">
        <v>4415500</v>
      </c>
      <c r="O147" s="173">
        <f t="shared" si="20"/>
        <v>0.8701349886688343</v>
      </c>
      <c r="P147" s="108">
        <f>Volume!K147</f>
        <v>1257.65</v>
      </c>
      <c r="Q147" s="69">
        <f>Volume!J147</f>
        <v>1247.8</v>
      </c>
      <c r="R147" s="237">
        <f t="shared" si="21"/>
        <v>633.19611</v>
      </c>
      <c r="S147" s="103">
        <f t="shared" si="22"/>
        <v>550.96609</v>
      </c>
      <c r="T147" s="109">
        <f t="shared" si="23"/>
        <v>5024500</v>
      </c>
      <c r="U147" s="103">
        <f t="shared" si="24"/>
        <v>0.9951238929246691</v>
      </c>
      <c r="V147" s="103">
        <f t="shared" si="25"/>
        <v>561.57239</v>
      </c>
      <c r="W147" s="103">
        <f t="shared" si="26"/>
        <v>63.32585</v>
      </c>
      <c r="X147" s="103">
        <f t="shared" si="27"/>
        <v>8.29787</v>
      </c>
      <c r="Y147" s="103">
        <f t="shared" si="28"/>
        <v>631.9062425</v>
      </c>
      <c r="Z147" s="237">
        <f t="shared" si="29"/>
        <v>1.289867500000014</v>
      </c>
      <c r="AA147" s="78"/>
      <c r="AB147" s="77"/>
    </row>
    <row r="148" spans="1:28" s="58" customFormat="1" ht="14.25" customHeight="1">
      <c r="A148" s="193" t="s">
        <v>231</v>
      </c>
      <c r="B148" s="164">
        <v>1586049</v>
      </c>
      <c r="C148" s="162">
        <v>61650</v>
      </c>
      <c r="D148" s="170">
        <v>0.04</v>
      </c>
      <c r="E148" s="164">
        <v>5343</v>
      </c>
      <c r="F148" s="112">
        <v>0</v>
      </c>
      <c r="G148" s="170">
        <v>0</v>
      </c>
      <c r="H148" s="164">
        <v>822</v>
      </c>
      <c r="I148" s="112">
        <v>0</v>
      </c>
      <c r="J148" s="170">
        <v>0</v>
      </c>
      <c r="K148" s="164">
        <v>1592214</v>
      </c>
      <c r="L148" s="112">
        <v>61650</v>
      </c>
      <c r="M148" s="127">
        <v>0.04</v>
      </c>
      <c r="N148" s="112">
        <v>1182858</v>
      </c>
      <c r="O148" s="173">
        <f t="shared" si="20"/>
        <v>0.7429013939081053</v>
      </c>
      <c r="P148" s="108">
        <f>Volume!K148</f>
        <v>1010.75</v>
      </c>
      <c r="Q148" s="69">
        <f>Volume!J148</f>
        <v>952.85</v>
      </c>
      <c r="R148" s="237">
        <f t="shared" si="21"/>
        <v>151.71411099000002</v>
      </c>
      <c r="S148" s="103">
        <f t="shared" si="22"/>
        <v>112.70862453</v>
      </c>
      <c r="T148" s="109">
        <f t="shared" si="23"/>
        <v>1530564</v>
      </c>
      <c r="U148" s="103">
        <f t="shared" si="24"/>
        <v>4.027926960257788</v>
      </c>
      <c r="V148" s="103">
        <f t="shared" si="25"/>
        <v>151.126678965</v>
      </c>
      <c r="W148" s="103">
        <f t="shared" si="26"/>
        <v>0.5091077549999999</v>
      </c>
      <c r="X148" s="103">
        <f t="shared" si="27"/>
        <v>0.07832427</v>
      </c>
      <c r="Y148" s="103">
        <f t="shared" si="28"/>
        <v>154.7017563</v>
      </c>
      <c r="Z148" s="237">
        <f t="shared" si="29"/>
        <v>-2.9876453099999765</v>
      </c>
      <c r="AA148" s="78"/>
      <c r="AB148" s="77"/>
    </row>
    <row r="149" spans="1:28" s="58" customFormat="1" ht="14.25" customHeight="1">
      <c r="A149" s="193" t="s">
        <v>300</v>
      </c>
      <c r="B149" s="164">
        <v>1913450</v>
      </c>
      <c r="C149" s="162">
        <v>-246400</v>
      </c>
      <c r="D149" s="170">
        <v>-0.11</v>
      </c>
      <c r="E149" s="164">
        <v>80850</v>
      </c>
      <c r="F149" s="112">
        <v>0</v>
      </c>
      <c r="G149" s="170">
        <v>0</v>
      </c>
      <c r="H149" s="164">
        <v>0</v>
      </c>
      <c r="I149" s="112">
        <v>0</v>
      </c>
      <c r="J149" s="170">
        <v>0</v>
      </c>
      <c r="K149" s="164">
        <v>1994300</v>
      </c>
      <c r="L149" s="112">
        <v>-246400</v>
      </c>
      <c r="M149" s="127">
        <v>-0.11</v>
      </c>
      <c r="N149" s="112">
        <v>1744050</v>
      </c>
      <c r="O149" s="173">
        <f t="shared" si="20"/>
        <v>0.8745173745173745</v>
      </c>
      <c r="P149" s="108">
        <f>Volume!K149</f>
        <v>49</v>
      </c>
      <c r="Q149" s="69">
        <f>Volume!J149</f>
        <v>49.1</v>
      </c>
      <c r="R149" s="237">
        <f t="shared" si="21"/>
        <v>9.792013</v>
      </c>
      <c r="S149" s="103">
        <f t="shared" si="22"/>
        <v>8.5632855</v>
      </c>
      <c r="T149" s="109">
        <f t="shared" si="23"/>
        <v>2240700</v>
      </c>
      <c r="U149" s="103">
        <f t="shared" si="24"/>
        <v>-10.996563573883162</v>
      </c>
      <c r="V149" s="103">
        <f t="shared" si="25"/>
        <v>9.3950395</v>
      </c>
      <c r="W149" s="103">
        <f t="shared" si="26"/>
        <v>0.3969735</v>
      </c>
      <c r="X149" s="103">
        <f t="shared" si="27"/>
        <v>0</v>
      </c>
      <c r="Y149" s="103">
        <f t="shared" si="28"/>
        <v>10.97943</v>
      </c>
      <c r="Z149" s="237">
        <f t="shared" si="29"/>
        <v>-1.187417</v>
      </c>
      <c r="AA149" s="78"/>
      <c r="AB149" s="77"/>
    </row>
    <row r="150" spans="1:28" s="58" customFormat="1" ht="14.25" customHeight="1">
      <c r="A150" s="193" t="s">
        <v>301</v>
      </c>
      <c r="B150" s="164">
        <v>53127800</v>
      </c>
      <c r="C150" s="162">
        <v>2006400</v>
      </c>
      <c r="D150" s="170">
        <v>0.04</v>
      </c>
      <c r="E150" s="164">
        <v>12007050</v>
      </c>
      <c r="F150" s="112">
        <v>1013650</v>
      </c>
      <c r="G150" s="170">
        <v>0.09</v>
      </c>
      <c r="H150" s="164">
        <v>3688850</v>
      </c>
      <c r="I150" s="112">
        <v>501600</v>
      </c>
      <c r="J150" s="170">
        <v>0.16</v>
      </c>
      <c r="K150" s="164">
        <v>68823700</v>
      </c>
      <c r="L150" s="112">
        <v>3521650</v>
      </c>
      <c r="M150" s="127">
        <v>0.05</v>
      </c>
      <c r="N150" s="112">
        <v>46241250</v>
      </c>
      <c r="O150" s="173">
        <f t="shared" si="20"/>
        <v>0.6718797449134528</v>
      </c>
      <c r="P150" s="108">
        <f>Volume!K150</f>
        <v>26.1</v>
      </c>
      <c r="Q150" s="69">
        <f>Volume!J150</f>
        <v>26.3</v>
      </c>
      <c r="R150" s="237">
        <f t="shared" si="21"/>
        <v>181.006331</v>
      </c>
      <c r="S150" s="103">
        <f t="shared" si="22"/>
        <v>121.6144875</v>
      </c>
      <c r="T150" s="109">
        <f t="shared" si="23"/>
        <v>65302050</v>
      </c>
      <c r="U150" s="103">
        <f t="shared" si="24"/>
        <v>5.392862858057289</v>
      </c>
      <c r="V150" s="103">
        <f t="shared" si="25"/>
        <v>139.726114</v>
      </c>
      <c r="W150" s="103">
        <f t="shared" si="26"/>
        <v>31.5785415</v>
      </c>
      <c r="X150" s="103">
        <f t="shared" si="27"/>
        <v>9.7016755</v>
      </c>
      <c r="Y150" s="103">
        <f t="shared" si="28"/>
        <v>170.4383505</v>
      </c>
      <c r="Z150" s="237">
        <f t="shared" si="29"/>
        <v>10.567980499999976</v>
      </c>
      <c r="AA150" s="78"/>
      <c r="AB150" s="77"/>
    </row>
    <row r="151" spans="1:28" s="58" customFormat="1" ht="14.25" customHeight="1">
      <c r="A151" s="193" t="s">
        <v>173</v>
      </c>
      <c r="B151" s="164">
        <v>8133150</v>
      </c>
      <c r="C151" s="162">
        <v>-106200</v>
      </c>
      <c r="D151" s="170">
        <v>-0.01</v>
      </c>
      <c r="E151" s="164">
        <v>283200</v>
      </c>
      <c r="F151" s="112">
        <v>20650</v>
      </c>
      <c r="G151" s="170">
        <v>0.08</v>
      </c>
      <c r="H151" s="164">
        <v>8850</v>
      </c>
      <c r="I151" s="112">
        <v>0</v>
      </c>
      <c r="J151" s="170">
        <v>0</v>
      </c>
      <c r="K151" s="164">
        <v>8425200</v>
      </c>
      <c r="L151" s="112">
        <v>-85550</v>
      </c>
      <c r="M151" s="127">
        <v>-0.01</v>
      </c>
      <c r="N151" s="112">
        <v>6979700</v>
      </c>
      <c r="O151" s="173">
        <f t="shared" si="20"/>
        <v>0.8284313725490197</v>
      </c>
      <c r="P151" s="108">
        <f>Volume!K151</f>
        <v>56.7</v>
      </c>
      <c r="Q151" s="69">
        <f>Volume!J151</f>
        <v>56.75</v>
      </c>
      <c r="R151" s="237">
        <f t="shared" si="21"/>
        <v>47.81301</v>
      </c>
      <c r="S151" s="103">
        <f t="shared" si="22"/>
        <v>39.6097975</v>
      </c>
      <c r="T151" s="109">
        <f t="shared" si="23"/>
        <v>8510750</v>
      </c>
      <c r="U151" s="103">
        <f t="shared" si="24"/>
        <v>-1.0051993067590987</v>
      </c>
      <c r="V151" s="103">
        <f t="shared" si="25"/>
        <v>46.15562625</v>
      </c>
      <c r="W151" s="103">
        <f t="shared" si="26"/>
        <v>1.60716</v>
      </c>
      <c r="X151" s="103">
        <f t="shared" si="27"/>
        <v>0.05022375</v>
      </c>
      <c r="Y151" s="103">
        <f t="shared" si="28"/>
        <v>48.2559525</v>
      </c>
      <c r="Z151" s="237">
        <f t="shared" si="29"/>
        <v>-0.4429425000000009</v>
      </c>
      <c r="AA151" s="78"/>
      <c r="AB151" s="77"/>
    </row>
    <row r="152" spans="1:28" s="58" customFormat="1" ht="14.25" customHeight="1">
      <c r="A152" s="193" t="s">
        <v>302</v>
      </c>
      <c r="B152" s="164">
        <v>575000</v>
      </c>
      <c r="C152" s="162">
        <v>-8200</v>
      </c>
      <c r="D152" s="170">
        <v>-0.01</v>
      </c>
      <c r="E152" s="164">
        <v>600</v>
      </c>
      <c r="F152" s="112">
        <v>0</v>
      </c>
      <c r="G152" s="170">
        <v>0</v>
      </c>
      <c r="H152" s="164">
        <v>0</v>
      </c>
      <c r="I152" s="112">
        <v>0</v>
      </c>
      <c r="J152" s="170">
        <v>0</v>
      </c>
      <c r="K152" s="164">
        <v>575600</v>
      </c>
      <c r="L152" s="112">
        <v>-8200</v>
      </c>
      <c r="M152" s="127">
        <v>-0.01</v>
      </c>
      <c r="N152" s="112">
        <v>460600</v>
      </c>
      <c r="O152" s="173">
        <f t="shared" si="20"/>
        <v>0.8002084781097984</v>
      </c>
      <c r="P152" s="108">
        <f>Volume!K152</f>
        <v>841.95</v>
      </c>
      <c r="Q152" s="69">
        <f>Volume!J152</f>
        <v>812.05</v>
      </c>
      <c r="R152" s="237">
        <f t="shared" si="21"/>
        <v>46.741598</v>
      </c>
      <c r="S152" s="103">
        <f t="shared" si="22"/>
        <v>37.403023</v>
      </c>
      <c r="T152" s="109">
        <f t="shared" si="23"/>
        <v>583800</v>
      </c>
      <c r="U152" s="103">
        <f t="shared" si="24"/>
        <v>-1.4045906132237067</v>
      </c>
      <c r="V152" s="103">
        <f t="shared" si="25"/>
        <v>46.692875</v>
      </c>
      <c r="W152" s="103">
        <f t="shared" si="26"/>
        <v>0.048723</v>
      </c>
      <c r="X152" s="103">
        <f t="shared" si="27"/>
        <v>0</v>
      </c>
      <c r="Y152" s="103">
        <f t="shared" si="28"/>
        <v>49.153041</v>
      </c>
      <c r="Z152" s="237">
        <f t="shared" si="29"/>
        <v>-2.4114429999999984</v>
      </c>
      <c r="AA152" s="78"/>
      <c r="AB152" s="77"/>
    </row>
    <row r="153" spans="1:28" s="58" customFormat="1" ht="14.25" customHeight="1">
      <c r="A153" s="193" t="s">
        <v>82</v>
      </c>
      <c r="B153" s="164">
        <v>10565100</v>
      </c>
      <c r="C153" s="162">
        <v>77700</v>
      </c>
      <c r="D153" s="170">
        <v>0.01</v>
      </c>
      <c r="E153" s="164">
        <v>81900</v>
      </c>
      <c r="F153" s="112">
        <v>0</v>
      </c>
      <c r="G153" s="170">
        <v>0</v>
      </c>
      <c r="H153" s="164">
        <v>4200</v>
      </c>
      <c r="I153" s="112">
        <v>0</v>
      </c>
      <c r="J153" s="170">
        <v>0</v>
      </c>
      <c r="K153" s="164">
        <v>10651200</v>
      </c>
      <c r="L153" s="112">
        <v>77700</v>
      </c>
      <c r="M153" s="127">
        <v>0.01</v>
      </c>
      <c r="N153" s="112">
        <v>7984200</v>
      </c>
      <c r="O153" s="173">
        <f t="shared" si="20"/>
        <v>0.7496056782334385</v>
      </c>
      <c r="P153" s="108">
        <f>Volume!K153</f>
        <v>103.75</v>
      </c>
      <c r="Q153" s="69">
        <f>Volume!J153</f>
        <v>103.45</v>
      </c>
      <c r="R153" s="237">
        <f t="shared" si="21"/>
        <v>110.186664</v>
      </c>
      <c r="S153" s="103">
        <f t="shared" si="22"/>
        <v>82.596549</v>
      </c>
      <c r="T153" s="109">
        <f t="shared" si="23"/>
        <v>10573500</v>
      </c>
      <c r="U153" s="103">
        <f t="shared" si="24"/>
        <v>0.7348560079443893</v>
      </c>
      <c r="V153" s="103">
        <f t="shared" si="25"/>
        <v>109.2959595</v>
      </c>
      <c r="W153" s="103">
        <f t="shared" si="26"/>
        <v>0.8472555</v>
      </c>
      <c r="X153" s="103">
        <f t="shared" si="27"/>
        <v>0.043449</v>
      </c>
      <c r="Y153" s="103">
        <f t="shared" si="28"/>
        <v>109.7000625</v>
      </c>
      <c r="Z153" s="237">
        <f t="shared" si="29"/>
        <v>0.4866014999999919</v>
      </c>
      <c r="AA153" s="78"/>
      <c r="AB153" s="77"/>
    </row>
    <row r="154" spans="1:28" s="58" customFormat="1" ht="14.25" customHeight="1">
      <c r="A154" s="193" t="s">
        <v>153</v>
      </c>
      <c r="B154" s="164">
        <v>2922300</v>
      </c>
      <c r="C154" s="162">
        <v>10800</v>
      </c>
      <c r="D154" s="170">
        <v>0</v>
      </c>
      <c r="E154" s="164">
        <v>2700</v>
      </c>
      <c r="F154" s="112">
        <v>900</v>
      </c>
      <c r="G154" s="170">
        <v>0.5</v>
      </c>
      <c r="H154" s="164">
        <v>0</v>
      </c>
      <c r="I154" s="112">
        <v>0</v>
      </c>
      <c r="J154" s="170">
        <v>0</v>
      </c>
      <c r="K154" s="164">
        <v>2925000</v>
      </c>
      <c r="L154" s="112">
        <v>11700</v>
      </c>
      <c r="M154" s="127">
        <v>0</v>
      </c>
      <c r="N154" s="112">
        <v>2245050</v>
      </c>
      <c r="O154" s="173">
        <f t="shared" si="20"/>
        <v>0.7675384615384615</v>
      </c>
      <c r="P154" s="108">
        <f>Volume!K154</f>
        <v>466.25</v>
      </c>
      <c r="Q154" s="69">
        <f>Volume!J154</f>
        <v>462.95</v>
      </c>
      <c r="R154" s="237">
        <f t="shared" si="21"/>
        <v>135.412875</v>
      </c>
      <c r="S154" s="103">
        <f t="shared" si="22"/>
        <v>103.93458975</v>
      </c>
      <c r="T154" s="109">
        <f t="shared" si="23"/>
        <v>2913300</v>
      </c>
      <c r="U154" s="103">
        <f t="shared" si="24"/>
        <v>0.4016064257028112</v>
      </c>
      <c r="V154" s="103">
        <f t="shared" si="25"/>
        <v>135.2878785</v>
      </c>
      <c r="W154" s="103">
        <f t="shared" si="26"/>
        <v>0.1249965</v>
      </c>
      <c r="X154" s="103">
        <f t="shared" si="27"/>
        <v>0</v>
      </c>
      <c r="Y154" s="103">
        <f t="shared" si="28"/>
        <v>135.8326125</v>
      </c>
      <c r="Z154" s="237">
        <f t="shared" si="29"/>
        <v>-0.41973749999999654</v>
      </c>
      <c r="AA154" s="78"/>
      <c r="AB154" s="77"/>
    </row>
    <row r="155" spans="1:28" s="58" customFormat="1" ht="14.25" customHeight="1">
      <c r="A155" s="193" t="s">
        <v>154</v>
      </c>
      <c r="B155" s="164">
        <v>7348500</v>
      </c>
      <c r="C155" s="162">
        <v>959100</v>
      </c>
      <c r="D155" s="170">
        <v>0.15</v>
      </c>
      <c r="E155" s="164">
        <v>179400</v>
      </c>
      <c r="F155" s="112">
        <v>-6900</v>
      </c>
      <c r="G155" s="170">
        <v>-0.04</v>
      </c>
      <c r="H155" s="164">
        <v>75900</v>
      </c>
      <c r="I155" s="112">
        <v>6900</v>
      </c>
      <c r="J155" s="170">
        <v>0.1</v>
      </c>
      <c r="K155" s="164">
        <v>7603800</v>
      </c>
      <c r="L155" s="112">
        <v>959100</v>
      </c>
      <c r="M155" s="127">
        <v>0.14</v>
      </c>
      <c r="N155" s="112">
        <v>5547600</v>
      </c>
      <c r="O155" s="173">
        <f t="shared" si="20"/>
        <v>0.7295825771324864</v>
      </c>
      <c r="P155" s="108">
        <f>Volume!K155</f>
        <v>43.7</v>
      </c>
      <c r="Q155" s="69">
        <f>Volume!J155</f>
        <v>43.4</v>
      </c>
      <c r="R155" s="237">
        <f t="shared" si="21"/>
        <v>33.000492</v>
      </c>
      <c r="S155" s="103">
        <f t="shared" si="22"/>
        <v>24.076584</v>
      </c>
      <c r="T155" s="109">
        <f t="shared" si="23"/>
        <v>6644700</v>
      </c>
      <c r="U155" s="103">
        <f t="shared" si="24"/>
        <v>14.434060228452752</v>
      </c>
      <c r="V155" s="103">
        <f t="shared" si="25"/>
        <v>31.89249</v>
      </c>
      <c r="W155" s="103">
        <f t="shared" si="26"/>
        <v>0.778596</v>
      </c>
      <c r="X155" s="103">
        <f t="shared" si="27"/>
        <v>0.329406</v>
      </c>
      <c r="Y155" s="103">
        <f t="shared" si="28"/>
        <v>29.037339</v>
      </c>
      <c r="Z155" s="237">
        <f t="shared" si="29"/>
        <v>3.963153000000002</v>
      </c>
      <c r="AA155" s="78"/>
      <c r="AB155" s="77"/>
    </row>
    <row r="156" spans="1:28" s="58" customFormat="1" ht="14.25" customHeight="1">
      <c r="A156" s="193" t="s">
        <v>303</v>
      </c>
      <c r="B156" s="164">
        <v>2336400</v>
      </c>
      <c r="C156" s="162">
        <v>-39600</v>
      </c>
      <c r="D156" s="170">
        <v>-0.02</v>
      </c>
      <c r="E156" s="164">
        <v>36000</v>
      </c>
      <c r="F156" s="112">
        <v>-3600</v>
      </c>
      <c r="G156" s="170">
        <v>-0.09</v>
      </c>
      <c r="H156" s="164">
        <v>3600</v>
      </c>
      <c r="I156" s="112">
        <v>3600</v>
      </c>
      <c r="J156" s="170">
        <v>0</v>
      </c>
      <c r="K156" s="164">
        <v>2376000</v>
      </c>
      <c r="L156" s="112">
        <v>-39600</v>
      </c>
      <c r="M156" s="127">
        <v>-0.02</v>
      </c>
      <c r="N156" s="112">
        <v>1665000</v>
      </c>
      <c r="O156" s="173">
        <f t="shared" si="20"/>
        <v>0.7007575757575758</v>
      </c>
      <c r="P156" s="108">
        <f>Volume!K156</f>
        <v>86.65</v>
      </c>
      <c r="Q156" s="69">
        <f>Volume!J156</f>
        <v>89.85</v>
      </c>
      <c r="R156" s="237">
        <f t="shared" si="21"/>
        <v>21.34836</v>
      </c>
      <c r="S156" s="103">
        <f t="shared" si="22"/>
        <v>14.960025</v>
      </c>
      <c r="T156" s="109">
        <f t="shared" si="23"/>
        <v>2415600</v>
      </c>
      <c r="U156" s="103">
        <f t="shared" si="24"/>
        <v>-1.639344262295082</v>
      </c>
      <c r="V156" s="103">
        <f t="shared" si="25"/>
        <v>20.992554</v>
      </c>
      <c r="W156" s="103">
        <f t="shared" si="26"/>
        <v>0.32346</v>
      </c>
      <c r="X156" s="103">
        <f t="shared" si="27"/>
        <v>0.032346</v>
      </c>
      <c r="Y156" s="103">
        <f t="shared" si="28"/>
        <v>20.931174</v>
      </c>
      <c r="Z156" s="237">
        <f t="shared" si="29"/>
        <v>0.41718600000000094</v>
      </c>
      <c r="AA156" s="78"/>
      <c r="AB156" s="77"/>
    </row>
    <row r="157" spans="1:28" s="58" customFormat="1" ht="14.25" customHeight="1">
      <c r="A157" s="193" t="s">
        <v>155</v>
      </c>
      <c r="B157" s="164">
        <v>1654275</v>
      </c>
      <c r="C157" s="162">
        <v>147000</v>
      </c>
      <c r="D157" s="170">
        <v>0.1</v>
      </c>
      <c r="E157" s="164">
        <v>16275</v>
      </c>
      <c r="F157" s="112">
        <v>-1050</v>
      </c>
      <c r="G157" s="170">
        <v>-0.06</v>
      </c>
      <c r="H157" s="164">
        <v>2100</v>
      </c>
      <c r="I157" s="112">
        <v>0</v>
      </c>
      <c r="J157" s="170">
        <v>0</v>
      </c>
      <c r="K157" s="164">
        <v>1672650</v>
      </c>
      <c r="L157" s="112">
        <v>145950</v>
      </c>
      <c r="M157" s="127">
        <v>0.1</v>
      </c>
      <c r="N157" s="112">
        <v>1421700</v>
      </c>
      <c r="O157" s="173">
        <f t="shared" si="20"/>
        <v>0.8499686126804771</v>
      </c>
      <c r="P157" s="108">
        <f>Volume!K157</f>
        <v>437.25</v>
      </c>
      <c r="Q157" s="69">
        <f>Volume!J157</f>
        <v>448.95</v>
      </c>
      <c r="R157" s="237">
        <f t="shared" si="21"/>
        <v>75.09362175</v>
      </c>
      <c r="S157" s="103">
        <f t="shared" si="22"/>
        <v>63.8272215</v>
      </c>
      <c r="T157" s="109">
        <f t="shared" si="23"/>
        <v>1526700</v>
      </c>
      <c r="U157" s="103">
        <f t="shared" si="24"/>
        <v>9.559834938101789</v>
      </c>
      <c r="V157" s="103">
        <f t="shared" si="25"/>
        <v>74.268676125</v>
      </c>
      <c r="W157" s="103">
        <f t="shared" si="26"/>
        <v>0.730666125</v>
      </c>
      <c r="X157" s="103">
        <f t="shared" si="27"/>
        <v>0.0942795</v>
      </c>
      <c r="Y157" s="103">
        <f t="shared" si="28"/>
        <v>66.7549575</v>
      </c>
      <c r="Z157" s="237">
        <f t="shared" si="29"/>
        <v>8.338664249999994</v>
      </c>
      <c r="AA157" s="78"/>
      <c r="AB157" s="77"/>
    </row>
    <row r="158" spans="1:28" s="58" customFormat="1" ht="14.25" customHeight="1">
      <c r="A158" s="193" t="s">
        <v>38</v>
      </c>
      <c r="B158" s="164">
        <v>6142800</v>
      </c>
      <c r="C158" s="162">
        <v>-43200</v>
      </c>
      <c r="D158" s="170">
        <v>-0.01</v>
      </c>
      <c r="E158" s="164">
        <v>100800</v>
      </c>
      <c r="F158" s="112">
        <v>-7200</v>
      </c>
      <c r="G158" s="170">
        <v>-0.07</v>
      </c>
      <c r="H158" s="164">
        <v>11400</v>
      </c>
      <c r="I158" s="112">
        <v>-600</v>
      </c>
      <c r="J158" s="170">
        <v>-0.05</v>
      </c>
      <c r="K158" s="164">
        <v>6255000</v>
      </c>
      <c r="L158" s="112">
        <v>-51000</v>
      </c>
      <c r="M158" s="127">
        <v>-0.01</v>
      </c>
      <c r="N158" s="112">
        <v>5280600</v>
      </c>
      <c r="O158" s="173">
        <f t="shared" si="20"/>
        <v>0.8442206235011991</v>
      </c>
      <c r="P158" s="108">
        <f>Volume!K158</f>
        <v>571.25</v>
      </c>
      <c r="Q158" s="69">
        <f>Volume!J158</f>
        <v>567.4</v>
      </c>
      <c r="R158" s="237">
        <f t="shared" si="21"/>
        <v>354.9087</v>
      </c>
      <c r="S158" s="103">
        <f t="shared" si="22"/>
        <v>299.621244</v>
      </c>
      <c r="T158" s="109">
        <f t="shared" si="23"/>
        <v>6306000</v>
      </c>
      <c r="U158" s="103">
        <f t="shared" si="24"/>
        <v>-0.8087535680304472</v>
      </c>
      <c r="V158" s="103">
        <f t="shared" si="25"/>
        <v>348.542472</v>
      </c>
      <c r="W158" s="103">
        <f t="shared" si="26"/>
        <v>5.719392</v>
      </c>
      <c r="X158" s="103">
        <f t="shared" si="27"/>
        <v>0.646836</v>
      </c>
      <c r="Y158" s="103">
        <f t="shared" si="28"/>
        <v>360.23025</v>
      </c>
      <c r="Z158" s="237">
        <f t="shared" si="29"/>
        <v>-5.321550000000002</v>
      </c>
      <c r="AA158" s="78"/>
      <c r="AB158" s="77"/>
    </row>
    <row r="159" spans="1:28" s="58" customFormat="1" ht="14.25" customHeight="1">
      <c r="A159" s="193" t="s">
        <v>156</v>
      </c>
      <c r="B159" s="164">
        <v>355200</v>
      </c>
      <c r="C159" s="162">
        <v>-10200</v>
      </c>
      <c r="D159" s="170">
        <v>-0.03</v>
      </c>
      <c r="E159" s="164">
        <v>1200</v>
      </c>
      <c r="F159" s="112">
        <v>0</v>
      </c>
      <c r="G159" s="170">
        <v>0</v>
      </c>
      <c r="H159" s="164">
        <v>0</v>
      </c>
      <c r="I159" s="112">
        <v>0</v>
      </c>
      <c r="J159" s="170">
        <v>0</v>
      </c>
      <c r="K159" s="164">
        <v>356400</v>
      </c>
      <c r="L159" s="112">
        <v>-10200</v>
      </c>
      <c r="M159" s="127">
        <v>-0.03</v>
      </c>
      <c r="N159" s="112">
        <v>318000</v>
      </c>
      <c r="O159" s="173">
        <f t="shared" si="20"/>
        <v>0.8922558922558923</v>
      </c>
      <c r="P159" s="108">
        <f>Volume!K159</f>
        <v>420.3</v>
      </c>
      <c r="Q159" s="69">
        <f>Volume!J159</f>
        <v>419.05</v>
      </c>
      <c r="R159" s="237">
        <f t="shared" si="21"/>
        <v>14.934942</v>
      </c>
      <c r="S159" s="103">
        <f t="shared" si="22"/>
        <v>13.32579</v>
      </c>
      <c r="T159" s="109">
        <f t="shared" si="23"/>
        <v>366600</v>
      </c>
      <c r="U159" s="103">
        <f t="shared" si="24"/>
        <v>-2.7823240589198037</v>
      </c>
      <c r="V159" s="103">
        <f t="shared" si="25"/>
        <v>14.884656</v>
      </c>
      <c r="W159" s="103">
        <f t="shared" si="26"/>
        <v>0.050286</v>
      </c>
      <c r="X159" s="103">
        <f t="shared" si="27"/>
        <v>0</v>
      </c>
      <c r="Y159" s="103">
        <f t="shared" si="28"/>
        <v>15.408198</v>
      </c>
      <c r="Z159" s="237">
        <f t="shared" si="29"/>
        <v>-0.473256000000001</v>
      </c>
      <c r="AA159" s="78"/>
      <c r="AB159" s="77"/>
    </row>
    <row r="160" spans="1:28" s="58" customFormat="1" ht="14.25" customHeight="1">
      <c r="A160" s="193" t="s">
        <v>396</v>
      </c>
      <c r="B160" s="164">
        <v>2586500</v>
      </c>
      <c r="C160" s="162">
        <v>-231700</v>
      </c>
      <c r="D160" s="170">
        <v>-0.08</v>
      </c>
      <c r="E160" s="164">
        <v>14000</v>
      </c>
      <c r="F160" s="112">
        <v>0</v>
      </c>
      <c r="G160" s="170">
        <v>0</v>
      </c>
      <c r="H160" s="164">
        <v>2800</v>
      </c>
      <c r="I160" s="112">
        <v>0</v>
      </c>
      <c r="J160" s="170">
        <v>0</v>
      </c>
      <c r="K160" s="164">
        <v>2603300</v>
      </c>
      <c r="L160" s="112">
        <v>-231700</v>
      </c>
      <c r="M160" s="127">
        <v>-0.08</v>
      </c>
      <c r="N160" s="112">
        <v>2243500</v>
      </c>
      <c r="O160" s="173">
        <f t="shared" si="20"/>
        <v>0.8617908039795644</v>
      </c>
      <c r="P160" s="108">
        <f>Volume!K160</f>
        <v>267.25</v>
      </c>
      <c r="Q160" s="69">
        <f>Volume!J160</f>
        <v>273.5</v>
      </c>
      <c r="R160" s="237">
        <f t="shared" si="21"/>
        <v>71.200255</v>
      </c>
      <c r="S160" s="103">
        <f t="shared" si="22"/>
        <v>61.359725</v>
      </c>
      <c r="T160" s="109">
        <f t="shared" si="23"/>
        <v>2835000</v>
      </c>
      <c r="U160" s="103">
        <f t="shared" si="24"/>
        <v>-8.17283950617284</v>
      </c>
      <c r="V160" s="103">
        <f t="shared" si="25"/>
        <v>70.740775</v>
      </c>
      <c r="W160" s="103">
        <f t="shared" si="26"/>
        <v>0.3829</v>
      </c>
      <c r="X160" s="103">
        <f t="shared" si="27"/>
        <v>0.07658</v>
      </c>
      <c r="Y160" s="103">
        <f t="shared" si="28"/>
        <v>75.765375</v>
      </c>
      <c r="Z160" s="237">
        <f t="shared" si="29"/>
        <v>-4.565120000000007</v>
      </c>
      <c r="AA160" s="78"/>
      <c r="AB160" s="77"/>
    </row>
    <row r="161" spans="1:27" s="2" customFormat="1" ht="15" customHeight="1" hidden="1" thickBot="1">
      <c r="A161" s="72"/>
      <c r="B161" s="162">
        <f>SUM(B4:B160)</f>
        <v>1055163989</v>
      </c>
      <c r="C161" s="162">
        <f>SUM(C4:C160)</f>
        <v>11185911</v>
      </c>
      <c r="D161" s="335">
        <f>C161/B161</f>
        <v>0.010601111406958753</v>
      </c>
      <c r="E161" s="162">
        <f>SUM(E4:E160)</f>
        <v>130076603</v>
      </c>
      <c r="F161" s="162">
        <f>SUM(F4:F160)</f>
        <v>1686</v>
      </c>
      <c r="G161" s="335">
        <f>F161/E161</f>
        <v>1.2961593100643934E-05</v>
      </c>
      <c r="H161" s="162">
        <f>SUM(H4:H160)</f>
        <v>60565091</v>
      </c>
      <c r="I161" s="162">
        <f>SUM(I4:I160)</f>
        <v>2662382</v>
      </c>
      <c r="J161" s="335">
        <f>I161/H161</f>
        <v>0.04395901923106167</v>
      </c>
      <c r="K161" s="162">
        <f>SUM(K4:K160)</f>
        <v>1245805683</v>
      </c>
      <c r="L161" s="162">
        <f>SUM(L4:L160)</f>
        <v>13849979</v>
      </c>
      <c r="M161" s="335">
        <f>L161/K161</f>
        <v>0.01111728673981334</v>
      </c>
      <c r="N161" s="112">
        <f>SUM(N4:N160)</f>
        <v>902736108</v>
      </c>
      <c r="O161" s="346"/>
      <c r="P161" s="169"/>
      <c r="Q161" s="14"/>
      <c r="R161" s="238">
        <f>SUM(R4:R160)</f>
        <v>60123.52638644501</v>
      </c>
      <c r="S161" s="103">
        <f>SUM(S4:S160)</f>
        <v>43571.92260754004</v>
      </c>
      <c r="T161" s="109">
        <f>SUM(T4:T160)</f>
        <v>1231955704</v>
      </c>
      <c r="U161" s="285"/>
      <c r="V161" s="103">
        <f>SUM(V4:V160)</f>
        <v>40964.665192109984</v>
      </c>
      <c r="W161" s="103">
        <f>SUM(W4:W160)</f>
        <v>9106.165827435008</v>
      </c>
      <c r="X161" s="103">
        <f>SUM(X4:X160)</f>
        <v>10052.695366900003</v>
      </c>
      <c r="Y161" s="103">
        <f>SUM(Y4:Y160)</f>
        <v>59244.15268854504</v>
      </c>
      <c r="Z161" s="103">
        <f>SUM(Z4:Z160)</f>
        <v>879.3736978999979</v>
      </c>
      <c r="AA161" s="75"/>
    </row>
    <row r="162" spans="2:27" s="2" customFormat="1" ht="15" customHeight="1" hidden="1">
      <c r="B162" s="5"/>
      <c r="C162" s="5"/>
      <c r="D162" s="127"/>
      <c r="E162" s="1">
        <f>H161/E161</f>
        <v>0.4656109523401376</v>
      </c>
      <c r="F162" s="5"/>
      <c r="G162" s="62"/>
      <c r="H162" s="5"/>
      <c r="I162" s="5"/>
      <c r="J162" s="62"/>
      <c r="K162" s="5"/>
      <c r="L162" s="5"/>
      <c r="M162" s="62"/>
      <c r="N162" s="112"/>
      <c r="O162" s="3"/>
      <c r="P162" s="108"/>
      <c r="Q162" s="69"/>
      <c r="R162" s="103"/>
      <c r="S162" s="103"/>
      <c r="T162" s="109"/>
      <c r="U162" s="103"/>
      <c r="V162" s="103"/>
      <c r="W162" s="103"/>
      <c r="X162" s="103"/>
      <c r="Y162" s="103"/>
      <c r="Z162" s="103"/>
      <c r="AA162" s="75"/>
    </row>
    <row r="163" spans="2:27" s="2" customFormat="1" ht="15" customHeight="1">
      <c r="B163" s="5"/>
      <c r="C163" s="5"/>
      <c r="D163" s="127"/>
      <c r="E163" s="1"/>
      <c r="F163" s="5"/>
      <c r="G163" s="62"/>
      <c r="H163" s="5"/>
      <c r="I163" s="5"/>
      <c r="J163" s="62"/>
      <c r="K163" s="5"/>
      <c r="L163" s="5"/>
      <c r="M163" s="62"/>
      <c r="N163" s="112"/>
      <c r="O163" s="107"/>
      <c r="P163" s="108"/>
      <c r="Q163" s="69"/>
      <c r="R163" s="103"/>
      <c r="S163" s="103"/>
      <c r="T163" s="109"/>
      <c r="U163" s="103"/>
      <c r="V163" s="103"/>
      <c r="W163" s="103"/>
      <c r="X163" s="103"/>
      <c r="Y163" s="103"/>
      <c r="Z163" s="103"/>
      <c r="AA163" s="1"/>
    </row>
    <row r="164" spans="1:25" ht="14.25">
      <c r="A164" s="2"/>
      <c r="B164" s="5"/>
      <c r="C164" s="5"/>
      <c r="D164" s="127"/>
      <c r="E164" s="5"/>
      <c r="F164" s="5"/>
      <c r="G164" s="62"/>
      <c r="H164" s="5"/>
      <c r="I164" s="5"/>
      <c r="J164" s="62"/>
      <c r="K164" s="5"/>
      <c r="L164" s="5"/>
      <c r="M164" s="62"/>
      <c r="N164" s="112"/>
      <c r="O164" s="107"/>
      <c r="P164" s="2"/>
      <c r="Q164" s="2"/>
      <c r="R164" s="1"/>
      <c r="S164" s="1"/>
      <c r="T164" s="79"/>
      <c r="U164" s="2"/>
      <c r="V164" s="2"/>
      <c r="W164" s="2"/>
      <c r="X164" s="2"/>
      <c r="Y164" s="2"/>
    </row>
    <row r="165" spans="1:14" ht="13.5" thickBot="1">
      <c r="A165" s="63" t="s">
        <v>109</v>
      </c>
      <c r="B165" s="121"/>
      <c r="C165" s="124"/>
      <c r="D165" s="128"/>
      <c r="F165" s="119"/>
      <c r="N165" s="112"/>
    </row>
    <row r="166" spans="1:14" ht="13.5" thickBot="1">
      <c r="A166" s="199" t="s">
        <v>108</v>
      </c>
      <c r="B166" s="340" t="s">
        <v>106</v>
      </c>
      <c r="C166" s="341" t="s">
        <v>70</v>
      </c>
      <c r="D166" s="342" t="s">
        <v>107</v>
      </c>
      <c r="F166" s="125"/>
      <c r="G166" s="62"/>
      <c r="H166" s="5"/>
      <c r="N166" s="112"/>
    </row>
    <row r="167" spans="1:14" ht="12.75">
      <c r="A167" s="336" t="s">
        <v>10</v>
      </c>
      <c r="B167" s="343">
        <f>B161/10000000</f>
        <v>105.5163989</v>
      </c>
      <c r="C167" s="344">
        <f>C161/10000000</f>
        <v>1.1185911</v>
      </c>
      <c r="D167" s="345">
        <f>D161</f>
        <v>0.010601111406958753</v>
      </c>
      <c r="F167" s="125"/>
      <c r="H167" s="5"/>
      <c r="N167" s="112"/>
    </row>
    <row r="168" spans="1:14" ht="12.75">
      <c r="A168" s="337" t="s">
        <v>87</v>
      </c>
      <c r="B168" s="196">
        <f>E161/10000000</f>
        <v>13.0076603</v>
      </c>
      <c r="C168" s="195">
        <f>F161/10000000</f>
        <v>0.0001686</v>
      </c>
      <c r="D168" s="256">
        <f>G161</f>
        <v>1.2961593100643934E-05</v>
      </c>
      <c r="F168" s="125"/>
      <c r="G168" s="62"/>
      <c r="N168" s="112"/>
    </row>
    <row r="169" spans="1:14" ht="12.75">
      <c r="A169" s="338" t="s">
        <v>85</v>
      </c>
      <c r="B169" s="196">
        <f>H161/10000000</f>
        <v>6.0565091</v>
      </c>
      <c r="C169" s="195">
        <f>I161/10000000</f>
        <v>0.2662382</v>
      </c>
      <c r="D169" s="256">
        <f>J161</f>
        <v>0.04395901923106167</v>
      </c>
      <c r="F169" s="125"/>
      <c r="N169" s="112"/>
    </row>
    <row r="170" spans="1:14" ht="13.5" thickBot="1">
      <c r="A170" s="339" t="s">
        <v>86</v>
      </c>
      <c r="B170" s="197">
        <f>K161/10000000</f>
        <v>124.5805683</v>
      </c>
      <c r="C170" s="198">
        <f>L161/10000000</f>
        <v>1.3849979</v>
      </c>
      <c r="D170" s="257">
        <f>M161</f>
        <v>0.01111728673981334</v>
      </c>
      <c r="F170" s="126"/>
      <c r="N170" s="112"/>
    </row>
    <row r="171" ht="12.75">
      <c r="N171" s="112"/>
    </row>
    <row r="172" ht="12.75">
      <c r="N172" s="112"/>
    </row>
    <row r="173" ht="12.75">
      <c r="N173" s="112"/>
    </row>
    <row r="174" ht="12.75">
      <c r="N174" s="112"/>
    </row>
    <row r="175" ht="12.75">
      <c r="N175" s="112"/>
    </row>
    <row r="176" ht="12.75">
      <c r="N176" s="112"/>
    </row>
    <row r="177" ht="12.75">
      <c r="N177" s="112"/>
    </row>
    <row r="178" ht="12.75">
      <c r="N178" s="112"/>
    </row>
    <row r="179" ht="12.75">
      <c r="N179" s="112"/>
    </row>
    <row r="180" ht="12.75">
      <c r="N180" s="112"/>
    </row>
    <row r="181" ht="12.75">
      <c r="N181" s="112"/>
    </row>
    <row r="182" ht="12.75">
      <c r="N182" s="112"/>
    </row>
    <row r="183" ht="12.75">
      <c r="N183" s="112"/>
    </row>
    <row r="184" ht="12.75">
      <c r="N184" s="112"/>
    </row>
    <row r="185" ht="12.75">
      <c r="N185" s="112"/>
    </row>
    <row r="186" ht="12.75">
      <c r="N186" s="112"/>
    </row>
    <row r="187" ht="12.75">
      <c r="N187" s="112"/>
    </row>
    <row r="188" ht="12.75">
      <c r="N188" s="112"/>
    </row>
    <row r="189" ht="12.75">
      <c r="N189" s="112"/>
    </row>
    <row r="190" ht="12.75">
      <c r="N190" s="112"/>
    </row>
    <row r="191" ht="12.75">
      <c r="N191" s="112"/>
    </row>
    <row r="192" ht="12.75">
      <c r="N192" s="112"/>
    </row>
    <row r="193" ht="12.75">
      <c r="N193" s="112"/>
    </row>
    <row r="194" ht="12.75">
      <c r="N194" s="112"/>
    </row>
    <row r="195" ht="12.75">
      <c r="N195" s="112"/>
    </row>
    <row r="196" ht="12.75">
      <c r="N196" s="112"/>
    </row>
    <row r="197" ht="12.75">
      <c r="N197" s="112"/>
    </row>
    <row r="198" ht="12.75">
      <c r="N198" s="112"/>
    </row>
    <row r="199" ht="12.75">
      <c r="N199" s="112"/>
    </row>
    <row r="200" ht="12.75">
      <c r="N200" s="112"/>
    </row>
    <row r="201" ht="12.75">
      <c r="N201" s="112"/>
    </row>
    <row r="202" ht="12.75">
      <c r="N202" s="112"/>
    </row>
    <row r="203" ht="12.75">
      <c r="N203" s="112"/>
    </row>
    <row r="204" spans="2:14" ht="12.75">
      <c r="B204" s="369"/>
      <c r="N204" s="112"/>
    </row>
    <row r="205" ht="12.75">
      <c r="N205" s="112"/>
    </row>
    <row r="206" ht="12.75">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ht="12.75">
      <c r="N238" s="112"/>
    </row>
    <row r="239" ht="12.75">
      <c r="N239" s="112"/>
    </row>
    <row r="240" ht="12.75">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I268" sqref="I268"/>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410" t="s">
        <v>117</v>
      </c>
      <c r="C2" s="411"/>
      <c r="D2" s="412"/>
      <c r="E2" s="412"/>
      <c r="F2" s="412"/>
      <c r="G2" s="412"/>
      <c r="H2" s="412"/>
      <c r="I2" s="412"/>
      <c r="J2" s="413" t="s">
        <v>110</v>
      </c>
      <c r="K2" s="414"/>
      <c r="L2" s="414"/>
      <c r="M2" s="415"/>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2883</v>
      </c>
      <c r="C4" s="315">
        <v>-0.32</v>
      </c>
      <c r="D4" s="314">
        <v>0</v>
      </c>
      <c r="E4" s="315">
        <v>0</v>
      </c>
      <c r="F4" s="314">
        <v>0</v>
      </c>
      <c r="G4" s="315">
        <v>0</v>
      </c>
      <c r="H4" s="314">
        <v>2883</v>
      </c>
      <c r="I4" s="317">
        <v>-0.32</v>
      </c>
      <c r="J4" s="263">
        <v>5550.15</v>
      </c>
      <c r="K4" s="258">
        <v>5597.55</v>
      </c>
      <c r="L4" s="304">
        <f>J4-K4</f>
        <v>-47.400000000000546</v>
      </c>
      <c r="M4" s="305">
        <f>L4/K4*100</f>
        <v>-0.8467990460112109</v>
      </c>
      <c r="N4" s="78">
        <f>Margins!B4</f>
        <v>50</v>
      </c>
      <c r="O4" s="25">
        <f>D4*N4</f>
        <v>0</v>
      </c>
      <c r="P4" s="25">
        <f>F4*N4</f>
        <v>0</v>
      </c>
    </row>
    <row r="5" spans="1:18" ht="14.25" thickBot="1">
      <c r="A5" s="322" t="s">
        <v>74</v>
      </c>
      <c r="B5" s="172">
        <v>144</v>
      </c>
      <c r="C5" s="302">
        <v>-0.43</v>
      </c>
      <c r="D5" s="172">
        <v>0</v>
      </c>
      <c r="E5" s="302">
        <v>0</v>
      </c>
      <c r="F5" s="172">
        <v>0</v>
      </c>
      <c r="G5" s="302">
        <v>0</v>
      </c>
      <c r="H5" s="172">
        <v>144</v>
      </c>
      <c r="I5" s="303">
        <v>-0.43</v>
      </c>
      <c r="J5" s="264">
        <v>5370.9</v>
      </c>
      <c r="K5" s="69">
        <v>5386.9</v>
      </c>
      <c r="L5" s="135">
        <f aca="true" t="shared" si="0" ref="L5:L67">J5-K5</f>
        <v>-16</v>
      </c>
      <c r="M5" s="306">
        <f aca="true" t="shared" si="1" ref="M5:M67">L5/K5*100</f>
        <v>-0.2970168371419555</v>
      </c>
      <c r="N5" s="78">
        <f>Margins!B5</f>
        <v>50</v>
      </c>
      <c r="O5" s="25">
        <f aca="true" t="shared" si="2" ref="O5:O67">D5*N5</f>
        <v>0</v>
      </c>
      <c r="P5" s="25">
        <f aca="true" t="shared" si="3" ref="P5:P67">F5*N5</f>
        <v>0</v>
      </c>
      <c r="R5" s="25"/>
    </row>
    <row r="6" spans="1:16" ht="13.5">
      <c r="A6" s="322" t="s">
        <v>9</v>
      </c>
      <c r="B6" s="172">
        <v>480091</v>
      </c>
      <c r="C6" s="302">
        <v>-0.16</v>
      </c>
      <c r="D6" s="172">
        <v>87139</v>
      </c>
      <c r="E6" s="302">
        <v>-0.39</v>
      </c>
      <c r="F6" s="172">
        <v>104725</v>
      </c>
      <c r="G6" s="302">
        <v>-0.38</v>
      </c>
      <c r="H6" s="172">
        <v>671955</v>
      </c>
      <c r="I6" s="303">
        <v>-0.24</v>
      </c>
      <c r="J6" s="263">
        <v>4085.1</v>
      </c>
      <c r="K6" s="69">
        <v>4083.55</v>
      </c>
      <c r="L6" s="135">
        <f t="shared" si="0"/>
        <v>1.5499999999997272</v>
      </c>
      <c r="M6" s="306">
        <f t="shared" si="1"/>
        <v>0.037957169619564524</v>
      </c>
      <c r="N6" s="78">
        <f>Margins!B6</f>
        <v>50</v>
      </c>
      <c r="O6" s="25">
        <f t="shared" si="2"/>
        <v>4356950</v>
      </c>
      <c r="P6" s="25">
        <f t="shared" si="3"/>
        <v>5236250</v>
      </c>
    </row>
    <row r="7" spans="1:16" ht="13.5">
      <c r="A7" s="193" t="s">
        <v>279</v>
      </c>
      <c r="B7" s="172">
        <v>6303</v>
      </c>
      <c r="C7" s="302">
        <v>3.72</v>
      </c>
      <c r="D7" s="172">
        <v>4</v>
      </c>
      <c r="E7" s="302">
        <v>0</v>
      </c>
      <c r="F7" s="172">
        <v>0</v>
      </c>
      <c r="G7" s="302">
        <v>0</v>
      </c>
      <c r="H7" s="172">
        <v>6307</v>
      </c>
      <c r="I7" s="303">
        <v>3.73</v>
      </c>
      <c r="J7" s="264">
        <v>2389.4</v>
      </c>
      <c r="K7" s="69">
        <v>2320.85</v>
      </c>
      <c r="L7" s="135">
        <f t="shared" si="0"/>
        <v>68.55000000000018</v>
      </c>
      <c r="M7" s="306">
        <f t="shared" si="1"/>
        <v>2.953659219682452</v>
      </c>
      <c r="N7" s="78">
        <f>Margins!B7</f>
        <v>200</v>
      </c>
      <c r="O7" s="25">
        <f t="shared" si="2"/>
        <v>800</v>
      </c>
      <c r="P7" s="25">
        <f t="shared" si="3"/>
        <v>0</v>
      </c>
    </row>
    <row r="8" spans="1:18" ht="13.5">
      <c r="A8" s="193" t="s">
        <v>134</v>
      </c>
      <c r="B8" s="172">
        <v>3360</v>
      </c>
      <c r="C8" s="302">
        <v>0.2</v>
      </c>
      <c r="D8" s="172">
        <v>3</v>
      </c>
      <c r="E8" s="302">
        <v>-0.73</v>
      </c>
      <c r="F8" s="172">
        <v>1</v>
      </c>
      <c r="G8" s="302">
        <v>0</v>
      </c>
      <c r="H8" s="172">
        <v>3364</v>
      </c>
      <c r="I8" s="303">
        <v>0.19</v>
      </c>
      <c r="J8" s="264">
        <v>3910.35</v>
      </c>
      <c r="K8" s="69">
        <v>3854.55</v>
      </c>
      <c r="L8" s="135">
        <f t="shared" si="0"/>
        <v>55.79999999999973</v>
      </c>
      <c r="M8" s="306">
        <f t="shared" si="1"/>
        <v>1.4476398023115467</v>
      </c>
      <c r="N8" s="78">
        <f>Margins!B8</f>
        <v>100</v>
      </c>
      <c r="O8" s="25">
        <f t="shared" si="2"/>
        <v>300</v>
      </c>
      <c r="P8" s="25">
        <f t="shared" si="3"/>
        <v>100</v>
      </c>
      <c r="R8" s="307"/>
    </row>
    <row r="9" spans="1:18" ht="13.5">
      <c r="A9" s="193" t="s">
        <v>0</v>
      </c>
      <c r="B9" s="172">
        <v>9269</v>
      </c>
      <c r="C9" s="302">
        <v>0.13</v>
      </c>
      <c r="D9" s="172">
        <v>200</v>
      </c>
      <c r="E9" s="302">
        <v>-0.4</v>
      </c>
      <c r="F9" s="172">
        <v>22</v>
      </c>
      <c r="G9" s="302">
        <v>-0.63</v>
      </c>
      <c r="H9" s="172">
        <v>9491</v>
      </c>
      <c r="I9" s="303">
        <v>0.1</v>
      </c>
      <c r="J9" s="264">
        <v>796.05</v>
      </c>
      <c r="K9" s="69">
        <v>791.95</v>
      </c>
      <c r="L9" s="135">
        <f t="shared" si="0"/>
        <v>4.099999999999909</v>
      </c>
      <c r="M9" s="306">
        <f t="shared" si="1"/>
        <v>0.5177094513542406</v>
      </c>
      <c r="N9" s="78">
        <f>Margins!B9</f>
        <v>375</v>
      </c>
      <c r="O9" s="25">
        <f t="shared" si="2"/>
        <v>75000</v>
      </c>
      <c r="P9" s="25">
        <f t="shared" si="3"/>
        <v>8250</v>
      </c>
      <c r="R9" s="307"/>
    </row>
    <row r="10" spans="1:18" ht="13.5">
      <c r="A10" s="193" t="s">
        <v>135</v>
      </c>
      <c r="B10" s="316">
        <v>274</v>
      </c>
      <c r="C10" s="324">
        <v>0.24</v>
      </c>
      <c r="D10" s="172">
        <v>3</v>
      </c>
      <c r="E10" s="302">
        <v>0.5</v>
      </c>
      <c r="F10" s="172">
        <v>0</v>
      </c>
      <c r="G10" s="302">
        <v>0</v>
      </c>
      <c r="H10" s="172">
        <v>277</v>
      </c>
      <c r="I10" s="303">
        <v>0.24</v>
      </c>
      <c r="J10" s="264">
        <v>75.25</v>
      </c>
      <c r="K10" s="69">
        <v>75.75</v>
      </c>
      <c r="L10" s="135">
        <f t="shared" si="0"/>
        <v>-0.5</v>
      </c>
      <c r="M10" s="306">
        <f t="shared" si="1"/>
        <v>-0.6600660066006601</v>
      </c>
      <c r="N10" s="78">
        <f>Margins!B10</f>
        <v>2450</v>
      </c>
      <c r="O10" s="25">
        <f t="shared" si="2"/>
        <v>7350</v>
      </c>
      <c r="P10" s="25">
        <f t="shared" si="3"/>
        <v>0</v>
      </c>
      <c r="R10" s="25"/>
    </row>
    <row r="11" spans="1:18" ht="13.5">
      <c r="A11" s="193" t="s">
        <v>174</v>
      </c>
      <c r="B11" s="172">
        <v>954</v>
      </c>
      <c r="C11" s="302">
        <v>0.81</v>
      </c>
      <c r="D11" s="172">
        <v>13</v>
      </c>
      <c r="E11" s="302">
        <v>-0.19</v>
      </c>
      <c r="F11" s="172">
        <v>1</v>
      </c>
      <c r="G11" s="302">
        <v>0</v>
      </c>
      <c r="H11" s="172">
        <v>968</v>
      </c>
      <c r="I11" s="303">
        <v>0.78</v>
      </c>
      <c r="J11" s="264">
        <v>63.4</v>
      </c>
      <c r="K11" s="69">
        <v>62.5</v>
      </c>
      <c r="L11" s="135">
        <f t="shared" si="0"/>
        <v>0.8999999999999986</v>
      </c>
      <c r="M11" s="306">
        <f t="shared" si="1"/>
        <v>1.4399999999999977</v>
      </c>
      <c r="N11" s="78">
        <f>Margins!B11</f>
        <v>3350</v>
      </c>
      <c r="O11" s="25">
        <f t="shared" si="2"/>
        <v>43550</v>
      </c>
      <c r="P11" s="25">
        <f t="shared" si="3"/>
        <v>3350</v>
      </c>
      <c r="R11" s="307"/>
    </row>
    <row r="12" spans="1:16" ht="13.5">
      <c r="A12" s="193" t="s">
        <v>280</v>
      </c>
      <c r="B12" s="172">
        <v>897</v>
      </c>
      <c r="C12" s="302">
        <v>0.31</v>
      </c>
      <c r="D12" s="172">
        <v>0</v>
      </c>
      <c r="E12" s="302">
        <v>0</v>
      </c>
      <c r="F12" s="172">
        <v>0</v>
      </c>
      <c r="G12" s="302">
        <v>0</v>
      </c>
      <c r="H12" s="172">
        <v>897</v>
      </c>
      <c r="I12" s="303">
        <v>0.31</v>
      </c>
      <c r="J12" s="264">
        <v>372.9</v>
      </c>
      <c r="K12" s="69">
        <v>376.2</v>
      </c>
      <c r="L12" s="135">
        <f t="shared" si="0"/>
        <v>-3.3000000000000114</v>
      </c>
      <c r="M12" s="306">
        <f t="shared" si="1"/>
        <v>-0.8771929824561434</v>
      </c>
      <c r="N12" s="78">
        <f>Margins!B12</f>
        <v>600</v>
      </c>
      <c r="O12" s="25">
        <f t="shared" si="2"/>
        <v>0</v>
      </c>
      <c r="P12" s="25">
        <f t="shared" si="3"/>
        <v>0</v>
      </c>
    </row>
    <row r="13" spans="1:16" ht="13.5">
      <c r="A13" s="193" t="s">
        <v>75</v>
      </c>
      <c r="B13" s="172">
        <v>585</v>
      </c>
      <c r="C13" s="302">
        <v>0.3</v>
      </c>
      <c r="D13" s="172">
        <v>2</v>
      </c>
      <c r="E13" s="302">
        <v>-0.5</v>
      </c>
      <c r="F13" s="172">
        <v>1</v>
      </c>
      <c r="G13" s="302">
        <v>-0.5</v>
      </c>
      <c r="H13" s="172">
        <v>588</v>
      </c>
      <c r="I13" s="303">
        <v>0.29</v>
      </c>
      <c r="J13" s="264">
        <v>80.9</v>
      </c>
      <c r="K13" s="69">
        <v>82.55</v>
      </c>
      <c r="L13" s="135">
        <f t="shared" si="0"/>
        <v>-1.6499999999999915</v>
      </c>
      <c r="M13" s="306">
        <f t="shared" si="1"/>
        <v>-1.9987886129618309</v>
      </c>
      <c r="N13" s="78">
        <f>Margins!B13</f>
        <v>2300</v>
      </c>
      <c r="O13" s="25">
        <f t="shared" si="2"/>
        <v>4600</v>
      </c>
      <c r="P13" s="25">
        <f t="shared" si="3"/>
        <v>2300</v>
      </c>
    </row>
    <row r="14" spans="1:18" ht="13.5">
      <c r="A14" s="193" t="s">
        <v>88</v>
      </c>
      <c r="B14" s="316">
        <v>1381</v>
      </c>
      <c r="C14" s="324">
        <v>0.52</v>
      </c>
      <c r="D14" s="172">
        <v>135</v>
      </c>
      <c r="E14" s="302">
        <v>0.01</v>
      </c>
      <c r="F14" s="172">
        <v>6</v>
      </c>
      <c r="G14" s="302">
        <v>-0.14</v>
      </c>
      <c r="H14" s="172">
        <v>1522</v>
      </c>
      <c r="I14" s="303">
        <v>0.45</v>
      </c>
      <c r="J14" s="264">
        <v>45.1</v>
      </c>
      <c r="K14" s="69">
        <v>45.85</v>
      </c>
      <c r="L14" s="135">
        <f t="shared" si="0"/>
        <v>-0.75</v>
      </c>
      <c r="M14" s="306">
        <f t="shared" si="1"/>
        <v>-1.6357688113413305</v>
      </c>
      <c r="N14" s="78">
        <f>Margins!B14</f>
        <v>4300</v>
      </c>
      <c r="O14" s="25">
        <f t="shared" si="2"/>
        <v>580500</v>
      </c>
      <c r="P14" s="25">
        <f t="shared" si="3"/>
        <v>25800</v>
      </c>
      <c r="R14" s="25"/>
    </row>
    <row r="15" spans="1:16" ht="13.5">
      <c r="A15" s="193" t="s">
        <v>136</v>
      </c>
      <c r="B15" s="172">
        <v>4020</v>
      </c>
      <c r="C15" s="302">
        <v>2</v>
      </c>
      <c r="D15" s="172">
        <v>135</v>
      </c>
      <c r="E15" s="302">
        <v>0.9</v>
      </c>
      <c r="F15" s="172">
        <v>20</v>
      </c>
      <c r="G15" s="302">
        <v>1.5</v>
      </c>
      <c r="H15" s="172">
        <v>4175</v>
      </c>
      <c r="I15" s="303">
        <v>1.94</v>
      </c>
      <c r="J15" s="264">
        <v>37.45</v>
      </c>
      <c r="K15" s="69">
        <v>37.5</v>
      </c>
      <c r="L15" s="135">
        <f t="shared" si="0"/>
        <v>-0.04999999999999716</v>
      </c>
      <c r="M15" s="306">
        <f t="shared" si="1"/>
        <v>-0.13333333333332575</v>
      </c>
      <c r="N15" s="78">
        <f>Margins!B15</f>
        <v>4775</v>
      </c>
      <c r="O15" s="25">
        <f t="shared" si="2"/>
        <v>644625</v>
      </c>
      <c r="P15" s="25">
        <f t="shared" si="3"/>
        <v>95500</v>
      </c>
    </row>
    <row r="16" spans="1:16" ht="13.5">
      <c r="A16" s="193" t="s">
        <v>157</v>
      </c>
      <c r="B16" s="172">
        <v>653</v>
      </c>
      <c r="C16" s="302">
        <v>5.47</v>
      </c>
      <c r="D16" s="172">
        <v>0</v>
      </c>
      <c r="E16" s="302">
        <v>0</v>
      </c>
      <c r="F16" s="172">
        <v>0</v>
      </c>
      <c r="G16" s="302">
        <v>0</v>
      </c>
      <c r="H16" s="172">
        <v>653</v>
      </c>
      <c r="I16" s="303">
        <v>5.47</v>
      </c>
      <c r="J16" s="264">
        <v>674.65</v>
      </c>
      <c r="K16" s="69">
        <v>684.2</v>
      </c>
      <c r="L16" s="135">
        <f t="shared" si="0"/>
        <v>-9.550000000000068</v>
      </c>
      <c r="M16" s="306">
        <f t="shared" si="1"/>
        <v>-1.3957907044723863</v>
      </c>
      <c r="N16" s="78">
        <f>Margins!B16</f>
        <v>350</v>
      </c>
      <c r="O16" s="25">
        <f t="shared" si="2"/>
        <v>0</v>
      </c>
      <c r="P16" s="25">
        <f t="shared" si="3"/>
        <v>0</v>
      </c>
    </row>
    <row r="17" spans="1:16" ht="13.5">
      <c r="A17" s="193" t="s">
        <v>193</v>
      </c>
      <c r="B17" s="172">
        <v>4312</v>
      </c>
      <c r="C17" s="302">
        <v>1.14</v>
      </c>
      <c r="D17" s="172">
        <v>15</v>
      </c>
      <c r="E17" s="302">
        <v>0.88</v>
      </c>
      <c r="F17" s="172">
        <v>0</v>
      </c>
      <c r="G17" s="302">
        <v>0</v>
      </c>
      <c r="H17" s="172">
        <v>4327</v>
      </c>
      <c r="I17" s="303">
        <v>1.13</v>
      </c>
      <c r="J17" s="264">
        <v>2402.9</v>
      </c>
      <c r="K17" s="69">
        <v>2439.55</v>
      </c>
      <c r="L17" s="135">
        <f t="shared" si="0"/>
        <v>-36.65000000000009</v>
      </c>
      <c r="M17" s="306">
        <f t="shared" si="1"/>
        <v>-1.5023262486934101</v>
      </c>
      <c r="N17" s="78">
        <f>Margins!B17</f>
        <v>100</v>
      </c>
      <c r="O17" s="25">
        <f t="shared" si="2"/>
        <v>1500</v>
      </c>
      <c r="P17" s="25">
        <f t="shared" si="3"/>
        <v>0</v>
      </c>
    </row>
    <row r="18" spans="1:16" ht="13.5">
      <c r="A18" s="193" t="s">
        <v>281</v>
      </c>
      <c r="B18" s="172">
        <v>3166</v>
      </c>
      <c r="C18" s="302">
        <v>-0.41</v>
      </c>
      <c r="D18" s="172">
        <v>88</v>
      </c>
      <c r="E18" s="302">
        <v>-0.06</v>
      </c>
      <c r="F18" s="172">
        <v>5</v>
      </c>
      <c r="G18" s="302">
        <v>-0.5</v>
      </c>
      <c r="H18" s="172">
        <v>3259</v>
      </c>
      <c r="I18" s="303">
        <v>-0.41</v>
      </c>
      <c r="J18" s="264">
        <v>163.85</v>
      </c>
      <c r="K18" s="69">
        <v>170.85</v>
      </c>
      <c r="L18" s="135">
        <f t="shared" si="0"/>
        <v>-7</v>
      </c>
      <c r="M18" s="306">
        <f t="shared" si="1"/>
        <v>-4.097161252560726</v>
      </c>
      <c r="N18" s="78">
        <f>Margins!B18</f>
        <v>950</v>
      </c>
      <c r="O18" s="25">
        <f t="shared" si="2"/>
        <v>83600</v>
      </c>
      <c r="P18" s="25">
        <f t="shared" si="3"/>
        <v>4750</v>
      </c>
    </row>
    <row r="19" spans="1:18" s="296" customFormat="1" ht="13.5">
      <c r="A19" s="193" t="s">
        <v>282</v>
      </c>
      <c r="B19" s="172">
        <v>934</v>
      </c>
      <c r="C19" s="302">
        <v>-0.53</v>
      </c>
      <c r="D19" s="172">
        <v>70</v>
      </c>
      <c r="E19" s="302">
        <v>-0.54</v>
      </c>
      <c r="F19" s="172">
        <v>12</v>
      </c>
      <c r="G19" s="302">
        <v>-0.14</v>
      </c>
      <c r="H19" s="172">
        <v>1016</v>
      </c>
      <c r="I19" s="303">
        <v>-0.53</v>
      </c>
      <c r="J19" s="264">
        <v>62.9</v>
      </c>
      <c r="K19" s="69">
        <v>64.8</v>
      </c>
      <c r="L19" s="135">
        <f t="shared" si="0"/>
        <v>-1.8999999999999986</v>
      </c>
      <c r="M19" s="306">
        <f t="shared" si="1"/>
        <v>-2.9320987654320967</v>
      </c>
      <c r="N19" s="78">
        <f>Margins!B19</f>
        <v>2400</v>
      </c>
      <c r="O19" s="25">
        <f t="shared" si="2"/>
        <v>168000</v>
      </c>
      <c r="P19" s="25">
        <f t="shared" si="3"/>
        <v>28800</v>
      </c>
      <c r="R19" s="14"/>
    </row>
    <row r="20" spans="1:18" s="296" customFormat="1" ht="13.5">
      <c r="A20" s="193" t="s">
        <v>76</v>
      </c>
      <c r="B20" s="172">
        <v>2397</v>
      </c>
      <c r="C20" s="302">
        <v>1.18</v>
      </c>
      <c r="D20" s="172">
        <v>10</v>
      </c>
      <c r="E20" s="302">
        <v>0</v>
      </c>
      <c r="F20" s="172">
        <v>1</v>
      </c>
      <c r="G20" s="302">
        <v>0</v>
      </c>
      <c r="H20" s="172">
        <v>2408</v>
      </c>
      <c r="I20" s="303">
        <v>1.17</v>
      </c>
      <c r="J20" s="264">
        <v>225.4</v>
      </c>
      <c r="K20" s="69">
        <v>230.35</v>
      </c>
      <c r="L20" s="135">
        <f t="shared" si="0"/>
        <v>-4.949999999999989</v>
      </c>
      <c r="M20" s="306">
        <f t="shared" si="1"/>
        <v>-2.1489038419795916</v>
      </c>
      <c r="N20" s="78">
        <f>Margins!B20</f>
        <v>1400</v>
      </c>
      <c r="O20" s="25">
        <f t="shared" si="2"/>
        <v>14000</v>
      </c>
      <c r="P20" s="25">
        <f t="shared" si="3"/>
        <v>1400</v>
      </c>
      <c r="R20" s="14"/>
    </row>
    <row r="21" spans="1:16" ht="13.5">
      <c r="A21" s="193" t="s">
        <v>77</v>
      </c>
      <c r="B21" s="172">
        <v>6496</v>
      </c>
      <c r="C21" s="302">
        <v>0.42</v>
      </c>
      <c r="D21" s="172">
        <v>114</v>
      </c>
      <c r="E21" s="302">
        <v>0.43</v>
      </c>
      <c r="F21" s="172">
        <v>13</v>
      </c>
      <c r="G21" s="302">
        <v>0.3</v>
      </c>
      <c r="H21" s="172">
        <v>6623</v>
      </c>
      <c r="I21" s="303">
        <v>0.42</v>
      </c>
      <c r="J21" s="264">
        <v>183.75</v>
      </c>
      <c r="K21" s="69">
        <v>188</v>
      </c>
      <c r="L21" s="135">
        <f t="shared" si="0"/>
        <v>-4.25</v>
      </c>
      <c r="M21" s="306">
        <f t="shared" si="1"/>
        <v>-2.2606382978723407</v>
      </c>
      <c r="N21" s="78">
        <f>Margins!B21</f>
        <v>1900</v>
      </c>
      <c r="O21" s="25">
        <f t="shared" si="2"/>
        <v>216600</v>
      </c>
      <c r="P21" s="25">
        <f t="shared" si="3"/>
        <v>24700</v>
      </c>
    </row>
    <row r="22" spans="1:18" ht="13.5">
      <c r="A22" s="193" t="s">
        <v>283</v>
      </c>
      <c r="B22" s="316">
        <v>1059</v>
      </c>
      <c r="C22" s="324">
        <v>0.57</v>
      </c>
      <c r="D22" s="172">
        <v>0</v>
      </c>
      <c r="E22" s="302">
        <v>0</v>
      </c>
      <c r="F22" s="172">
        <v>0</v>
      </c>
      <c r="G22" s="302">
        <v>0</v>
      </c>
      <c r="H22" s="172">
        <v>1059</v>
      </c>
      <c r="I22" s="303">
        <v>0.57</v>
      </c>
      <c r="J22" s="264">
        <v>155.85</v>
      </c>
      <c r="K22" s="69">
        <v>156.65</v>
      </c>
      <c r="L22" s="135">
        <f t="shared" si="0"/>
        <v>-0.8000000000000114</v>
      </c>
      <c r="M22" s="306">
        <f t="shared" si="1"/>
        <v>-0.5106926268752067</v>
      </c>
      <c r="N22" s="78">
        <f>Margins!B22</f>
        <v>1050</v>
      </c>
      <c r="O22" s="25">
        <f t="shared" si="2"/>
        <v>0</v>
      </c>
      <c r="P22" s="25">
        <f t="shared" si="3"/>
        <v>0</v>
      </c>
      <c r="R22" s="25"/>
    </row>
    <row r="23" spans="1:18" ht="13.5">
      <c r="A23" s="193" t="s">
        <v>34</v>
      </c>
      <c r="B23" s="316">
        <v>954</v>
      </c>
      <c r="C23" s="324">
        <v>-0.45</v>
      </c>
      <c r="D23" s="172">
        <v>0</v>
      </c>
      <c r="E23" s="302">
        <v>0</v>
      </c>
      <c r="F23" s="172">
        <v>0</v>
      </c>
      <c r="G23" s="302">
        <v>0</v>
      </c>
      <c r="H23" s="172">
        <v>954</v>
      </c>
      <c r="I23" s="303">
        <v>-0.45</v>
      </c>
      <c r="J23" s="264">
        <v>1690</v>
      </c>
      <c r="K23" s="69">
        <v>1717.65</v>
      </c>
      <c r="L23" s="135">
        <f t="shared" si="0"/>
        <v>-27.65000000000009</v>
      </c>
      <c r="M23" s="306">
        <f t="shared" si="1"/>
        <v>-1.6097575175385026</v>
      </c>
      <c r="N23" s="78">
        <f>Margins!B23</f>
        <v>275</v>
      </c>
      <c r="O23" s="25">
        <f t="shared" si="2"/>
        <v>0</v>
      </c>
      <c r="P23" s="25">
        <f t="shared" si="3"/>
        <v>0</v>
      </c>
      <c r="R23" s="25"/>
    </row>
    <row r="24" spans="1:16" ht="13.5">
      <c r="A24" s="193" t="s">
        <v>284</v>
      </c>
      <c r="B24" s="172">
        <v>961</v>
      </c>
      <c r="C24" s="302">
        <v>-0.09</v>
      </c>
      <c r="D24" s="172">
        <v>0</v>
      </c>
      <c r="E24" s="302">
        <v>0</v>
      </c>
      <c r="F24" s="172">
        <v>0</v>
      </c>
      <c r="G24" s="302">
        <v>0</v>
      </c>
      <c r="H24" s="172">
        <v>961</v>
      </c>
      <c r="I24" s="303">
        <v>-0.09</v>
      </c>
      <c r="J24" s="264">
        <v>972.6</v>
      </c>
      <c r="K24" s="69">
        <v>970.85</v>
      </c>
      <c r="L24" s="135">
        <f t="shared" si="0"/>
        <v>1.75</v>
      </c>
      <c r="M24" s="306">
        <f t="shared" si="1"/>
        <v>0.1802544162331977</v>
      </c>
      <c r="N24" s="78">
        <f>Margins!B24</f>
        <v>250</v>
      </c>
      <c r="O24" s="25">
        <f t="shared" si="2"/>
        <v>0</v>
      </c>
      <c r="P24" s="25">
        <f t="shared" si="3"/>
        <v>0</v>
      </c>
    </row>
    <row r="25" spans="1:16" ht="13.5">
      <c r="A25" s="193" t="s">
        <v>137</v>
      </c>
      <c r="B25" s="172">
        <v>1577</v>
      </c>
      <c r="C25" s="302">
        <v>1.64</v>
      </c>
      <c r="D25" s="172">
        <v>3</v>
      </c>
      <c r="E25" s="302">
        <v>0.5</v>
      </c>
      <c r="F25" s="172">
        <v>0</v>
      </c>
      <c r="G25" s="302">
        <v>0</v>
      </c>
      <c r="H25" s="172">
        <v>1580</v>
      </c>
      <c r="I25" s="303">
        <v>1.63</v>
      </c>
      <c r="J25" s="264">
        <v>327.05</v>
      </c>
      <c r="K25" s="69">
        <v>321.8</v>
      </c>
      <c r="L25" s="135">
        <f t="shared" si="0"/>
        <v>5.25</v>
      </c>
      <c r="M25" s="306">
        <f t="shared" si="1"/>
        <v>1.6314481044126787</v>
      </c>
      <c r="N25" s="78">
        <f>Margins!B25</f>
        <v>1000</v>
      </c>
      <c r="O25" s="25">
        <f t="shared" si="2"/>
        <v>3000</v>
      </c>
      <c r="P25" s="25">
        <f t="shared" si="3"/>
        <v>0</v>
      </c>
    </row>
    <row r="26" spans="1:16" ht="13.5">
      <c r="A26" s="193" t="s">
        <v>232</v>
      </c>
      <c r="B26" s="172">
        <v>14517</v>
      </c>
      <c r="C26" s="302">
        <v>-0.17</v>
      </c>
      <c r="D26" s="172">
        <v>175</v>
      </c>
      <c r="E26" s="302">
        <v>-0.62</v>
      </c>
      <c r="F26" s="172">
        <v>6</v>
      </c>
      <c r="G26" s="302">
        <v>-0.86</v>
      </c>
      <c r="H26" s="172">
        <v>14698</v>
      </c>
      <c r="I26" s="303">
        <v>-0.18</v>
      </c>
      <c r="J26" s="264">
        <v>841.75</v>
      </c>
      <c r="K26" s="69">
        <v>845.65</v>
      </c>
      <c r="L26" s="135">
        <f t="shared" si="0"/>
        <v>-3.8999999999999773</v>
      </c>
      <c r="M26" s="306">
        <f t="shared" si="1"/>
        <v>-0.46118370484242627</v>
      </c>
      <c r="N26" s="78">
        <f>Margins!B26</f>
        <v>500</v>
      </c>
      <c r="O26" s="25">
        <f t="shared" si="2"/>
        <v>87500</v>
      </c>
      <c r="P26" s="25">
        <f t="shared" si="3"/>
        <v>3000</v>
      </c>
    </row>
    <row r="27" spans="1:18" ht="13.5">
      <c r="A27" s="193" t="s">
        <v>1</v>
      </c>
      <c r="B27" s="316">
        <v>3004</v>
      </c>
      <c r="C27" s="324">
        <v>-0.37</v>
      </c>
      <c r="D27" s="172">
        <v>4</v>
      </c>
      <c r="E27" s="302">
        <v>-0.71</v>
      </c>
      <c r="F27" s="172">
        <v>3</v>
      </c>
      <c r="G27" s="302">
        <v>2</v>
      </c>
      <c r="H27" s="172">
        <v>3011</v>
      </c>
      <c r="I27" s="303">
        <v>-0.37</v>
      </c>
      <c r="J27" s="264">
        <v>2540.6</v>
      </c>
      <c r="K27" s="69">
        <v>2537.55</v>
      </c>
      <c r="L27" s="135">
        <f t="shared" si="0"/>
        <v>3.049999999999727</v>
      </c>
      <c r="M27" s="306">
        <f t="shared" si="1"/>
        <v>0.12019467596696527</v>
      </c>
      <c r="N27" s="78">
        <f>Margins!B27</f>
        <v>150</v>
      </c>
      <c r="O27" s="25">
        <f t="shared" si="2"/>
        <v>600</v>
      </c>
      <c r="P27" s="25">
        <f t="shared" si="3"/>
        <v>450</v>
      </c>
      <c r="R27" s="25"/>
    </row>
    <row r="28" spans="1:18" ht="13.5">
      <c r="A28" s="193" t="s">
        <v>158</v>
      </c>
      <c r="B28" s="316">
        <v>338</v>
      </c>
      <c r="C28" s="324">
        <v>0.17</v>
      </c>
      <c r="D28" s="172">
        <v>1</v>
      </c>
      <c r="E28" s="302">
        <v>-0.5</v>
      </c>
      <c r="F28" s="172">
        <v>0</v>
      </c>
      <c r="G28" s="302">
        <v>0</v>
      </c>
      <c r="H28" s="172">
        <v>339</v>
      </c>
      <c r="I28" s="303">
        <v>0.16</v>
      </c>
      <c r="J28" s="264">
        <v>109.4</v>
      </c>
      <c r="K28" s="69">
        <v>108.85</v>
      </c>
      <c r="L28" s="135">
        <f t="shared" si="0"/>
        <v>0.5500000000000114</v>
      </c>
      <c r="M28" s="306">
        <f t="shared" si="1"/>
        <v>0.5052824988516411</v>
      </c>
      <c r="N28" s="78">
        <f>Margins!B28</f>
        <v>1900</v>
      </c>
      <c r="O28" s="25">
        <f t="shared" si="2"/>
        <v>1900</v>
      </c>
      <c r="P28" s="25">
        <f t="shared" si="3"/>
        <v>0</v>
      </c>
      <c r="R28" s="25"/>
    </row>
    <row r="29" spans="1:16" ht="13.5">
      <c r="A29" s="193" t="s">
        <v>285</v>
      </c>
      <c r="B29" s="172">
        <v>618</v>
      </c>
      <c r="C29" s="302">
        <v>0.17</v>
      </c>
      <c r="D29" s="172">
        <v>0</v>
      </c>
      <c r="E29" s="302">
        <v>0</v>
      </c>
      <c r="F29" s="172">
        <v>0</v>
      </c>
      <c r="G29" s="302">
        <v>0</v>
      </c>
      <c r="H29" s="172">
        <v>618</v>
      </c>
      <c r="I29" s="303">
        <v>0.17</v>
      </c>
      <c r="J29" s="264">
        <v>542.35</v>
      </c>
      <c r="K29" s="69">
        <v>542.8</v>
      </c>
      <c r="L29" s="135">
        <f t="shared" si="0"/>
        <v>-0.4499999999999318</v>
      </c>
      <c r="M29" s="306">
        <f t="shared" si="1"/>
        <v>-0.08290346352246349</v>
      </c>
      <c r="N29" s="78">
        <f>Margins!B29</f>
        <v>300</v>
      </c>
      <c r="O29" s="25">
        <f t="shared" si="2"/>
        <v>0</v>
      </c>
      <c r="P29" s="25">
        <f t="shared" si="3"/>
        <v>0</v>
      </c>
    </row>
    <row r="30" spans="1:16" ht="13.5">
      <c r="A30" s="193" t="s">
        <v>159</v>
      </c>
      <c r="B30" s="172">
        <v>133</v>
      </c>
      <c r="C30" s="302">
        <v>1.42</v>
      </c>
      <c r="D30" s="172">
        <v>3</v>
      </c>
      <c r="E30" s="302">
        <v>-0.67</v>
      </c>
      <c r="F30" s="172">
        <v>0</v>
      </c>
      <c r="G30" s="302">
        <v>0</v>
      </c>
      <c r="H30" s="172">
        <v>136</v>
      </c>
      <c r="I30" s="303">
        <v>1.13</v>
      </c>
      <c r="J30" s="264">
        <v>43.15</v>
      </c>
      <c r="K30" s="69">
        <v>43.8</v>
      </c>
      <c r="L30" s="135">
        <f t="shared" si="0"/>
        <v>-0.6499999999999986</v>
      </c>
      <c r="M30" s="306">
        <f t="shared" si="1"/>
        <v>-1.4840182648401794</v>
      </c>
      <c r="N30" s="78">
        <f>Margins!B30</f>
        <v>4500</v>
      </c>
      <c r="O30" s="25">
        <f t="shared" si="2"/>
        <v>13500</v>
      </c>
      <c r="P30" s="25">
        <f t="shared" si="3"/>
        <v>0</v>
      </c>
    </row>
    <row r="31" spans="1:18" ht="13.5">
      <c r="A31" s="193" t="s">
        <v>2</v>
      </c>
      <c r="B31" s="316">
        <v>533</v>
      </c>
      <c r="C31" s="324">
        <v>-0.02</v>
      </c>
      <c r="D31" s="172">
        <v>3</v>
      </c>
      <c r="E31" s="302">
        <v>-0.25</v>
      </c>
      <c r="F31" s="172">
        <v>0</v>
      </c>
      <c r="G31" s="302">
        <v>0</v>
      </c>
      <c r="H31" s="172">
        <v>536</v>
      </c>
      <c r="I31" s="303">
        <v>-0.03</v>
      </c>
      <c r="J31" s="264">
        <v>322.35</v>
      </c>
      <c r="K31" s="69">
        <v>323.5</v>
      </c>
      <c r="L31" s="135">
        <f t="shared" si="0"/>
        <v>-1.1499999999999773</v>
      </c>
      <c r="M31" s="306">
        <f t="shared" si="1"/>
        <v>-0.35548686244203315</v>
      </c>
      <c r="N31" s="78">
        <f>Margins!B31</f>
        <v>1100</v>
      </c>
      <c r="O31" s="25">
        <f t="shared" si="2"/>
        <v>3300</v>
      </c>
      <c r="P31" s="25">
        <f t="shared" si="3"/>
        <v>0</v>
      </c>
      <c r="R31" s="25"/>
    </row>
    <row r="32" spans="1:18" ht="13.5">
      <c r="A32" s="193" t="s">
        <v>391</v>
      </c>
      <c r="B32" s="316">
        <v>870</v>
      </c>
      <c r="C32" s="324">
        <v>1.45</v>
      </c>
      <c r="D32" s="172">
        <v>26</v>
      </c>
      <c r="E32" s="302">
        <v>1.89</v>
      </c>
      <c r="F32" s="172">
        <v>0</v>
      </c>
      <c r="G32" s="302">
        <v>0</v>
      </c>
      <c r="H32" s="172">
        <v>896</v>
      </c>
      <c r="I32" s="303">
        <v>1.46</v>
      </c>
      <c r="J32" s="264">
        <v>130.9</v>
      </c>
      <c r="K32" s="69">
        <v>131.05</v>
      </c>
      <c r="L32" s="135">
        <f t="shared" si="0"/>
        <v>-0.15000000000000568</v>
      </c>
      <c r="M32" s="306">
        <f t="shared" si="1"/>
        <v>-0.11446012972148467</v>
      </c>
      <c r="N32" s="78">
        <f>Margins!B32</f>
        <v>1250</v>
      </c>
      <c r="O32" s="25">
        <f t="shared" si="2"/>
        <v>32500</v>
      </c>
      <c r="P32" s="25">
        <f t="shared" si="3"/>
        <v>0</v>
      </c>
      <c r="R32" s="25"/>
    </row>
    <row r="33" spans="1:16" ht="13.5">
      <c r="A33" s="193" t="s">
        <v>78</v>
      </c>
      <c r="B33" s="172">
        <v>723</v>
      </c>
      <c r="C33" s="302">
        <v>-0.15</v>
      </c>
      <c r="D33" s="172">
        <v>5</v>
      </c>
      <c r="E33" s="302">
        <v>-0.38</v>
      </c>
      <c r="F33" s="172">
        <v>1</v>
      </c>
      <c r="G33" s="302">
        <v>-0.75</v>
      </c>
      <c r="H33" s="172">
        <v>729</v>
      </c>
      <c r="I33" s="303">
        <v>-0.16</v>
      </c>
      <c r="J33" s="264">
        <v>202</v>
      </c>
      <c r="K33" s="69">
        <v>204.65</v>
      </c>
      <c r="L33" s="135">
        <f t="shared" si="0"/>
        <v>-2.6500000000000057</v>
      </c>
      <c r="M33" s="306">
        <f t="shared" si="1"/>
        <v>-1.294893720987054</v>
      </c>
      <c r="N33" s="78">
        <f>Margins!B33</f>
        <v>1600</v>
      </c>
      <c r="O33" s="25">
        <f t="shared" si="2"/>
        <v>8000</v>
      </c>
      <c r="P33" s="25">
        <f t="shared" si="3"/>
        <v>1600</v>
      </c>
    </row>
    <row r="34" spans="1:16" ht="13.5">
      <c r="A34" s="193" t="s">
        <v>138</v>
      </c>
      <c r="B34" s="172">
        <v>15840</v>
      </c>
      <c r="C34" s="302">
        <v>1.24</v>
      </c>
      <c r="D34" s="172">
        <v>106</v>
      </c>
      <c r="E34" s="302">
        <v>10.78</v>
      </c>
      <c r="F34" s="172">
        <v>22</v>
      </c>
      <c r="G34" s="302">
        <v>2.67</v>
      </c>
      <c r="H34" s="172">
        <v>15968</v>
      </c>
      <c r="I34" s="303">
        <v>1.25</v>
      </c>
      <c r="J34" s="264">
        <v>579.35</v>
      </c>
      <c r="K34" s="69">
        <v>567.1</v>
      </c>
      <c r="L34" s="135">
        <f t="shared" si="0"/>
        <v>12.25</v>
      </c>
      <c r="M34" s="306">
        <f t="shared" si="1"/>
        <v>2.1601128548756834</v>
      </c>
      <c r="N34" s="78">
        <f>Margins!B34</f>
        <v>425</v>
      </c>
      <c r="O34" s="25">
        <f t="shared" si="2"/>
        <v>45050</v>
      </c>
      <c r="P34" s="25">
        <f t="shared" si="3"/>
        <v>9350</v>
      </c>
    </row>
    <row r="35" spans="1:18" ht="13.5">
      <c r="A35" s="193" t="s">
        <v>160</v>
      </c>
      <c r="B35" s="316">
        <v>3609</v>
      </c>
      <c r="C35" s="324">
        <v>1.39</v>
      </c>
      <c r="D35" s="172">
        <v>3</v>
      </c>
      <c r="E35" s="302">
        <v>-0.73</v>
      </c>
      <c r="F35" s="172">
        <v>0</v>
      </c>
      <c r="G35" s="302">
        <v>0</v>
      </c>
      <c r="H35" s="172">
        <v>3612</v>
      </c>
      <c r="I35" s="303">
        <v>1.37</v>
      </c>
      <c r="J35" s="264">
        <v>373.55</v>
      </c>
      <c r="K35" s="69">
        <v>369.35</v>
      </c>
      <c r="L35" s="135">
        <f t="shared" si="0"/>
        <v>4.199999999999989</v>
      </c>
      <c r="M35" s="306">
        <f t="shared" si="1"/>
        <v>1.1371328008663837</v>
      </c>
      <c r="N35" s="78">
        <f>Margins!B35</f>
        <v>550</v>
      </c>
      <c r="O35" s="25">
        <f t="shared" si="2"/>
        <v>1650</v>
      </c>
      <c r="P35" s="25">
        <f t="shared" si="3"/>
        <v>0</v>
      </c>
      <c r="R35" s="25"/>
    </row>
    <row r="36" spans="1:16" ht="13.5">
      <c r="A36" s="193" t="s">
        <v>161</v>
      </c>
      <c r="B36" s="172">
        <v>143</v>
      </c>
      <c r="C36" s="302">
        <v>0.64</v>
      </c>
      <c r="D36" s="172">
        <v>2</v>
      </c>
      <c r="E36" s="302">
        <v>-0.5</v>
      </c>
      <c r="F36" s="172">
        <v>0</v>
      </c>
      <c r="G36" s="302">
        <v>0</v>
      </c>
      <c r="H36" s="172">
        <v>145</v>
      </c>
      <c r="I36" s="303">
        <v>0.59</v>
      </c>
      <c r="J36" s="264">
        <v>32.9</v>
      </c>
      <c r="K36" s="69">
        <v>33.05</v>
      </c>
      <c r="L36" s="135">
        <f t="shared" si="0"/>
        <v>-0.14999999999999858</v>
      </c>
      <c r="M36" s="306">
        <f t="shared" si="1"/>
        <v>-0.4538577912254118</v>
      </c>
      <c r="N36" s="78">
        <f>Margins!B36</f>
        <v>6900</v>
      </c>
      <c r="O36" s="25">
        <f t="shared" si="2"/>
        <v>13800</v>
      </c>
      <c r="P36" s="25">
        <f t="shared" si="3"/>
        <v>0</v>
      </c>
    </row>
    <row r="37" spans="1:16" ht="13.5">
      <c r="A37" s="193" t="s">
        <v>393</v>
      </c>
      <c r="B37" s="172">
        <v>5</v>
      </c>
      <c r="C37" s="302">
        <v>-0.55</v>
      </c>
      <c r="D37" s="172">
        <v>0</v>
      </c>
      <c r="E37" s="302">
        <v>0</v>
      </c>
      <c r="F37" s="172">
        <v>0</v>
      </c>
      <c r="G37" s="302">
        <v>0</v>
      </c>
      <c r="H37" s="172">
        <v>5</v>
      </c>
      <c r="I37" s="303">
        <v>-0.55</v>
      </c>
      <c r="J37" s="264">
        <v>201.25</v>
      </c>
      <c r="K37" s="69">
        <v>202.6</v>
      </c>
      <c r="L37" s="135">
        <f t="shared" si="0"/>
        <v>-1.3499999999999943</v>
      </c>
      <c r="M37" s="306">
        <f t="shared" si="1"/>
        <v>-0.6663376110562658</v>
      </c>
      <c r="N37" s="78">
        <f>Margins!B37</f>
        <v>900</v>
      </c>
      <c r="O37" s="25">
        <f t="shared" si="2"/>
        <v>0</v>
      </c>
      <c r="P37" s="25">
        <f t="shared" si="3"/>
        <v>0</v>
      </c>
    </row>
    <row r="38" spans="1:18" ht="13.5">
      <c r="A38" s="193" t="s">
        <v>3</v>
      </c>
      <c r="B38" s="316">
        <v>527</v>
      </c>
      <c r="C38" s="324">
        <v>-0.31</v>
      </c>
      <c r="D38" s="172">
        <v>2</v>
      </c>
      <c r="E38" s="302">
        <v>-0.6</v>
      </c>
      <c r="F38" s="172">
        <v>0</v>
      </c>
      <c r="G38" s="302">
        <v>0</v>
      </c>
      <c r="H38" s="172">
        <v>529</v>
      </c>
      <c r="I38" s="303">
        <v>-0.31</v>
      </c>
      <c r="J38" s="264">
        <v>234.15</v>
      </c>
      <c r="K38" s="69">
        <v>235.45</v>
      </c>
      <c r="L38" s="135">
        <f t="shared" si="0"/>
        <v>-1.299999999999983</v>
      </c>
      <c r="M38" s="306">
        <f t="shared" si="1"/>
        <v>-0.5521342110851489</v>
      </c>
      <c r="N38" s="78">
        <f>Margins!B38</f>
        <v>1250</v>
      </c>
      <c r="O38" s="25">
        <f t="shared" si="2"/>
        <v>2500</v>
      </c>
      <c r="P38" s="25">
        <f t="shared" si="3"/>
        <v>0</v>
      </c>
      <c r="R38" s="25"/>
    </row>
    <row r="39" spans="1:18" ht="13.5">
      <c r="A39" s="193" t="s">
        <v>218</v>
      </c>
      <c r="B39" s="316">
        <v>89</v>
      </c>
      <c r="C39" s="324">
        <v>-0.48</v>
      </c>
      <c r="D39" s="172">
        <v>0</v>
      </c>
      <c r="E39" s="302">
        <v>0</v>
      </c>
      <c r="F39" s="172">
        <v>0</v>
      </c>
      <c r="G39" s="302">
        <v>0</v>
      </c>
      <c r="H39" s="172">
        <v>89</v>
      </c>
      <c r="I39" s="303">
        <v>-0.48</v>
      </c>
      <c r="J39" s="264">
        <v>341</v>
      </c>
      <c r="K39" s="69">
        <v>344.75</v>
      </c>
      <c r="L39" s="135">
        <f t="shared" si="0"/>
        <v>-3.75</v>
      </c>
      <c r="M39" s="306">
        <f t="shared" si="1"/>
        <v>-1.0877447425670776</v>
      </c>
      <c r="N39" s="78">
        <f>Margins!B39</f>
        <v>525</v>
      </c>
      <c r="O39" s="25">
        <f t="shared" si="2"/>
        <v>0</v>
      </c>
      <c r="P39" s="25">
        <f t="shared" si="3"/>
        <v>0</v>
      </c>
      <c r="R39" s="25"/>
    </row>
    <row r="40" spans="1:18" ht="13.5">
      <c r="A40" s="193" t="s">
        <v>162</v>
      </c>
      <c r="B40" s="316">
        <v>203</v>
      </c>
      <c r="C40" s="324">
        <v>-0.65</v>
      </c>
      <c r="D40" s="172">
        <v>0</v>
      </c>
      <c r="E40" s="302">
        <v>0</v>
      </c>
      <c r="F40" s="172">
        <v>0</v>
      </c>
      <c r="G40" s="302">
        <v>0</v>
      </c>
      <c r="H40" s="172">
        <v>203</v>
      </c>
      <c r="I40" s="303">
        <v>-0.65</v>
      </c>
      <c r="J40" s="264">
        <v>301.3</v>
      </c>
      <c r="K40" s="69">
        <v>306.85</v>
      </c>
      <c r="L40" s="135">
        <f t="shared" si="0"/>
        <v>-5.550000000000011</v>
      </c>
      <c r="M40" s="306">
        <f t="shared" si="1"/>
        <v>-1.8087013198631288</v>
      </c>
      <c r="N40" s="78">
        <f>Margins!B40</f>
        <v>1200</v>
      </c>
      <c r="O40" s="25">
        <f t="shared" si="2"/>
        <v>0</v>
      </c>
      <c r="P40" s="25">
        <f t="shared" si="3"/>
        <v>0</v>
      </c>
      <c r="R40" s="25"/>
    </row>
    <row r="41" spans="1:16" ht="13.5">
      <c r="A41" s="193" t="s">
        <v>286</v>
      </c>
      <c r="B41" s="172">
        <v>922</v>
      </c>
      <c r="C41" s="302">
        <v>0.47</v>
      </c>
      <c r="D41" s="172">
        <v>0</v>
      </c>
      <c r="E41" s="302">
        <v>0</v>
      </c>
      <c r="F41" s="172">
        <v>0</v>
      </c>
      <c r="G41" s="302">
        <v>0</v>
      </c>
      <c r="H41" s="172">
        <v>922</v>
      </c>
      <c r="I41" s="303">
        <v>0.47</v>
      </c>
      <c r="J41" s="264">
        <v>212</v>
      </c>
      <c r="K41" s="69">
        <v>214.7</v>
      </c>
      <c r="L41" s="135">
        <f t="shared" si="0"/>
        <v>-2.6999999999999886</v>
      </c>
      <c r="M41" s="306">
        <f t="shared" si="1"/>
        <v>-1.2575687005123375</v>
      </c>
      <c r="N41" s="78">
        <f>Margins!B41</f>
        <v>1000</v>
      </c>
      <c r="O41" s="25">
        <f t="shared" si="2"/>
        <v>0</v>
      </c>
      <c r="P41" s="25">
        <f t="shared" si="3"/>
        <v>0</v>
      </c>
    </row>
    <row r="42" spans="1:16" ht="13.5">
      <c r="A42" s="193" t="s">
        <v>183</v>
      </c>
      <c r="B42" s="172">
        <v>685</v>
      </c>
      <c r="C42" s="302">
        <v>0.25</v>
      </c>
      <c r="D42" s="172">
        <v>0</v>
      </c>
      <c r="E42" s="302">
        <v>0</v>
      </c>
      <c r="F42" s="172">
        <v>10</v>
      </c>
      <c r="G42" s="302">
        <v>0</v>
      </c>
      <c r="H42" s="172">
        <v>695</v>
      </c>
      <c r="I42" s="303">
        <v>0.26</v>
      </c>
      <c r="J42" s="264">
        <v>283.4</v>
      </c>
      <c r="K42" s="69">
        <v>279.6</v>
      </c>
      <c r="L42" s="135">
        <f t="shared" si="0"/>
        <v>3.7999999999999545</v>
      </c>
      <c r="M42" s="306">
        <f t="shared" si="1"/>
        <v>1.3590844062946905</v>
      </c>
      <c r="N42" s="78">
        <f>Margins!B42</f>
        <v>950</v>
      </c>
      <c r="O42" s="25">
        <f t="shared" si="2"/>
        <v>0</v>
      </c>
      <c r="P42" s="25">
        <f t="shared" si="3"/>
        <v>9500</v>
      </c>
    </row>
    <row r="43" spans="1:16" ht="13.5">
      <c r="A43" s="193" t="s">
        <v>219</v>
      </c>
      <c r="B43" s="172">
        <v>531</v>
      </c>
      <c r="C43" s="302">
        <v>-0.61</v>
      </c>
      <c r="D43" s="172">
        <v>4</v>
      </c>
      <c r="E43" s="302">
        <v>-0.81</v>
      </c>
      <c r="F43" s="172">
        <v>0</v>
      </c>
      <c r="G43" s="302">
        <v>0</v>
      </c>
      <c r="H43" s="172">
        <v>535</v>
      </c>
      <c r="I43" s="303">
        <v>-0.61</v>
      </c>
      <c r="J43" s="264">
        <v>96.85</v>
      </c>
      <c r="K43" s="69">
        <v>97.1</v>
      </c>
      <c r="L43" s="135">
        <f t="shared" si="0"/>
        <v>-0.25</v>
      </c>
      <c r="M43" s="306">
        <f t="shared" si="1"/>
        <v>-0.25746652935118436</v>
      </c>
      <c r="N43" s="78">
        <f>Margins!B43</f>
        <v>2700</v>
      </c>
      <c r="O43" s="25">
        <f t="shared" si="2"/>
        <v>10800</v>
      </c>
      <c r="P43" s="25">
        <f t="shared" si="3"/>
        <v>0</v>
      </c>
    </row>
    <row r="44" spans="1:16" ht="13.5">
      <c r="A44" s="193" t="s">
        <v>163</v>
      </c>
      <c r="B44" s="172">
        <v>1806</v>
      </c>
      <c r="C44" s="302">
        <v>-0.06</v>
      </c>
      <c r="D44" s="172">
        <v>0</v>
      </c>
      <c r="E44" s="302">
        <v>0</v>
      </c>
      <c r="F44" s="172">
        <v>1</v>
      </c>
      <c r="G44" s="302">
        <v>0</v>
      </c>
      <c r="H44" s="172">
        <v>1807</v>
      </c>
      <c r="I44" s="303">
        <v>-0.06</v>
      </c>
      <c r="J44" s="264">
        <v>3431.25</v>
      </c>
      <c r="K44" s="69">
        <v>3471.4</v>
      </c>
      <c r="L44" s="135">
        <f t="shared" si="0"/>
        <v>-40.15000000000009</v>
      </c>
      <c r="M44" s="306">
        <f t="shared" si="1"/>
        <v>-1.1565938814311254</v>
      </c>
      <c r="N44" s="78">
        <f>Margins!B44</f>
        <v>250</v>
      </c>
      <c r="O44" s="25">
        <f t="shared" si="2"/>
        <v>0</v>
      </c>
      <c r="P44" s="25">
        <f t="shared" si="3"/>
        <v>250</v>
      </c>
    </row>
    <row r="45" spans="1:18" ht="13.5">
      <c r="A45" s="193" t="s">
        <v>194</v>
      </c>
      <c r="B45" s="172">
        <v>1497</v>
      </c>
      <c r="C45" s="302">
        <v>0.08</v>
      </c>
      <c r="D45" s="172">
        <v>6</v>
      </c>
      <c r="E45" s="302">
        <v>-0.6</v>
      </c>
      <c r="F45" s="172">
        <v>0</v>
      </c>
      <c r="G45" s="302">
        <v>0</v>
      </c>
      <c r="H45" s="172">
        <v>1503</v>
      </c>
      <c r="I45" s="303">
        <v>0.07</v>
      </c>
      <c r="J45" s="264">
        <v>717.5</v>
      </c>
      <c r="K45" s="69">
        <v>715.25</v>
      </c>
      <c r="L45" s="135">
        <f t="shared" si="0"/>
        <v>2.25</v>
      </c>
      <c r="M45" s="306">
        <f t="shared" si="1"/>
        <v>0.3145753233135267</v>
      </c>
      <c r="N45" s="78">
        <f>Margins!B45</f>
        <v>400</v>
      </c>
      <c r="O45" s="25">
        <f t="shared" si="2"/>
        <v>2400</v>
      </c>
      <c r="P45" s="25">
        <f t="shared" si="3"/>
        <v>0</v>
      </c>
      <c r="R45" s="25"/>
    </row>
    <row r="46" spans="1:16" ht="13.5">
      <c r="A46" s="193" t="s">
        <v>220</v>
      </c>
      <c r="B46" s="172">
        <v>2196</v>
      </c>
      <c r="C46" s="302">
        <v>0.51</v>
      </c>
      <c r="D46" s="172">
        <v>32</v>
      </c>
      <c r="E46" s="302">
        <v>-0.2</v>
      </c>
      <c r="F46" s="172">
        <v>1</v>
      </c>
      <c r="G46" s="302">
        <v>-0.67</v>
      </c>
      <c r="H46" s="172">
        <v>2229</v>
      </c>
      <c r="I46" s="303">
        <v>0.49</v>
      </c>
      <c r="J46" s="264">
        <v>127.65</v>
      </c>
      <c r="K46" s="69">
        <v>126.85</v>
      </c>
      <c r="L46" s="135">
        <f t="shared" si="0"/>
        <v>0.8000000000000114</v>
      </c>
      <c r="M46" s="306">
        <f t="shared" si="1"/>
        <v>0.630666141111558</v>
      </c>
      <c r="N46" s="78">
        <f>Margins!B46</f>
        <v>2400</v>
      </c>
      <c r="O46" s="25">
        <f t="shared" si="2"/>
        <v>76800</v>
      </c>
      <c r="P46" s="25">
        <f t="shared" si="3"/>
        <v>2400</v>
      </c>
    </row>
    <row r="47" spans="1:18" ht="13.5">
      <c r="A47" s="193" t="s">
        <v>164</v>
      </c>
      <c r="B47" s="172">
        <v>1109</v>
      </c>
      <c r="C47" s="302">
        <v>3.78</v>
      </c>
      <c r="D47" s="172">
        <v>4</v>
      </c>
      <c r="E47" s="302">
        <v>-0.2</v>
      </c>
      <c r="F47" s="172">
        <v>0</v>
      </c>
      <c r="G47" s="302">
        <v>0</v>
      </c>
      <c r="H47" s="172">
        <v>1113</v>
      </c>
      <c r="I47" s="303">
        <v>3.7</v>
      </c>
      <c r="J47" s="264">
        <v>54.8</v>
      </c>
      <c r="K47" s="69">
        <v>55.05</v>
      </c>
      <c r="L47" s="135">
        <f t="shared" si="0"/>
        <v>-0.25</v>
      </c>
      <c r="M47" s="306">
        <f t="shared" si="1"/>
        <v>-0.4541326067211626</v>
      </c>
      <c r="N47" s="78">
        <f>Margins!B47</f>
        <v>5650</v>
      </c>
      <c r="O47" s="25">
        <f t="shared" si="2"/>
        <v>22600</v>
      </c>
      <c r="P47" s="25">
        <f t="shared" si="3"/>
        <v>0</v>
      </c>
      <c r="R47" s="103"/>
    </row>
    <row r="48" spans="1:16" ht="13.5">
      <c r="A48" s="193" t="s">
        <v>165</v>
      </c>
      <c r="B48" s="172">
        <v>52</v>
      </c>
      <c r="C48" s="302">
        <v>-0.55</v>
      </c>
      <c r="D48" s="172">
        <v>0</v>
      </c>
      <c r="E48" s="302">
        <v>-1</v>
      </c>
      <c r="F48" s="172">
        <v>0</v>
      </c>
      <c r="G48" s="302">
        <v>0</v>
      </c>
      <c r="H48" s="172">
        <v>52</v>
      </c>
      <c r="I48" s="303">
        <v>-0.59</v>
      </c>
      <c r="J48" s="264">
        <v>239.9</v>
      </c>
      <c r="K48" s="69">
        <v>240.05</v>
      </c>
      <c r="L48" s="135">
        <f t="shared" si="0"/>
        <v>-0.15000000000000568</v>
      </c>
      <c r="M48" s="306">
        <f t="shared" si="1"/>
        <v>-0.06248698187877762</v>
      </c>
      <c r="N48" s="78">
        <f>Margins!B48</f>
        <v>1300</v>
      </c>
      <c r="O48" s="25">
        <f t="shared" si="2"/>
        <v>0</v>
      </c>
      <c r="P48" s="25">
        <f t="shared" si="3"/>
        <v>0</v>
      </c>
    </row>
    <row r="49" spans="1:16" ht="13.5">
      <c r="A49" s="193" t="s">
        <v>89</v>
      </c>
      <c r="B49" s="172">
        <v>1883</v>
      </c>
      <c r="C49" s="302">
        <v>0.06</v>
      </c>
      <c r="D49" s="172">
        <v>23</v>
      </c>
      <c r="E49" s="302">
        <v>-0.54</v>
      </c>
      <c r="F49" s="172">
        <v>1</v>
      </c>
      <c r="G49" s="302">
        <v>0</v>
      </c>
      <c r="H49" s="172">
        <v>1907</v>
      </c>
      <c r="I49" s="303">
        <v>0.04</v>
      </c>
      <c r="J49" s="264">
        <v>291.3</v>
      </c>
      <c r="K49" s="69">
        <v>294.75</v>
      </c>
      <c r="L49" s="135">
        <f t="shared" si="0"/>
        <v>-3.4499999999999886</v>
      </c>
      <c r="M49" s="306">
        <f t="shared" si="1"/>
        <v>-1.1704834605597925</v>
      </c>
      <c r="N49" s="78">
        <f>Margins!B49</f>
        <v>750</v>
      </c>
      <c r="O49" s="25">
        <f t="shared" si="2"/>
        <v>17250</v>
      </c>
      <c r="P49" s="25">
        <f t="shared" si="3"/>
        <v>750</v>
      </c>
    </row>
    <row r="50" spans="1:16" ht="13.5">
      <c r="A50" s="193" t="s">
        <v>287</v>
      </c>
      <c r="B50" s="172">
        <v>319</v>
      </c>
      <c r="C50" s="302">
        <v>-0.24</v>
      </c>
      <c r="D50" s="172">
        <v>0</v>
      </c>
      <c r="E50" s="302">
        <v>0</v>
      </c>
      <c r="F50" s="172">
        <v>0</v>
      </c>
      <c r="G50" s="302">
        <v>0</v>
      </c>
      <c r="H50" s="172">
        <v>319</v>
      </c>
      <c r="I50" s="303">
        <v>-0.24</v>
      </c>
      <c r="J50" s="264">
        <v>169.1</v>
      </c>
      <c r="K50" s="69">
        <v>170.75</v>
      </c>
      <c r="L50" s="135">
        <f t="shared" si="0"/>
        <v>-1.6500000000000057</v>
      </c>
      <c r="M50" s="306">
        <f t="shared" si="1"/>
        <v>-0.9663250366032244</v>
      </c>
      <c r="N50" s="78">
        <f>Margins!B50</f>
        <v>1000</v>
      </c>
      <c r="O50" s="25">
        <f t="shared" si="2"/>
        <v>0</v>
      </c>
      <c r="P50" s="25">
        <f t="shared" si="3"/>
        <v>0</v>
      </c>
    </row>
    <row r="51" spans="1:16" ht="13.5">
      <c r="A51" s="193" t="s">
        <v>271</v>
      </c>
      <c r="B51" s="172">
        <v>688</v>
      </c>
      <c r="C51" s="302">
        <v>1.21</v>
      </c>
      <c r="D51" s="172">
        <v>0</v>
      </c>
      <c r="E51" s="302">
        <v>-1</v>
      </c>
      <c r="F51" s="172">
        <v>0</v>
      </c>
      <c r="G51" s="302">
        <v>0</v>
      </c>
      <c r="H51" s="172">
        <v>688</v>
      </c>
      <c r="I51" s="303">
        <v>1.21</v>
      </c>
      <c r="J51" s="264">
        <v>242.25</v>
      </c>
      <c r="K51" s="69">
        <v>241.3</v>
      </c>
      <c r="L51" s="135">
        <f t="shared" si="0"/>
        <v>0.9499999999999886</v>
      </c>
      <c r="M51" s="306">
        <f t="shared" si="1"/>
        <v>0.3937007874015701</v>
      </c>
      <c r="N51" s="78">
        <f>Margins!B51</f>
        <v>600</v>
      </c>
      <c r="O51" s="25">
        <f t="shared" si="2"/>
        <v>0</v>
      </c>
      <c r="P51" s="25">
        <f t="shared" si="3"/>
        <v>0</v>
      </c>
    </row>
    <row r="52" spans="1:16" ht="13.5">
      <c r="A52" s="193" t="s">
        <v>221</v>
      </c>
      <c r="B52" s="172">
        <v>626</v>
      </c>
      <c r="C52" s="302">
        <v>1.35</v>
      </c>
      <c r="D52" s="172">
        <v>2</v>
      </c>
      <c r="E52" s="302">
        <v>0</v>
      </c>
      <c r="F52" s="172">
        <v>0</v>
      </c>
      <c r="G52" s="302">
        <v>0</v>
      </c>
      <c r="H52" s="172">
        <v>628</v>
      </c>
      <c r="I52" s="303">
        <v>1.36</v>
      </c>
      <c r="J52" s="264">
        <v>1192.65</v>
      </c>
      <c r="K52" s="69">
        <v>1173.3</v>
      </c>
      <c r="L52" s="135">
        <f t="shared" si="0"/>
        <v>19.350000000000136</v>
      </c>
      <c r="M52" s="306">
        <f t="shared" si="1"/>
        <v>1.6491945793914715</v>
      </c>
      <c r="N52" s="78">
        <f>Margins!B52</f>
        <v>300</v>
      </c>
      <c r="O52" s="25">
        <f t="shared" si="2"/>
        <v>600</v>
      </c>
      <c r="P52" s="25">
        <f t="shared" si="3"/>
        <v>0</v>
      </c>
    </row>
    <row r="53" spans="1:16" ht="13.5">
      <c r="A53" s="193" t="s">
        <v>233</v>
      </c>
      <c r="B53" s="172">
        <v>5966</v>
      </c>
      <c r="C53" s="302">
        <v>0.67</v>
      </c>
      <c r="D53" s="172">
        <v>33</v>
      </c>
      <c r="E53" s="302">
        <v>0.94</v>
      </c>
      <c r="F53" s="172">
        <v>2</v>
      </c>
      <c r="G53" s="302">
        <v>1</v>
      </c>
      <c r="H53" s="172">
        <v>6001</v>
      </c>
      <c r="I53" s="303">
        <v>0.67</v>
      </c>
      <c r="J53" s="264">
        <v>398.15</v>
      </c>
      <c r="K53" s="69">
        <v>392.7</v>
      </c>
      <c r="L53" s="135">
        <f t="shared" si="0"/>
        <v>5.449999999999989</v>
      </c>
      <c r="M53" s="306">
        <f t="shared" si="1"/>
        <v>1.3878278584160908</v>
      </c>
      <c r="N53" s="78">
        <f>Margins!B53</f>
        <v>1000</v>
      </c>
      <c r="O53" s="25">
        <f t="shared" si="2"/>
        <v>33000</v>
      </c>
      <c r="P53" s="25">
        <f t="shared" si="3"/>
        <v>2000</v>
      </c>
    </row>
    <row r="54" spans="1:16" ht="13.5">
      <c r="A54" s="193" t="s">
        <v>166</v>
      </c>
      <c r="B54" s="172">
        <v>465</v>
      </c>
      <c r="C54" s="302">
        <v>-0.2</v>
      </c>
      <c r="D54" s="172">
        <v>18</v>
      </c>
      <c r="E54" s="302">
        <v>0.06</v>
      </c>
      <c r="F54" s="172">
        <v>0</v>
      </c>
      <c r="G54" s="302">
        <v>0</v>
      </c>
      <c r="H54" s="172">
        <v>483</v>
      </c>
      <c r="I54" s="303">
        <v>-0.19</v>
      </c>
      <c r="J54" s="264">
        <v>95.45</v>
      </c>
      <c r="K54" s="69">
        <v>95.7</v>
      </c>
      <c r="L54" s="135">
        <f t="shared" si="0"/>
        <v>-0.25</v>
      </c>
      <c r="M54" s="306">
        <f t="shared" si="1"/>
        <v>-0.2612330198537095</v>
      </c>
      <c r="N54" s="78">
        <f>Margins!B54</f>
        <v>2950</v>
      </c>
      <c r="O54" s="25">
        <f t="shared" si="2"/>
        <v>53100</v>
      </c>
      <c r="P54" s="25">
        <f t="shared" si="3"/>
        <v>0</v>
      </c>
    </row>
    <row r="55" spans="1:16" ht="13.5">
      <c r="A55" s="193" t="s">
        <v>222</v>
      </c>
      <c r="B55" s="172">
        <v>1109</v>
      </c>
      <c r="C55" s="302">
        <v>-0.21</v>
      </c>
      <c r="D55" s="172">
        <v>0</v>
      </c>
      <c r="E55" s="302">
        <v>0</v>
      </c>
      <c r="F55" s="172">
        <v>0</v>
      </c>
      <c r="G55" s="302">
        <v>0</v>
      </c>
      <c r="H55" s="172">
        <v>1109</v>
      </c>
      <c r="I55" s="303">
        <v>-0.21</v>
      </c>
      <c r="J55" s="264">
        <v>2401.7</v>
      </c>
      <c r="K55" s="69">
        <v>2395</v>
      </c>
      <c r="L55" s="135">
        <f t="shared" si="0"/>
        <v>6.699999999999818</v>
      </c>
      <c r="M55" s="306">
        <f t="shared" si="1"/>
        <v>0.2797494780793244</v>
      </c>
      <c r="N55" s="78">
        <f>Margins!B55</f>
        <v>175</v>
      </c>
      <c r="O55" s="25">
        <f t="shared" si="2"/>
        <v>0</v>
      </c>
      <c r="P55" s="25">
        <f t="shared" si="3"/>
        <v>0</v>
      </c>
    </row>
    <row r="56" spans="1:16" ht="13.5">
      <c r="A56" s="193" t="s">
        <v>288</v>
      </c>
      <c r="B56" s="172">
        <v>6749</v>
      </c>
      <c r="C56" s="302">
        <v>1.03</v>
      </c>
      <c r="D56" s="172">
        <v>164</v>
      </c>
      <c r="E56" s="302">
        <v>0.29</v>
      </c>
      <c r="F56" s="172">
        <v>16</v>
      </c>
      <c r="G56" s="302">
        <v>-0.06</v>
      </c>
      <c r="H56" s="172">
        <v>6929</v>
      </c>
      <c r="I56" s="303">
        <v>0.99</v>
      </c>
      <c r="J56" s="264">
        <v>174.4</v>
      </c>
      <c r="K56" s="69">
        <v>168.25</v>
      </c>
      <c r="L56" s="135">
        <f t="shared" si="0"/>
        <v>6.150000000000006</v>
      </c>
      <c r="M56" s="306">
        <f t="shared" si="1"/>
        <v>3.6552748885586963</v>
      </c>
      <c r="N56" s="78">
        <f>Margins!B56</f>
        <v>1500</v>
      </c>
      <c r="O56" s="25">
        <f t="shared" si="2"/>
        <v>246000</v>
      </c>
      <c r="P56" s="25">
        <f t="shared" si="3"/>
        <v>24000</v>
      </c>
    </row>
    <row r="57" spans="1:16" ht="13.5">
      <c r="A57" s="193" t="s">
        <v>289</v>
      </c>
      <c r="B57" s="172">
        <v>912</v>
      </c>
      <c r="C57" s="302">
        <v>2.9</v>
      </c>
      <c r="D57" s="172">
        <v>1</v>
      </c>
      <c r="E57" s="302">
        <v>0</v>
      </c>
      <c r="F57" s="172">
        <v>0</v>
      </c>
      <c r="G57" s="302">
        <v>0</v>
      </c>
      <c r="H57" s="172">
        <v>913</v>
      </c>
      <c r="I57" s="303">
        <v>2.9</v>
      </c>
      <c r="J57" s="264">
        <v>130</v>
      </c>
      <c r="K57" s="69">
        <v>130.7</v>
      </c>
      <c r="L57" s="135">
        <f t="shared" si="0"/>
        <v>-0.6999999999999886</v>
      </c>
      <c r="M57" s="306">
        <f t="shared" si="1"/>
        <v>-0.5355776587605116</v>
      </c>
      <c r="N57" s="78">
        <f>Margins!B57</f>
        <v>1400</v>
      </c>
      <c r="O57" s="25">
        <f t="shared" si="2"/>
        <v>1400</v>
      </c>
      <c r="P57" s="25">
        <f t="shared" si="3"/>
        <v>0</v>
      </c>
    </row>
    <row r="58" spans="1:16" ht="13.5">
      <c r="A58" s="193" t="s">
        <v>195</v>
      </c>
      <c r="B58" s="172">
        <v>11444</v>
      </c>
      <c r="C58" s="302">
        <v>0.43</v>
      </c>
      <c r="D58" s="172">
        <v>151</v>
      </c>
      <c r="E58" s="302">
        <v>-0.45</v>
      </c>
      <c r="F58" s="172">
        <v>46</v>
      </c>
      <c r="G58" s="302">
        <v>-0.47</v>
      </c>
      <c r="H58" s="172">
        <v>11641</v>
      </c>
      <c r="I58" s="303">
        <v>0.39</v>
      </c>
      <c r="J58" s="264">
        <v>115.05</v>
      </c>
      <c r="K58" s="69">
        <v>115.5</v>
      </c>
      <c r="L58" s="135">
        <f t="shared" si="0"/>
        <v>-0.45000000000000284</v>
      </c>
      <c r="M58" s="306">
        <f t="shared" si="1"/>
        <v>-0.38961038961039207</v>
      </c>
      <c r="N58" s="78">
        <f>Margins!B58</f>
        <v>2062</v>
      </c>
      <c r="O58" s="25">
        <f t="shared" si="2"/>
        <v>311362</v>
      </c>
      <c r="P58" s="25">
        <f t="shared" si="3"/>
        <v>94852</v>
      </c>
    </row>
    <row r="59" spans="1:18" ht="13.5">
      <c r="A59" s="193" t="s">
        <v>290</v>
      </c>
      <c r="B59" s="172">
        <v>2533</v>
      </c>
      <c r="C59" s="302">
        <v>1.41</v>
      </c>
      <c r="D59" s="172">
        <v>48</v>
      </c>
      <c r="E59" s="302">
        <v>1.09</v>
      </c>
      <c r="F59" s="172">
        <v>0</v>
      </c>
      <c r="G59" s="302">
        <v>0</v>
      </c>
      <c r="H59" s="172">
        <v>2581</v>
      </c>
      <c r="I59" s="303">
        <v>1.4</v>
      </c>
      <c r="J59" s="264">
        <v>98.05</v>
      </c>
      <c r="K59" s="69">
        <v>95.95</v>
      </c>
      <c r="L59" s="135">
        <f t="shared" si="0"/>
        <v>2.0999999999999943</v>
      </c>
      <c r="M59" s="306">
        <f t="shared" si="1"/>
        <v>2.1886399166232353</v>
      </c>
      <c r="N59" s="78">
        <f>Margins!B59</f>
        <v>1400</v>
      </c>
      <c r="O59" s="25">
        <f t="shared" si="2"/>
        <v>67200</v>
      </c>
      <c r="P59" s="25">
        <f t="shared" si="3"/>
        <v>0</v>
      </c>
      <c r="R59" s="25"/>
    </row>
    <row r="60" spans="1:16" ht="13.5">
      <c r="A60" s="193" t="s">
        <v>197</v>
      </c>
      <c r="B60" s="172">
        <v>2430</v>
      </c>
      <c r="C60" s="302">
        <v>-0.51</v>
      </c>
      <c r="D60" s="172">
        <v>4</v>
      </c>
      <c r="E60" s="302">
        <v>-0.83</v>
      </c>
      <c r="F60" s="172">
        <v>0</v>
      </c>
      <c r="G60" s="302">
        <v>-1</v>
      </c>
      <c r="H60" s="172">
        <v>2434</v>
      </c>
      <c r="I60" s="303">
        <v>-0.51</v>
      </c>
      <c r="J60" s="264">
        <v>328.95</v>
      </c>
      <c r="K60" s="69">
        <v>335.25</v>
      </c>
      <c r="L60" s="135">
        <f t="shared" si="0"/>
        <v>-6.300000000000011</v>
      </c>
      <c r="M60" s="306">
        <f t="shared" si="1"/>
        <v>-1.8791946308724865</v>
      </c>
      <c r="N60" s="78">
        <f>Margins!B60</f>
        <v>650</v>
      </c>
      <c r="O60" s="25">
        <f t="shared" si="2"/>
        <v>2600</v>
      </c>
      <c r="P60" s="25">
        <f t="shared" si="3"/>
        <v>0</v>
      </c>
    </row>
    <row r="61" spans="1:18" ht="13.5">
      <c r="A61" s="193" t="s">
        <v>4</v>
      </c>
      <c r="B61" s="172">
        <v>3605</v>
      </c>
      <c r="C61" s="302">
        <v>-0.12</v>
      </c>
      <c r="D61" s="172">
        <v>0</v>
      </c>
      <c r="E61" s="302">
        <v>-1</v>
      </c>
      <c r="F61" s="172">
        <v>0</v>
      </c>
      <c r="G61" s="302">
        <v>0</v>
      </c>
      <c r="H61" s="172">
        <v>3605</v>
      </c>
      <c r="I61" s="303">
        <v>-0.12</v>
      </c>
      <c r="J61" s="264">
        <v>1667.55</v>
      </c>
      <c r="K61" s="69">
        <v>1650.55</v>
      </c>
      <c r="L61" s="135">
        <f t="shared" si="0"/>
        <v>17</v>
      </c>
      <c r="M61" s="306">
        <f t="shared" si="1"/>
        <v>1.0299597103995637</v>
      </c>
      <c r="N61" s="78">
        <f>Margins!B61</f>
        <v>150</v>
      </c>
      <c r="O61" s="25">
        <f t="shared" si="2"/>
        <v>0</v>
      </c>
      <c r="P61" s="25">
        <f t="shared" si="3"/>
        <v>0</v>
      </c>
      <c r="R61" s="25"/>
    </row>
    <row r="62" spans="1:18" ht="13.5">
      <c r="A62" s="193" t="s">
        <v>79</v>
      </c>
      <c r="B62" s="172">
        <v>4323</v>
      </c>
      <c r="C62" s="302">
        <v>-0.04</v>
      </c>
      <c r="D62" s="172">
        <v>0</v>
      </c>
      <c r="E62" s="302">
        <v>0</v>
      </c>
      <c r="F62" s="172">
        <v>0</v>
      </c>
      <c r="G62" s="302">
        <v>0</v>
      </c>
      <c r="H62" s="172">
        <v>4323</v>
      </c>
      <c r="I62" s="303">
        <v>-0.04</v>
      </c>
      <c r="J62" s="264">
        <v>986.8</v>
      </c>
      <c r="K62" s="69">
        <v>994.6</v>
      </c>
      <c r="L62" s="135">
        <f t="shared" si="0"/>
        <v>-7.800000000000068</v>
      </c>
      <c r="M62" s="306">
        <f t="shared" si="1"/>
        <v>-0.7842348682887662</v>
      </c>
      <c r="N62" s="78">
        <f>Margins!B62</f>
        <v>200</v>
      </c>
      <c r="O62" s="25">
        <f t="shared" si="2"/>
        <v>0</v>
      </c>
      <c r="P62" s="25">
        <f t="shared" si="3"/>
        <v>0</v>
      </c>
      <c r="R62" s="25"/>
    </row>
    <row r="63" spans="1:16" ht="13.5">
      <c r="A63" s="193" t="s">
        <v>196</v>
      </c>
      <c r="B63" s="172">
        <v>2187</v>
      </c>
      <c r="C63" s="302">
        <v>0.62</v>
      </c>
      <c r="D63" s="172">
        <v>1</v>
      </c>
      <c r="E63" s="302">
        <v>0</v>
      </c>
      <c r="F63" s="172">
        <v>0</v>
      </c>
      <c r="G63" s="302">
        <v>0</v>
      </c>
      <c r="H63" s="172">
        <v>2188</v>
      </c>
      <c r="I63" s="303">
        <v>0.62</v>
      </c>
      <c r="J63" s="264">
        <v>655.6</v>
      </c>
      <c r="K63" s="69">
        <v>650.25</v>
      </c>
      <c r="L63" s="135">
        <f t="shared" si="0"/>
        <v>5.350000000000023</v>
      </c>
      <c r="M63" s="306">
        <f t="shared" si="1"/>
        <v>0.8227604767397191</v>
      </c>
      <c r="N63" s="78">
        <f>Margins!B63</f>
        <v>400</v>
      </c>
      <c r="O63" s="25">
        <f t="shared" si="2"/>
        <v>400</v>
      </c>
      <c r="P63" s="25">
        <f t="shared" si="3"/>
        <v>0</v>
      </c>
    </row>
    <row r="64" spans="1:16" ht="13.5">
      <c r="A64" s="193" t="s">
        <v>5</v>
      </c>
      <c r="B64" s="172">
        <v>6806</v>
      </c>
      <c r="C64" s="302">
        <v>0.01</v>
      </c>
      <c r="D64" s="172">
        <v>893</v>
      </c>
      <c r="E64" s="302">
        <v>0.69</v>
      </c>
      <c r="F64" s="172">
        <v>111</v>
      </c>
      <c r="G64" s="302">
        <v>1.58</v>
      </c>
      <c r="H64" s="172">
        <v>7810</v>
      </c>
      <c r="I64" s="303">
        <v>0.07</v>
      </c>
      <c r="J64" s="264">
        <v>148.1</v>
      </c>
      <c r="K64" s="69">
        <v>147.1</v>
      </c>
      <c r="L64" s="135">
        <f t="shared" si="0"/>
        <v>1</v>
      </c>
      <c r="M64" s="306">
        <f t="shared" si="1"/>
        <v>0.6798096532970768</v>
      </c>
      <c r="N64" s="78">
        <f>Margins!B64</f>
        <v>1595</v>
      </c>
      <c r="O64" s="25">
        <f t="shared" si="2"/>
        <v>1424335</v>
      </c>
      <c r="P64" s="25">
        <f t="shared" si="3"/>
        <v>177045</v>
      </c>
    </row>
    <row r="65" spans="1:16" ht="13.5">
      <c r="A65" s="193" t="s">
        <v>198</v>
      </c>
      <c r="B65" s="172">
        <v>3738</v>
      </c>
      <c r="C65" s="302">
        <v>0.22</v>
      </c>
      <c r="D65" s="172">
        <v>219</v>
      </c>
      <c r="E65" s="302">
        <v>-0.1</v>
      </c>
      <c r="F65" s="172">
        <v>44</v>
      </c>
      <c r="G65" s="302">
        <v>-0.29</v>
      </c>
      <c r="H65" s="172">
        <v>4001</v>
      </c>
      <c r="I65" s="303">
        <v>0.18</v>
      </c>
      <c r="J65" s="264">
        <v>202.3</v>
      </c>
      <c r="K65" s="69">
        <v>205.35</v>
      </c>
      <c r="L65" s="135">
        <f t="shared" si="0"/>
        <v>-3.049999999999983</v>
      </c>
      <c r="M65" s="306">
        <f t="shared" si="1"/>
        <v>-1.4852690528366121</v>
      </c>
      <c r="N65" s="78">
        <f>Margins!B65</f>
        <v>1000</v>
      </c>
      <c r="O65" s="25">
        <f t="shared" si="2"/>
        <v>219000</v>
      </c>
      <c r="P65" s="25">
        <f t="shared" si="3"/>
        <v>44000</v>
      </c>
    </row>
    <row r="66" spans="1:16" ht="13.5">
      <c r="A66" s="193" t="s">
        <v>199</v>
      </c>
      <c r="B66" s="172">
        <v>1018</v>
      </c>
      <c r="C66" s="302">
        <v>0.19</v>
      </c>
      <c r="D66" s="172">
        <v>12</v>
      </c>
      <c r="E66" s="302">
        <v>2</v>
      </c>
      <c r="F66" s="172">
        <v>0</v>
      </c>
      <c r="G66" s="302">
        <v>-1</v>
      </c>
      <c r="H66" s="172">
        <v>1030</v>
      </c>
      <c r="I66" s="303">
        <v>0.19</v>
      </c>
      <c r="J66" s="264">
        <v>258.15</v>
      </c>
      <c r="K66" s="69">
        <v>259.55</v>
      </c>
      <c r="L66" s="135">
        <f t="shared" si="0"/>
        <v>-1.400000000000034</v>
      </c>
      <c r="M66" s="306">
        <f t="shared" si="1"/>
        <v>-0.5393951069158289</v>
      </c>
      <c r="N66" s="78">
        <f>Margins!B66</f>
        <v>1300</v>
      </c>
      <c r="O66" s="25">
        <f t="shared" si="2"/>
        <v>15600</v>
      </c>
      <c r="P66" s="25">
        <f t="shared" si="3"/>
        <v>0</v>
      </c>
    </row>
    <row r="67" spans="1:18" ht="13.5">
      <c r="A67" s="193" t="s">
        <v>43</v>
      </c>
      <c r="B67" s="172">
        <v>1140</v>
      </c>
      <c r="C67" s="302">
        <v>0.66</v>
      </c>
      <c r="D67" s="172">
        <v>0</v>
      </c>
      <c r="E67" s="302">
        <v>0</v>
      </c>
      <c r="F67" s="172">
        <v>0</v>
      </c>
      <c r="G67" s="302">
        <v>0</v>
      </c>
      <c r="H67" s="172">
        <v>1140</v>
      </c>
      <c r="I67" s="303">
        <v>0.66</v>
      </c>
      <c r="J67" s="264">
        <v>2374</v>
      </c>
      <c r="K67" s="69">
        <v>2414.25</v>
      </c>
      <c r="L67" s="135">
        <f t="shared" si="0"/>
        <v>-40.25</v>
      </c>
      <c r="M67" s="306">
        <f t="shared" si="1"/>
        <v>-1.6671844258051154</v>
      </c>
      <c r="N67" s="78">
        <f>Margins!B67</f>
        <v>150</v>
      </c>
      <c r="O67" s="25">
        <f t="shared" si="2"/>
        <v>0</v>
      </c>
      <c r="P67" s="25">
        <f t="shared" si="3"/>
        <v>0</v>
      </c>
      <c r="R67" s="25"/>
    </row>
    <row r="68" spans="1:18" ht="13.5">
      <c r="A68" s="193" t="s">
        <v>200</v>
      </c>
      <c r="B68" s="172">
        <v>15260</v>
      </c>
      <c r="C68" s="302">
        <v>0.24</v>
      </c>
      <c r="D68" s="172">
        <v>156</v>
      </c>
      <c r="E68" s="302">
        <v>-0.2</v>
      </c>
      <c r="F68" s="172">
        <v>21</v>
      </c>
      <c r="G68" s="302">
        <v>0.62</v>
      </c>
      <c r="H68" s="172">
        <v>15437</v>
      </c>
      <c r="I68" s="303">
        <v>0.23</v>
      </c>
      <c r="J68" s="264">
        <v>917.55</v>
      </c>
      <c r="K68" s="69">
        <v>916.7</v>
      </c>
      <c r="L68" s="135">
        <f aca="true" t="shared" si="4" ref="L68:L131">J68-K68</f>
        <v>0.849999999999909</v>
      </c>
      <c r="M68" s="306">
        <f aca="true" t="shared" si="5" ref="M68:M131">L68/K68*100</f>
        <v>0.09272390094904646</v>
      </c>
      <c r="N68" s="78">
        <f>Margins!B68</f>
        <v>350</v>
      </c>
      <c r="O68" s="25">
        <f aca="true" t="shared" si="6" ref="O68:O131">D68*N68</f>
        <v>54600</v>
      </c>
      <c r="P68" s="25">
        <f aca="true" t="shared" si="7" ref="P68:P131">F68*N68</f>
        <v>7350</v>
      </c>
      <c r="R68" s="25"/>
    </row>
    <row r="69" spans="1:16" ht="13.5">
      <c r="A69" s="193" t="s">
        <v>141</v>
      </c>
      <c r="B69" s="172">
        <v>6209</v>
      </c>
      <c r="C69" s="302">
        <v>-0.61</v>
      </c>
      <c r="D69" s="172">
        <v>653</v>
      </c>
      <c r="E69" s="302">
        <v>-0.62</v>
      </c>
      <c r="F69" s="172">
        <v>104</v>
      </c>
      <c r="G69" s="302">
        <v>-0.62</v>
      </c>
      <c r="H69" s="172">
        <v>6966</v>
      </c>
      <c r="I69" s="303">
        <v>-0.61</v>
      </c>
      <c r="J69" s="264">
        <v>83.35</v>
      </c>
      <c r="K69" s="69">
        <v>85.45</v>
      </c>
      <c r="L69" s="135">
        <f t="shared" si="4"/>
        <v>-2.1000000000000085</v>
      </c>
      <c r="M69" s="306">
        <f t="shared" si="5"/>
        <v>-2.457577530719729</v>
      </c>
      <c r="N69" s="78">
        <f>Margins!B69</f>
        <v>2400</v>
      </c>
      <c r="O69" s="25">
        <f t="shared" si="6"/>
        <v>1567200</v>
      </c>
      <c r="P69" s="25">
        <f t="shared" si="7"/>
        <v>249600</v>
      </c>
    </row>
    <row r="70" spans="1:16" ht="13.5">
      <c r="A70" s="193" t="s">
        <v>399</v>
      </c>
      <c r="B70" s="172">
        <v>13282</v>
      </c>
      <c r="C70" s="302">
        <v>-0.39</v>
      </c>
      <c r="D70" s="172">
        <v>959</v>
      </c>
      <c r="E70" s="302">
        <v>-0.62</v>
      </c>
      <c r="F70" s="172">
        <v>124</v>
      </c>
      <c r="G70" s="302">
        <v>-0.59</v>
      </c>
      <c r="H70" s="172">
        <v>14365</v>
      </c>
      <c r="I70" s="303">
        <v>-0.42</v>
      </c>
      <c r="J70" s="264">
        <v>114.95</v>
      </c>
      <c r="K70" s="264">
        <v>114.3</v>
      </c>
      <c r="L70" s="135">
        <f t="shared" si="4"/>
        <v>0.6500000000000057</v>
      </c>
      <c r="M70" s="306">
        <f t="shared" si="5"/>
        <v>0.568678915135613</v>
      </c>
      <c r="N70" s="78">
        <f>Margins!B70</f>
        <v>2700</v>
      </c>
      <c r="O70" s="25">
        <f t="shared" si="6"/>
        <v>2589300</v>
      </c>
      <c r="P70" s="25">
        <f t="shared" si="7"/>
        <v>334800</v>
      </c>
    </row>
    <row r="71" spans="1:16" ht="13.5">
      <c r="A71" s="193" t="s">
        <v>184</v>
      </c>
      <c r="B71" s="172">
        <v>7266</v>
      </c>
      <c r="C71" s="302">
        <v>0.88</v>
      </c>
      <c r="D71" s="172">
        <v>498</v>
      </c>
      <c r="E71" s="302">
        <v>0.64</v>
      </c>
      <c r="F71" s="172">
        <v>64</v>
      </c>
      <c r="G71" s="302">
        <v>0.64</v>
      </c>
      <c r="H71" s="172">
        <v>7828</v>
      </c>
      <c r="I71" s="303">
        <v>0.86</v>
      </c>
      <c r="J71" s="264">
        <v>98.6</v>
      </c>
      <c r="K71" s="69">
        <v>97.8</v>
      </c>
      <c r="L71" s="135">
        <f t="shared" si="4"/>
        <v>0.7999999999999972</v>
      </c>
      <c r="M71" s="306">
        <f t="shared" si="5"/>
        <v>0.817995910020447</v>
      </c>
      <c r="N71" s="78">
        <f>Margins!B71</f>
        <v>2950</v>
      </c>
      <c r="O71" s="25">
        <f t="shared" si="6"/>
        <v>1469100</v>
      </c>
      <c r="P71" s="25">
        <f t="shared" si="7"/>
        <v>188800</v>
      </c>
    </row>
    <row r="72" spans="1:16" ht="13.5">
      <c r="A72" s="193" t="s">
        <v>175</v>
      </c>
      <c r="B72" s="172">
        <v>9400</v>
      </c>
      <c r="C72" s="302">
        <v>0.35</v>
      </c>
      <c r="D72" s="172">
        <v>487</v>
      </c>
      <c r="E72" s="302">
        <v>-0.2</v>
      </c>
      <c r="F72" s="172">
        <v>85</v>
      </c>
      <c r="G72" s="302">
        <v>-0.34</v>
      </c>
      <c r="H72" s="172">
        <v>9972</v>
      </c>
      <c r="I72" s="303">
        <v>0.29</v>
      </c>
      <c r="J72" s="264">
        <v>37.05</v>
      </c>
      <c r="K72" s="69">
        <v>37.95</v>
      </c>
      <c r="L72" s="135">
        <f t="shared" si="4"/>
        <v>-0.9000000000000057</v>
      </c>
      <c r="M72" s="306">
        <f t="shared" si="5"/>
        <v>-2.3715415019762993</v>
      </c>
      <c r="N72" s="78">
        <f>Margins!B72</f>
        <v>7875</v>
      </c>
      <c r="O72" s="25">
        <f t="shared" si="6"/>
        <v>3835125</v>
      </c>
      <c r="P72" s="25">
        <f t="shared" si="7"/>
        <v>669375</v>
      </c>
    </row>
    <row r="73" spans="1:18" ht="13.5">
      <c r="A73" s="193" t="s">
        <v>142</v>
      </c>
      <c r="B73" s="172">
        <v>1555</v>
      </c>
      <c r="C73" s="302">
        <v>0.85</v>
      </c>
      <c r="D73" s="172">
        <v>3</v>
      </c>
      <c r="E73" s="302">
        <v>0.5</v>
      </c>
      <c r="F73" s="172">
        <v>0</v>
      </c>
      <c r="G73" s="302">
        <v>-1</v>
      </c>
      <c r="H73" s="172">
        <v>1558</v>
      </c>
      <c r="I73" s="303">
        <v>0.84</v>
      </c>
      <c r="J73" s="264">
        <v>146.4</v>
      </c>
      <c r="K73" s="69">
        <v>147.7</v>
      </c>
      <c r="L73" s="135">
        <f t="shared" si="4"/>
        <v>-1.299999999999983</v>
      </c>
      <c r="M73" s="306">
        <f t="shared" si="5"/>
        <v>-0.8801624915368877</v>
      </c>
      <c r="N73" s="78">
        <f>Margins!B73</f>
        <v>1750</v>
      </c>
      <c r="O73" s="25">
        <f t="shared" si="6"/>
        <v>5250</v>
      </c>
      <c r="P73" s="25">
        <f t="shared" si="7"/>
        <v>0</v>
      </c>
      <c r="R73" s="25"/>
    </row>
    <row r="74" spans="1:18" ht="13.5">
      <c r="A74" s="193" t="s">
        <v>176</v>
      </c>
      <c r="B74" s="172">
        <v>4822</v>
      </c>
      <c r="C74" s="302">
        <v>-0.39</v>
      </c>
      <c r="D74" s="172">
        <v>223</v>
      </c>
      <c r="E74" s="302">
        <v>-0.6</v>
      </c>
      <c r="F74" s="172">
        <v>47</v>
      </c>
      <c r="G74" s="302">
        <v>-0.58</v>
      </c>
      <c r="H74" s="172">
        <v>5092</v>
      </c>
      <c r="I74" s="303">
        <v>-0.4</v>
      </c>
      <c r="J74" s="264">
        <v>169.45</v>
      </c>
      <c r="K74" s="69">
        <v>170.65</v>
      </c>
      <c r="L74" s="135">
        <f t="shared" si="4"/>
        <v>-1.200000000000017</v>
      </c>
      <c r="M74" s="306">
        <f t="shared" si="5"/>
        <v>-0.7031936712569686</v>
      </c>
      <c r="N74" s="78">
        <f>Margins!B74</f>
        <v>1450</v>
      </c>
      <c r="O74" s="25">
        <f t="shared" si="6"/>
        <v>323350</v>
      </c>
      <c r="P74" s="25">
        <f t="shared" si="7"/>
        <v>68150</v>
      </c>
      <c r="R74" s="25"/>
    </row>
    <row r="75" spans="1:18" ht="13.5">
      <c r="A75" s="193" t="s">
        <v>398</v>
      </c>
      <c r="B75" s="172">
        <v>1419</v>
      </c>
      <c r="C75" s="302">
        <v>1.19</v>
      </c>
      <c r="D75" s="172">
        <v>3</v>
      </c>
      <c r="E75" s="302">
        <v>0</v>
      </c>
      <c r="F75" s="172">
        <v>0</v>
      </c>
      <c r="G75" s="302">
        <v>0</v>
      </c>
      <c r="H75" s="172">
        <v>1422</v>
      </c>
      <c r="I75" s="303">
        <v>1.19</v>
      </c>
      <c r="J75" s="264">
        <v>95.5</v>
      </c>
      <c r="K75" s="69">
        <v>96.8</v>
      </c>
      <c r="L75" s="135">
        <f t="shared" si="4"/>
        <v>-1.2999999999999972</v>
      </c>
      <c r="M75" s="306">
        <f t="shared" si="5"/>
        <v>-1.3429752066115674</v>
      </c>
      <c r="N75" s="78">
        <f>Margins!B75</f>
        <v>2200</v>
      </c>
      <c r="O75" s="25">
        <f t="shared" si="6"/>
        <v>6600</v>
      </c>
      <c r="P75" s="25">
        <f t="shared" si="7"/>
        <v>0</v>
      </c>
      <c r="R75" s="25"/>
    </row>
    <row r="76" spans="1:16" ht="13.5">
      <c r="A76" s="193" t="s">
        <v>167</v>
      </c>
      <c r="B76" s="172">
        <v>912</v>
      </c>
      <c r="C76" s="302">
        <v>0.2</v>
      </c>
      <c r="D76" s="172">
        <v>10</v>
      </c>
      <c r="E76" s="302">
        <v>1.5</v>
      </c>
      <c r="F76" s="172">
        <v>1</v>
      </c>
      <c r="G76" s="302">
        <v>0</v>
      </c>
      <c r="H76" s="172">
        <v>923</v>
      </c>
      <c r="I76" s="303">
        <v>0.21</v>
      </c>
      <c r="J76" s="264">
        <v>41.4</v>
      </c>
      <c r="K76" s="69">
        <v>41.85</v>
      </c>
      <c r="L76" s="135">
        <f t="shared" si="4"/>
        <v>-0.45000000000000284</v>
      </c>
      <c r="M76" s="306">
        <f t="shared" si="5"/>
        <v>-1.0752688172043077</v>
      </c>
      <c r="N76" s="78">
        <f>Margins!B76</f>
        <v>3850</v>
      </c>
      <c r="O76" s="25">
        <f t="shared" si="6"/>
        <v>38500</v>
      </c>
      <c r="P76" s="25">
        <f t="shared" si="7"/>
        <v>3850</v>
      </c>
    </row>
    <row r="77" spans="1:16" ht="13.5">
      <c r="A77" s="193" t="s">
        <v>201</v>
      </c>
      <c r="B77" s="172">
        <v>10674</v>
      </c>
      <c r="C77" s="302">
        <v>-0.19</v>
      </c>
      <c r="D77" s="172">
        <v>1001</v>
      </c>
      <c r="E77" s="302">
        <v>-0.13</v>
      </c>
      <c r="F77" s="172">
        <v>555</v>
      </c>
      <c r="G77" s="302">
        <v>0.37</v>
      </c>
      <c r="H77" s="172">
        <v>12230</v>
      </c>
      <c r="I77" s="303">
        <v>-0.17</v>
      </c>
      <c r="J77" s="264">
        <v>2069.25</v>
      </c>
      <c r="K77" s="25">
        <v>2055.1</v>
      </c>
      <c r="L77" s="135">
        <f t="shared" si="4"/>
        <v>14.150000000000091</v>
      </c>
      <c r="M77" s="306">
        <f t="shared" si="5"/>
        <v>0.688530971728874</v>
      </c>
      <c r="N77" s="78">
        <f>Margins!B77</f>
        <v>100</v>
      </c>
      <c r="O77" s="25">
        <f t="shared" si="6"/>
        <v>100100</v>
      </c>
      <c r="P77" s="25">
        <f t="shared" si="7"/>
        <v>55500</v>
      </c>
    </row>
    <row r="78" spans="1:16" ht="13.5">
      <c r="A78" s="193" t="s">
        <v>143</v>
      </c>
      <c r="B78" s="172">
        <v>436</v>
      </c>
      <c r="C78" s="302">
        <v>-0.15</v>
      </c>
      <c r="D78" s="172">
        <v>0</v>
      </c>
      <c r="E78" s="302">
        <v>0</v>
      </c>
      <c r="F78" s="172">
        <v>0</v>
      </c>
      <c r="G78" s="302">
        <v>0</v>
      </c>
      <c r="H78" s="172">
        <v>436</v>
      </c>
      <c r="I78" s="303">
        <v>-0.15</v>
      </c>
      <c r="J78" s="264">
        <v>106</v>
      </c>
      <c r="K78" s="69">
        <v>107.1</v>
      </c>
      <c r="L78" s="135">
        <f t="shared" si="4"/>
        <v>-1.0999999999999943</v>
      </c>
      <c r="M78" s="306">
        <f t="shared" si="5"/>
        <v>-1.0270774976657278</v>
      </c>
      <c r="N78" s="78">
        <f>Margins!B78</f>
        <v>2950</v>
      </c>
      <c r="O78" s="25">
        <f t="shared" si="6"/>
        <v>0</v>
      </c>
      <c r="P78" s="25">
        <f t="shared" si="7"/>
        <v>0</v>
      </c>
    </row>
    <row r="79" spans="1:16" ht="13.5">
      <c r="A79" s="193" t="s">
        <v>90</v>
      </c>
      <c r="B79" s="172">
        <v>580</v>
      </c>
      <c r="C79" s="302">
        <v>0.66</v>
      </c>
      <c r="D79" s="172">
        <v>0</v>
      </c>
      <c r="E79" s="302">
        <v>0</v>
      </c>
      <c r="F79" s="172">
        <v>0</v>
      </c>
      <c r="G79" s="302">
        <v>0</v>
      </c>
      <c r="H79" s="172">
        <v>580</v>
      </c>
      <c r="I79" s="303">
        <v>0.66</v>
      </c>
      <c r="J79" s="264">
        <v>407.7</v>
      </c>
      <c r="K79" s="69">
        <v>410.7</v>
      </c>
      <c r="L79" s="135">
        <f t="shared" si="4"/>
        <v>-3</v>
      </c>
      <c r="M79" s="306">
        <f t="shared" si="5"/>
        <v>-0.7304601899196494</v>
      </c>
      <c r="N79" s="78">
        <f>Margins!B79</f>
        <v>600</v>
      </c>
      <c r="O79" s="25">
        <f t="shared" si="6"/>
        <v>0</v>
      </c>
      <c r="P79" s="25">
        <f t="shared" si="7"/>
        <v>0</v>
      </c>
    </row>
    <row r="80" spans="1:18" ht="13.5">
      <c r="A80" s="193" t="s">
        <v>35</v>
      </c>
      <c r="B80" s="172">
        <v>1416</v>
      </c>
      <c r="C80" s="302">
        <v>-0.12</v>
      </c>
      <c r="D80" s="172">
        <v>15</v>
      </c>
      <c r="E80" s="302">
        <v>-0.44</v>
      </c>
      <c r="F80" s="172">
        <v>0</v>
      </c>
      <c r="G80" s="302">
        <v>-1</v>
      </c>
      <c r="H80" s="172">
        <v>1431</v>
      </c>
      <c r="I80" s="303">
        <v>-0.13</v>
      </c>
      <c r="J80" s="264">
        <v>308.85</v>
      </c>
      <c r="K80" s="69">
        <v>304.7</v>
      </c>
      <c r="L80" s="135">
        <f t="shared" si="4"/>
        <v>4.150000000000034</v>
      </c>
      <c r="M80" s="306">
        <f t="shared" si="5"/>
        <v>1.3619954053167163</v>
      </c>
      <c r="N80" s="78">
        <f>Margins!B80</f>
        <v>1100</v>
      </c>
      <c r="O80" s="25">
        <f t="shared" si="6"/>
        <v>16500</v>
      </c>
      <c r="P80" s="25">
        <f t="shared" si="7"/>
        <v>0</v>
      </c>
      <c r="R80" s="25"/>
    </row>
    <row r="81" spans="1:16" ht="13.5">
      <c r="A81" s="193" t="s">
        <v>6</v>
      </c>
      <c r="B81" s="172">
        <v>6495</v>
      </c>
      <c r="C81" s="302">
        <v>0.2</v>
      </c>
      <c r="D81" s="172">
        <v>296</v>
      </c>
      <c r="E81" s="302">
        <v>-0.03</v>
      </c>
      <c r="F81" s="172">
        <v>60</v>
      </c>
      <c r="G81" s="302">
        <v>-0.03</v>
      </c>
      <c r="H81" s="172">
        <v>6851</v>
      </c>
      <c r="I81" s="303">
        <v>0.18</v>
      </c>
      <c r="J81" s="264">
        <v>156.3</v>
      </c>
      <c r="K81" s="69">
        <v>160.4</v>
      </c>
      <c r="L81" s="135">
        <f t="shared" si="4"/>
        <v>-4.099999999999994</v>
      </c>
      <c r="M81" s="306">
        <f t="shared" si="5"/>
        <v>-2.556109725685782</v>
      </c>
      <c r="N81" s="78">
        <f>Margins!B81</f>
        <v>1125</v>
      </c>
      <c r="O81" s="25">
        <f t="shared" si="6"/>
        <v>333000</v>
      </c>
      <c r="P81" s="25">
        <f t="shared" si="7"/>
        <v>67500</v>
      </c>
    </row>
    <row r="82" spans="1:16" ht="13.5">
      <c r="A82" s="193" t="s">
        <v>177</v>
      </c>
      <c r="B82" s="172">
        <v>16095</v>
      </c>
      <c r="C82" s="302">
        <v>0.65</v>
      </c>
      <c r="D82" s="172">
        <v>364</v>
      </c>
      <c r="E82" s="302">
        <v>0.91</v>
      </c>
      <c r="F82" s="172">
        <v>16</v>
      </c>
      <c r="G82" s="302">
        <v>0.14</v>
      </c>
      <c r="H82" s="172">
        <v>16475</v>
      </c>
      <c r="I82" s="303">
        <v>0.65</v>
      </c>
      <c r="J82" s="264">
        <v>286.95</v>
      </c>
      <c r="K82" s="69">
        <v>282.65</v>
      </c>
      <c r="L82" s="135">
        <f t="shared" si="4"/>
        <v>4.300000000000011</v>
      </c>
      <c r="M82" s="306">
        <f t="shared" si="5"/>
        <v>1.5213161153369934</v>
      </c>
      <c r="N82" s="78">
        <f>Margins!B82</f>
        <v>500</v>
      </c>
      <c r="O82" s="25">
        <f t="shared" si="6"/>
        <v>182000</v>
      </c>
      <c r="P82" s="25">
        <f t="shared" si="7"/>
        <v>8000</v>
      </c>
    </row>
    <row r="83" spans="1:18" ht="13.5">
      <c r="A83" s="193" t="s">
        <v>168</v>
      </c>
      <c r="B83" s="172">
        <v>146</v>
      </c>
      <c r="C83" s="302">
        <v>0.34</v>
      </c>
      <c r="D83" s="172">
        <v>0</v>
      </c>
      <c r="E83" s="302">
        <v>0</v>
      </c>
      <c r="F83" s="172">
        <v>0</v>
      </c>
      <c r="G83" s="302">
        <v>0</v>
      </c>
      <c r="H83" s="172">
        <v>146</v>
      </c>
      <c r="I83" s="303">
        <v>0.34</v>
      </c>
      <c r="J83" s="264">
        <v>669.1</v>
      </c>
      <c r="K83" s="69">
        <v>668.6</v>
      </c>
      <c r="L83" s="135">
        <f t="shared" si="4"/>
        <v>0.5</v>
      </c>
      <c r="M83" s="306">
        <f t="shared" si="5"/>
        <v>0.07478312892611426</v>
      </c>
      <c r="N83" s="78">
        <f>Margins!B83</f>
        <v>300</v>
      </c>
      <c r="O83" s="25">
        <f t="shared" si="6"/>
        <v>0</v>
      </c>
      <c r="P83" s="25">
        <f t="shared" si="7"/>
        <v>0</v>
      </c>
      <c r="R83" s="25"/>
    </row>
    <row r="84" spans="1:16" ht="13.5">
      <c r="A84" s="193" t="s">
        <v>132</v>
      </c>
      <c r="B84" s="172">
        <v>12786</v>
      </c>
      <c r="C84" s="302">
        <v>0.64</v>
      </c>
      <c r="D84" s="172">
        <v>172</v>
      </c>
      <c r="E84" s="302">
        <v>0.07</v>
      </c>
      <c r="F84" s="172">
        <v>6</v>
      </c>
      <c r="G84" s="302">
        <v>0</v>
      </c>
      <c r="H84" s="172">
        <v>12964</v>
      </c>
      <c r="I84" s="303">
        <v>0.62</v>
      </c>
      <c r="J84" s="264">
        <v>726.8</v>
      </c>
      <c r="K84" s="69">
        <v>687.1</v>
      </c>
      <c r="L84" s="135">
        <f t="shared" si="4"/>
        <v>39.69999999999993</v>
      </c>
      <c r="M84" s="306">
        <f t="shared" si="5"/>
        <v>5.77790714597583</v>
      </c>
      <c r="N84" s="78">
        <f>Margins!B84</f>
        <v>400</v>
      </c>
      <c r="O84" s="25">
        <f t="shared" si="6"/>
        <v>68800</v>
      </c>
      <c r="P84" s="25">
        <f t="shared" si="7"/>
        <v>2400</v>
      </c>
    </row>
    <row r="85" spans="1:16" ht="13.5">
      <c r="A85" s="193" t="s">
        <v>144</v>
      </c>
      <c r="B85" s="172">
        <v>2116</v>
      </c>
      <c r="C85" s="302">
        <v>0.26</v>
      </c>
      <c r="D85" s="172">
        <v>0</v>
      </c>
      <c r="E85" s="302">
        <v>0</v>
      </c>
      <c r="F85" s="172">
        <v>0</v>
      </c>
      <c r="G85" s="302">
        <v>0</v>
      </c>
      <c r="H85" s="172">
        <v>2116</v>
      </c>
      <c r="I85" s="303">
        <v>0.26</v>
      </c>
      <c r="J85" s="264">
        <v>2773.9</v>
      </c>
      <c r="K85" s="69">
        <v>2647</v>
      </c>
      <c r="L85" s="135">
        <f t="shared" si="4"/>
        <v>126.90000000000009</v>
      </c>
      <c r="M85" s="306">
        <f t="shared" si="5"/>
        <v>4.794106535700797</v>
      </c>
      <c r="N85" s="78">
        <f>Margins!B85</f>
        <v>125</v>
      </c>
      <c r="O85" s="25">
        <f t="shared" si="6"/>
        <v>0</v>
      </c>
      <c r="P85" s="25">
        <f t="shared" si="7"/>
        <v>0</v>
      </c>
    </row>
    <row r="86" spans="1:18" ht="13.5">
      <c r="A86" s="193" t="s">
        <v>291</v>
      </c>
      <c r="B86" s="172">
        <v>1401</v>
      </c>
      <c r="C86" s="302">
        <v>0.87</v>
      </c>
      <c r="D86" s="172">
        <v>0</v>
      </c>
      <c r="E86" s="302">
        <v>0</v>
      </c>
      <c r="F86" s="172">
        <v>0</v>
      </c>
      <c r="G86" s="302">
        <v>0</v>
      </c>
      <c r="H86" s="172">
        <v>1401</v>
      </c>
      <c r="I86" s="303">
        <v>0.87</v>
      </c>
      <c r="J86" s="264">
        <v>589.5</v>
      </c>
      <c r="K86" s="69">
        <v>584.45</v>
      </c>
      <c r="L86" s="135">
        <f t="shared" si="4"/>
        <v>5.0499999999999545</v>
      </c>
      <c r="M86" s="306">
        <f t="shared" si="5"/>
        <v>0.864060227564369</v>
      </c>
      <c r="N86" s="78">
        <f>Margins!B86</f>
        <v>300</v>
      </c>
      <c r="O86" s="25">
        <f t="shared" si="6"/>
        <v>0</v>
      </c>
      <c r="P86" s="25">
        <f t="shared" si="7"/>
        <v>0</v>
      </c>
      <c r="R86" s="25"/>
    </row>
    <row r="87" spans="1:16" ht="13.5">
      <c r="A87" s="193" t="s">
        <v>133</v>
      </c>
      <c r="B87" s="172">
        <v>4210</v>
      </c>
      <c r="C87" s="302">
        <v>4.21</v>
      </c>
      <c r="D87" s="172">
        <v>479</v>
      </c>
      <c r="E87" s="302">
        <v>8.58</v>
      </c>
      <c r="F87" s="172">
        <v>10</v>
      </c>
      <c r="G87" s="302">
        <v>4</v>
      </c>
      <c r="H87" s="172">
        <v>4699</v>
      </c>
      <c r="I87" s="303">
        <v>4.46</v>
      </c>
      <c r="J87" s="264">
        <v>33.05</v>
      </c>
      <c r="K87" s="69">
        <v>30.8</v>
      </c>
      <c r="L87" s="135">
        <f t="shared" si="4"/>
        <v>2.2499999999999964</v>
      </c>
      <c r="M87" s="306">
        <f t="shared" si="5"/>
        <v>7.305194805194794</v>
      </c>
      <c r="N87" s="78">
        <f>Margins!B87</f>
        <v>6250</v>
      </c>
      <c r="O87" s="25">
        <f t="shared" si="6"/>
        <v>2993750</v>
      </c>
      <c r="P87" s="25">
        <f t="shared" si="7"/>
        <v>62500</v>
      </c>
    </row>
    <row r="88" spans="1:18" ht="13.5">
      <c r="A88" s="193" t="s">
        <v>169</v>
      </c>
      <c r="B88" s="172">
        <v>3604</v>
      </c>
      <c r="C88" s="302">
        <v>-0.23</v>
      </c>
      <c r="D88" s="172">
        <v>5</v>
      </c>
      <c r="E88" s="302">
        <v>-0.62</v>
      </c>
      <c r="F88" s="172">
        <v>0</v>
      </c>
      <c r="G88" s="302">
        <v>0</v>
      </c>
      <c r="H88" s="172">
        <v>3609</v>
      </c>
      <c r="I88" s="303">
        <v>-0.23</v>
      </c>
      <c r="J88" s="264">
        <v>141.25</v>
      </c>
      <c r="K88" s="69">
        <v>140.25</v>
      </c>
      <c r="L88" s="135">
        <f t="shared" si="4"/>
        <v>1</v>
      </c>
      <c r="M88" s="306">
        <f t="shared" si="5"/>
        <v>0.7130124777183601</v>
      </c>
      <c r="N88" s="78">
        <f>Margins!B88</f>
        <v>2000</v>
      </c>
      <c r="O88" s="25">
        <f t="shared" si="6"/>
        <v>10000</v>
      </c>
      <c r="P88" s="25">
        <f t="shared" si="7"/>
        <v>0</v>
      </c>
      <c r="R88" s="25"/>
    </row>
    <row r="89" spans="1:16" ht="13.5">
      <c r="A89" s="193" t="s">
        <v>292</v>
      </c>
      <c r="B89" s="172">
        <v>4437</v>
      </c>
      <c r="C89" s="302">
        <v>-0.17</v>
      </c>
      <c r="D89" s="172">
        <v>3</v>
      </c>
      <c r="E89" s="302">
        <v>-0.4</v>
      </c>
      <c r="F89" s="172">
        <v>0</v>
      </c>
      <c r="G89" s="302">
        <v>0</v>
      </c>
      <c r="H89" s="172">
        <v>4440</v>
      </c>
      <c r="I89" s="303">
        <v>-0.17</v>
      </c>
      <c r="J89" s="264">
        <v>592.75</v>
      </c>
      <c r="K89" s="69">
        <v>592.5</v>
      </c>
      <c r="L89" s="135">
        <f t="shared" si="4"/>
        <v>0.25</v>
      </c>
      <c r="M89" s="306">
        <f t="shared" si="5"/>
        <v>0.04219409282700422</v>
      </c>
      <c r="N89" s="78">
        <f>Margins!B89</f>
        <v>550</v>
      </c>
      <c r="O89" s="25">
        <f t="shared" si="6"/>
        <v>1650</v>
      </c>
      <c r="P89" s="25">
        <f t="shared" si="7"/>
        <v>0</v>
      </c>
    </row>
    <row r="90" spans="1:16" ht="13.5">
      <c r="A90" s="193" t="s">
        <v>293</v>
      </c>
      <c r="B90" s="172">
        <v>2752</v>
      </c>
      <c r="C90" s="302">
        <v>0.98</v>
      </c>
      <c r="D90" s="172">
        <v>2</v>
      </c>
      <c r="E90" s="302">
        <v>-0.67</v>
      </c>
      <c r="F90" s="172">
        <v>0</v>
      </c>
      <c r="G90" s="302">
        <v>0</v>
      </c>
      <c r="H90" s="172">
        <v>2754</v>
      </c>
      <c r="I90" s="303">
        <v>0.97</v>
      </c>
      <c r="J90" s="264">
        <v>493.4</v>
      </c>
      <c r="K90" s="69">
        <v>504.45</v>
      </c>
      <c r="L90" s="135">
        <f t="shared" si="4"/>
        <v>-11.050000000000011</v>
      </c>
      <c r="M90" s="306">
        <f t="shared" si="5"/>
        <v>-2.1905045098622287</v>
      </c>
      <c r="N90" s="78">
        <f>Margins!B90</f>
        <v>550</v>
      </c>
      <c r="O90" s="25">
        <f t="shared" si="6"/>
        <v>1100</v>
      </c>
      <c r="P90" s="25">
        <f t="shared" si="7"/>
        <v>0</v>
      </c>
    </row>
    <row r="91" spans="1:16" ht="13.5">
      <c r="A91" s="193" t="s">
        <v>178</v>
      </c>
      <c r="B91" s="172">
        <v>297</v>
      </c>
      <c r="C91" s="302">
        <v>-0.54</v>
      </c>
      <c r="D91" s="172">
        <v>1</v>
      </c>
      <c r="E91" s="302">
        <v>0</v>
      </c>
      <c r="F91" s="172">
        <v>0</v>
      </c>
      <c r="G91" s="302">
        <v>0</v>
      </c>
      <c r="H91" s="172">
        <v>298</v>
      </c>
      <c r="I91" s="303">
        <v>-0.54</v>
      </c>
      <c r="J91" s="264">
        <v>163.6</v>
      </c>
      <c r="K91" s="69">
        <v>164.35</v>
      </c>
      <c r="L91" s="135">
        <f t="shared" si="4"/>
        <v>-0.75</v>
      </c>
      <c r="M91" s="306">
        <f t="shared" si="5"/>
        <v>-0.4563431700638881</v>
      </c>
      <c r="N91" s="78">
        <f>Margins!B91</f>
        <v>1250</v>
      </c>
      <c r="O91" s="25">
        <f t="shared" si="6"/>
        <v>1250</v>
      </c>
      <c r="P91" s="25">
        <f t="shared" si="7"/>
        <v>0</v>
      </c>
    </row>
    <row r="92" spans="1:16" ht="13.5">
      <c r="A92" s="193" t="s">
        <v>145</v>
      </c>
      <c r="B92" s="172">
        <v>371</v>
      </c>
      <c r="C92" s="302">
        <v>0.48</v>
      </c>
      <c r="D92" s="172">
        <v>0</v>
      </c>
      <c r="E92" s="302">
        <v>-1</v>
      </c>
      <c r="F92" s="172">
        <v>0</v>
      </c>
      <c r="G92" s="302">
        <v>0</v>
      </c>
      <c r="H92" s="172">
        <v>371</v>
      </c>
      <c r="I92" s="303">
        <v>0.45</v>
      </c>
      <c r="J92" s="264">
        <v>142.7</v>
      </c>
      <c r="K92" s="69">
        <v>143.85</v>
      </c>
      <c r="L92" s="135">
        <f t="shared" si="4"/>
        <v>-1.1500000000000057</v>
      </c>
      <c r="M92" s="306">
        <f t="shared" si="5"/>
        <v>-0.7994438651372998</v>
      </c>
      <c r="N92" s="78">
        <f>Margins!B92</f>
        <v>1700</v>
      </c>
      <c r="O92" s="25">
        <f t="shared" si="6"/>
        <v>0</v>
      </c>
      <c r="P92" s="25">
        <f t="shared" si="7"/>
        <v>0</v>
      </c>
    </row>
    <row r="93" spans="1:18" ht="13.5">
      <c r="A93" s="193" t="s">
        <v>272</v>
      </c>
      <c r="B93" s="172">
        <v>1274</v>
      </c>
      <c r="C93" s="302">
        <v>0.19</v>
      </c>
      <c r="D93" s="172">
        <v>14</v>
      </c>
      <c r="E93" s="302">
        <v>-0.3</v>
      </c>
      <c r="F93" s="172">
        <v>0</v>
      </c>
      <c r="G93" s="302">
        <v>0</v>
      </c>
      <c r="H93" s="172">
        <v>1288</v>
      </c>
      <c r="I93" s="303">
        <v>0.18</v>
      </c>
      <c r="J93" s="264">
        <v>144.5</v>
      </c>
      <c r="K93" s="69">
        <v>145.8</v>
      </c>
      <c r="L93" s="135">
        <f t="shared" si="4"/>
        <v>-1.3000000000000114</v>
      </c>
      <c r="M93" s="306">
        <f t="shared" si="5"/>
        <v>-0.8916323731138623</v>
      </c>
      <c r="N93" s="78">
        <f>Margins!B93</f>
        <v>850</v>
      </c>
      <c r="O93" s="25">
        <f t="shared" si="6"/>
        <v>11900</v>
      </c>
      <c r="P93" s="25">
        <f t="shared" si="7"/>
        <v>0</v>
      </c>
      <c r="R93" s="25"/>
    </row>
    <row r="94" spans="1:16" ht="13.5">
      <c r="A94" s="193" t="s">
        <v>210</v>
      </c>
      <c r="B94" s="172">
        <v>3655</v>
      </c>
      <c r="C94" s="302">
        <v>-0.07</v>
      </c>
      <c r="D94" s="172">
        <v>10</v>
      </c>
      <c r="E94" s="302">
        <v>-0.57</v>
      </c>
      <c r="F94" s="172">
        <v>1</v>
      </c>
      <c r="G94" s="302">
        <v>-0.67</v>
      </c>
      <c r="H94" s="172">
        <v>3666</v>
      </c>
      <c r="I94" s="303">
        <v>-0.07</v>
      </c>
      <c r="J94" s="264">
        <v>1700.7</v>
      </c>
      <c r="K94" s="69">
        <v>1697.9</v>
      </c>
      <c r="L94" s="135">
        <f t="shared" si="4"/>
        <v>2.7999999999999545</v>
      </c>
      <c r="M94" s="306">
        <f t="shared" si="5"/>
        <v>0.16490959420460302</v>
      </c>
      <c r="N94" s="78">
        <f>Margins!B94</f>
        <v>200</v>
      </c>
      <c r="O94" s="25">
        <f t="shared" si="6"/>
        <v>2000</v>
      </c>
      <c r="P94" s="25">
        <f t="shared" si="7"/>
        <v>200</v>
      </c>
    </row>
    <row r="95" spans="1:16" ht="13.5">
      <c r="A95" s="193" t="s">
        <v>294</v>
      </c>
      <c r="B95" s="172">
        <v>7057</v>
      </c>
      <c r="C95" s="302">
        <v>1.92</v>
      </c>
      <c r="D95" s="172">
        <v>0</v>
      </c>
      <c r="E95" s="302">
        <v>0</v>
      </c>
      <c r="F95" s="172">
        <v>0</v>
      </c>
      <c r="G95" s="302">
        <v>-1</v>
      </c>
      <c r="H95" s="172">
        <v>7057</v>
      </c>
      <c r="I95" s="303">
        <v>1.92</v>
      </c>
      <c r="J95" s="264">
        <v>691.35</v>
      </c>
      <c r="K95" s="264">
        <v>678.85</v>
      </c>
      <c r="L95" s="135">
        <f t="shared" si="4"/>
        <v>12.5</v>
      </c>
      <c r="M95" s="306">
        <f t="shared" si="5"/>
        <v>1.841349340796936</v>
      </c>
      <c r="N95" s="78">
        <f>Margins!B95</f>
        <v>350</v>
      </c>
      <c r="O95" s="25">
        <f t="shared" si="6"/>
        <v>0</v>
      </c>
      <c r="P95" s="25">
        <f t="shared" si="7"/>
        <v>0</v>
      </c>
    </row>
    <row r="96" spans="1:16" ht="13.5">
      <c r="A96" s="193" t="s">
        <v>7</v>
      </c>
      <c r="B96" s="172">
        <v>5789</v>
      </c>
      <c r="C96" s="302">
        <v>1.09</v>
      </c>
      <c r="D96" s="172">
        <v>34</v>
      </c>
      <c r="E96" s="302">
        <v>-0.08</v>
      </c>
      <c r="F96" s="172">
        <v>2</v>
      </c>
      <c r="G96" s="302">
        <v>1</v>
      </c>
      <c r="H96" s="172">
        <v>5825</v>
      </c>
      <c r="I96" s="303">
        <v>1.07</v>
      </c>
      <c r="J96" s="264">
        <v>731.3</v>
      </c>
      <c r="K96" s="69">
        <v>743.7</v>
      </c>
      <c r="L96" s="135">
        <f t="shared" si="4"/>
        <v>-12.400000000000091</v>
      </c>
      <c r="M96" s="306">
        <f t="shared" si="5"/>
        <v>-1.6673389807718288</v>
      </c>
      <c r="N96" s="78">
        <f>Margins!B96</f>
        <v>625</v>
      </c>
      <c r="O96" s="25">
        <f t="shared" si="6"/>
        <v>21250</v>
      </c>
      <c r="P96" s="25">
        <f t="shared" si="7"/>
        <v>1250</v>
      </c>
    </row>
    <row r="97" spans="1:16" ht="13.5">
      <c r="A97" s="193" t="s">
        <v>170</v>
      </c>
      <c r="B97" s="172">
        <v>3443</v>
      </c>
      <c r="C97" s="302">
        <v>2.4</v>
      </c>
      <c r="D97" s="172">
        <v>0</v>
      </c>
      <c r="E97" s="302">
        <v>0</v>
      </c>
      <c r="F97" s="172">
        <v>0</v>
      </c>
      <c r="G97" s="302">
        <v>0</v>
      </c>
      <c r="H97" s="172">
        <v>3443</v>
      </c>
      <c r="I97" s="303">
        <v>2.4</v>
      </c>
      <c r="J97" s="264">
        <v>557.7</v>
      </c>
      <c r="K97" s="69">
        <v>531.55</v>
      </c>
      <c r="L97" s="135">
        <f t="shared" si="4"/>
        <v>26.15000000000009</v>
      </c>
      <c r="M97" s="306">
        <f t="shared" si="5"/>
        <v>4.919574828332253</v>
      </c>
      <c r="N97" s="78">
        <f>Margins!B97</f>
        <v>600</v>
      </c>
      <c r="O97" s="25">
        <f t="shared" si="6"/>
        <v>0</v>
      </c>
      <c r="P97" s="25">
        <f t="shared" si="7"/>
        <v>0</v>
      </c>
    </row>
    <row r="98" spans="1:16" ht="13.5">
      <c r="A98" s="193" t="s">
        <v>223</v>
      </c>
      <c r="B98" s="172">
        <v>4263</v>
      </c>
      <c r="C98" s="302">
        <v>0.18</v>
      </c>
      <c r="D98" s="172">
        <v>34</v>
      </c>
      <c r="E98" s="302">
        <v>-0.42</v>
      </c>
      <c r="F98" s="172">
        <v>2</v>
      </c>
      <c r="G98" s="302">
        <v>-0.33</v>
      </c>
      <c r="H98" s="172">
        <v>4299</v>
      </c>
      <c r="I98" s="303">
        <v>0.17</v>
      </c>
      <c r="J98" s="264">
        <v>766.9</v>
      </c>
      <c r="K98" s="69">
        <v>778.6</v>
      </c>
      <c r="L98" s="135">
        <f t="shared" si="4"/>
        <v>-11.700000000000045</v>
      </c>
      <c r="M98" s="306">
        <f t="shared" si="5"/>
        <v>-1.5026971487284928</v>
      </c>
      <c r="N98" s="78">
        <f>Margins!B98</f>
        <v>400</v>
      </c>
      <c r="O98" s="25">
        <f t="shared" si="6"/>
        <v>13600</v>
      </c>
      <c r="P98" s="25">
        <f t="shared" si="7"/>
        <v>800</v>
      </c>
    </row>
    <row r="99" spans="1:16" ht="13.5">
      <c r="A99" s="193" t="s">
        <v>207</v>
      </c>
      <c r="B99" s="172">
        <v>1127</v>
      </c>
      <c r="C99" s="302">
        <v>0.15</v>
      </c>
      <c r="D99" s="172">
        <v>3</v>
      </c>
      <c r="E99" s="302">
        <v>-0.93</v>
      </c>
      <c r="F99" s="172">
        <v>0</v>
      </c>
      <c r="G99" s="302">
        <v>0</v>
      </c>
      <c r="H99" s="172">
        <v>1130</v>
      </c>
      <c r="I99" s="303">
        <v>0.1</v>
      </c>
      <c r="J99" s="264">
        <v>192.2</v>
      </c>
      <c r="K99" s="69">
        <v>193.1</v>
      </c>
      <c r="L99" s="135">
        <f t="shared" si="4"/>
        <v>-0.9000000000000057</v>
      </c>
      <c r="M99" s="306">
        <f t="shared" si="5"/>
        <v>-0.46607975142413555</v>
      </c>
      <c r="N99" s="78">
        <f>Margins!B99</f>
        <v>1250</v>
      </c>
      <c r="O99" s="25">
        <f t="shared" si="6"/>
        <v>3750</v>
      </c>
      <c r="P99" s="25">
        <f t="shared" si="7"/>
        <v>0</v>
      </c>
    </row>
    <row r="100" spans="1:16" ht="13.5">
      <c r="A100" s="193" t="s">
        <v>295</v>
      </c>
      <c r="B100" s="172">
        <v>2780</v>
      </c>
      <c r="C100" s="302">
        <v>3.06</v>
      </c>
      <c r="D100" s="172">
        <v>0</v>
      </c>
      <c r="E100" s="302">
        <v>0</v>
      </c>
      <c r="F100" s="172">
        <v>0</v>
      </c>
      <c r="G100" s="302">
        <v>0</v>
      </c>
      <c r="H100" s="172">
        <v>2780</v>
      </c>
      <c r="I100" s="303">
        <v>3.06</v>
      </c>
      <c r="J100" s="264">
        <v>859.55</v>
      </c>
      <c r="K100" s="69">
        <v>853.45</v>
      </c>
      <c r="L100" s="135">
        <f t="shared" si="4"/>
        <v>6.099999999999909</v>
      </c>
      <c r="M100" s="306">
        <f t="shared" si="5"/>
        <v>0.7147460308160887</v>
      </c>
      <c r="N100" s="78">
        <f>Margins!B100</f>
        <v>250</v>
      </c>
      <c r="O100" s="25">
        <f t="shared" si="6"/>
        <v>0</v>
      </c>
      <c r="P100" s="25">
        <f t="shared" si="7"/>
        <v>0</v>
      </c>
    </row>
    <row r="101" spans="1:16" ht="13.5">
      <c r="A101" s="193" t="s">
        <v>277</v>
      </c>
      <c r="B101" s="172">
        <v>4139</v>
      </c>
      <c r="C101" s="302">
        <v>-0.43</v>
      </c>
      <c r="D101" s="172">
        <v>3</v>
      </c>
      <c r="E101" s="302">
        <v>-0.75</v>
      </c>
      <c r="F101" s="172">
        <v>0</v>
      </c>
      <c r="G101" s="302">
        <v>0</v>
      </c>
      <c r="H101" s="172">
        <v>4142</v>
      </c>
      <c r="I101" s="303">
        <v>-0.43</v>
      </c>
      <c r="J101" s="264">
        <v>306.55</v>
      </c>
      <c r="K101" s="69">
        <v>319</v>
      </c>
      <c r="L101" s="135">
        <f t="shared" si="4"/>
        <v>-12.449999999999989</v>
      </c>
      <c r="M101" s="306">
        <f t="shared" si="5"/>
        <v>-3.902821316614417</v>
      </c>
      <c r="N101" s="78">
        <f>Margins!B101</f>
        <v>800</v>
      </c>
      <c r="O101" s="25">
        <f t="shared" si="6"/>
        <v>2400</v>
      </c>
      <c r="P101" s="25">
        <f t="shared" si="7"/>
        <v>0</v>
      </c>
    </row>
    <row r="102" spans="1:16" ht="13.5">
      <c r="A102" s="193" t="s">
        <v>146</v>
      </c>
      <c r="B102" s="172">
        <v>193</v>
      </c>
      <c r="C102" s="302">
        <v>0.18</v>
      </c>
      <c r="D102" s="172">
        <v>3</v>
      </c>
      <c r="E102" s="302">
        <v>-0.25</v>
      </c>
      <c r="F102" s="172">
        <v>0</v>
      </c>
      <c r="G102" s="302">
        <v>-1</v>
      </c>
      <c r="H102" s="172">
        <v>196</v>
      </c>
      <c r="I102" s="303">
        <v>0.16</v>
      </c>
      <c r="J102" s="264">
        <v>36.5</v>
      </c>
      <c r="K102" s="69">
        <v>36.6</v>
      </c>
      <c r="L102" s="135">
        <f t="shared" si="4"/>
        <v>-0.10000000000000142</v>
      </c>
      <c r="M102" s="306">
        <f t="shared" si="5"/>
        <v>-0.27322404371585085</v>
      </c>
      <c r="N102" s="78">
        <f>Margins!B102</f>
        <v>8900</v>
      </c>
      <c r="O102" s="25">
        <f t="shared" si="6"/>
        <v>26700</v>
      </c>
      <c r="P102" s="25">
        <f t="shared" si="7"/>
        <v>0</v>
      </c>
    </row>
    <row r="103" spans="1:16" ht="13.5">
      <c r="A103" s="193" t="s">
        <v>8</v>
      </c>
      <c r="B103" s="172">
        <v>6276</v>
      </c>
      <c r="C103" s="302">
        <v>-0.09</v>
      </c>
      <c r="D103" s="172">
        <v>388</v>
      </c>
      <c r="E103" s="302">
        <v>0.22</v>
      </c>
      <c r="F103" s="172">
        <v>45</v>
      </c>
      <c r="G103" s="302">
        <v>-0.15</v>
      </c>
      <c r="H103" s="172">
        <v>6709</v>
      </c>
      <c r="I103" s="303">
        <v>-0.07</v>
      </c>
      <c r="J103" s="264">
        <v>161.85</v>
      </c>
      <c r="K103" s="69">
        <v>164.35</v>
      </c>
      <c r="L103" s="135">
        <f t="shared" si="4"/>
        <v>-2.5</v>
      </c>
      <c r="M103" s="306">
        <f t="shared" si="5"/>
        <v>-1.5211439002129603</v>
      </c>
      <c r="N103" s="78">
        <f>Margins!B103</f>
        <v>1600</v>
      </c>
      <c r="O103" s="25">
        <f t="shared" si="6"/>
        <v>620800</v>
      </c>
      <c r="P103" s="25">
        <f t="shared" si="7"/>
        <v>72000</v>
      </c>
    </row>
    <row r="104" spans="1:16" ht="13.5">
      <c r="A104" s="193" t="s">
        <v>296</v>
      </c>
      <c r="B104" s="172">
        <v>1445</v>
      </c>
      <c r="C104" s="302">
        <v>3.28</v>
      </c>
      <c r="D104" s="172">
        <v>2</v>
      </c>
      <c r="E104" s="302">
        <v>0</v>
      </c>
      <c r="F104" s="172">
        <v>0</v>
      </c>
      <c r="G104" s="302">
        <v>0</v>
      </c>
      <c r="H104" s="172">
        <v>1447</v>
      </c>
      <c r="I104" s="303">
        <v>3.28</v>
      </c>
      <c r="J104" s="264">
        <v>167.7</v>
      </c>
      <c r="K104" s="69">
        <v>163.8</v>
      </c>
      <c r="L104" s="135">
        <f t="shared" si="4"/>
        <v>3.8999999999999773</v>
      </c>
      <c r="M104" s="306">
        <f t="shared" si="5"/>
        <v>2.380952380952367</v>
      </c>
      <c r="N104" s="78">
        <f>Margins!B104</f>
        <v>1000</v>
      </c>
      <c r="O104" s="25">
        <f t="shared" si="6"/>
        <v>2000</v>
      </c>
      <c r="P104" s="25">
        <f t="shared" si="7"/>
        <v>0</v>
      </c>
    </row>
    <row r="105" spans="1:16" ht="13.5">
      <c r="A105" s="193" t="s">
        <v>179</v>
      </c>
      <c r="B105" s="172">
        <v>710</v>
      </c>
      <c r="C105" s="302">
        <v>0.79</v>
      </c>
      <c r="D105" s="172">
        <v>40</v>
      </c>
      <c r="E105" s="302">
        <v>0.29</v>
      </c>
      <c r="F105" s="172">
        <v>2</v>
      </c>
      <c r="G105" s="302">
        <v>1</v>
      </c>
      <c r="H105" s="172">
        <v>752</v>
      </c>
      <c r="I105" s="303">
        <v>0.75</v>
      </c>
      <c r="J105" s="264">
        <v>14.9</v>
      </c>
      <c r="K105" s="69">
        <v>15.05</v>
      </c>
      <c r="L105" s="135">
        <f t="shared" si="4"/>
        <v>-0.15000000000000036</v>
      </c>
      <c r="M105" s="306">
        <f t="shared" si="5"/>
        <v>-0.9966777408637897</v>
      </c>
      <c r="N105" s="78">
        <f>Margins!B105</f>
        <v>14000</v>
      </c>
      <c r="O105" s="25">
        <f t="shared" si="6"/>
        <v>560000</v>
      </c>
      <c r="P105" s="25">
        <f t="shared" si="7"/>
        <v>28000</v>
      </c>
    </row>
    <row r="106" spans="1:16" ht="13.5">
      <c r="A106" s="193" t="s">
        <v>202</v>
      </c>
      <c r="B106" s="172">
        <v>717</v>
      </c>
      <c r="C106" s="302">
        <v>-0.52</v>
      </c>
      <c r="D106" s="172">
        <v>10</v>
      </c>
      <c r="E106" s="302">
        <v>-0.75</v>
      </c>
      <c r="F106" s="172">
        <v>0</v>
      </c>
      <c r="G106" s="302">
        <v>0</v>
      </c>
      <c r="H106" s="172">
        <v>727</v>
      </c>
      <c r="I106" s="303">
        <v>-0.53</v>
      </c>
      <c r="J106" s="264">
        <v>243.65</v>
      </c>
      <c r="K106" s="69">
        <v>243.2</v>
      </c>
      <c r="L106" s="135">
        <f t="shared" si="4"/>
        <v>0.45000000000001705</v>
      </c>
      <c r="M106" s="306">
        <f t="shared" si="5"/>
        <v>0.1850328947368491</v>
      </c>
      <c r="N106" s="78">
        <f>Margins!B106</f>
        <v>1150</v>
      </c>
      <c r="O106" s="25">
        <f t="shared" si="6"/>
        <v>11500</v>
      </c>
      <c r="P106" s="25">
        <f t="shared" si="7"/>
        <v>0</v>
      </c>
    </row>
    <row r="107" spans="1:16" ht="13.5">
      <c r="A107" s="193" t="s">
        <v>171</v>
      </c>
      <c r="B107" s="172">
        <v>4052</v>
      </c>
      <c r="C107" s="302">
        <v>-0.27</v>
      </c>
      <c r="D107" s="172">
        <v>1</v>
      </c>
      <c r="E107" s="302">
        <v>0</v>
      </c>
      <c r="F107" s="172">
        <v>0</v>
      </c>
      <c r="G107" s="302">
        <v>-1</v>
      </c>
      <c r="H107" s="172">
        <v>4053</v>
      </c>
      <c r="I107" s="303">
        <v>-0.27</v>
      </c>
      <c r="J107" s="264">
        <v>341.9</v>
      </c>
      <c r="K107" s="69">
        <v>349.15</v>
      </c>
      <c r="L107" s="135">
        <f t="shared" si="4"/>
        <v>-7.25</v>
      </c>
      <c r="M107" s="306">
        <f t="shared" si="5"/>
        <v>-2.076471430617213</v>
      </c>
      <c r="N107" s="78">
        <f>Margins!B107</f>
        <v>1100</v>
      </c>
      <c r="O107" s="25">
        <f t="shared" si="6"/>
        <v>1100</v>
      </c>
      <c r="P107" s="25">
        <f t="shared" si="7"/>
        <v>0</v>
      </c>
    </row>
    <row r="108" spans="1:16" ht="13.5">
      <c r="A108" s="193" t="s">
        <v>147</v>
      </c>
      <c r="B108" s="172">
        <v>197</v>
      </c>
      <c r="C108" s="302">
        <v>0.59</v>
      </c>
      <c r="D108" s="172">
        <v>1</v>
      </c>
      <c r="E108" s="302">
        <v>0</v>
      </c>
      <c r="F108" s="172">
        <v>0</v>
      </c>
      <c r="G108" s="302">
        <v>0</v>
      </c>
      <c r="H108" s="172">
        <v>198</v>
      </c>
      <c r="I108" s="303">
        <v>0.58</v>
      </c>
      <c r="J108" s="264">
        <v>57.45</v>
      </c>
      <c r="K108" s="69">
        <v>57.35</v>
      </c>
      <c r="L108" s="135">
        <f t="shared" si="4"/>
        <v>0.10000000000000142</v>
      </c>
      <c r="M108" s="306">
        <f t="shared" si="5"/>
        <v>0.17436791630340265</v>
      </c>
      <c r="N108" s="78">
        <f>Margins!B108</f>
        <v>5900</v>
      </c>
      <c r="O108" s="25">
        <f t="shared" si="6"/>
        <v>5900</v>
      </c>
      <c r="P108" s="25">
        <f t="shared" si="7"/>
        <v>0</v>
      </c>
    </row>
    <row r="109" spans="1:16" ht="13.5">
      <c r="A109" s="193" t="s">
        <v>148</v>
      </c>
      <c r="B109" s="172">
        <v>61</v>
      </c>
      <c r="C109" s="302">
        <v>-0.12</v>
      </c>
      <c r="D109" s="172">
        <v>0</v>
      </c>
      <c r="E109" s="302">
        <v>0</v>
      </c>
      <c r="F109" s="172">
        <v>0</v>
      </c>
      <c r="G109" s="302">
        <v>0</v>
      </c>
      <c r="H109" s="172">
        <v>61</v>
      </c>
      <c r="I109" s="303">
        <v>-0.12</v>
      </c>
      <c r="J109" s="264">
        <v>249.4</v>
      </c>
      <c r="K109" s="69">
        <v>253.6</v>
      </c>
      <c r="L109" s="135">
        <f t="shared" si="4"/>
        <v>-4.199999999999989</v>
      </c>
      <c r="M109" s="306">
        <f t="shared" si="5"/>
        <v>-1.6561514195583553</v>
      </c>
      <c r="N109" s="78">
        <f>Margins!B109</f>
        <v>1045</v>
      </c>
      <c r="O109" s="25">
        <f t="shared" si="6"/>
        <v>0</v>
      </c>
      <c r="P109" s="25">
        <f t="shared" si="7"/>
        <v>0</v>
      </c>
    </row>
    <row r="110" spans="1:18" ht="13.5">
      <c r="A110" s="193" t="s">
        <v>122</v>
      </c>
      <c r="B110" s="172">
        <v>4662</v>
      </c>
      <c r="C110" s="302">
        <v>1.52</v>
      </c>
      <c r="D110" s="172">
        <v>375</v>
      </c>
      <c r="E110" s="302">
        <v>0.48</v>
      </c>
      <c r="F110" s="172">
        <v>56</v>
      </c>
      <c r="G110" s="302">
        <v>0.12</v>
      </c>
      <c r="H110" s="172">
        <v>5093</v>
      </c>
      <c r="I110" s="303">
        <v>1.37</v>
      </c>
      <c r="J110" s="264">
        <v>159.35</v>
      </c>
      <c r="K110" s="69">
        <v>160.05</v>
      </c>
      <c r="L110" s="135">
        <f t="shared" si="4"/>
        <v>-0.700000000000017</v>
      </c>
      <c r="M110" s="306">
        <f t="shared" si="5"/>
        <v>-0.43736332396127275</v>
      </c>
      <c r="N110" s="78">
        <f>Margins!B110</f>
        <v>1625</v>
      </c>
      <c r="O110" s="25">
        <f t="shared" si="6"/>
        <v>609375</v>
      </c>
      <c r="P110" s="25">
        <f t="shared" si="7"/>
        <v>91000</v>
      </c>
      <c r="R110" s="25"/>
    </row>
    <row r="111" spans="1:18" ht="13.5">
      <c r="A111" s="201" t="s">
        <v>36</v>
      </c>
      <c r="B111" s="172">
        <v>10844</v>
      </c>
      <c r="C111" s="302">
        <v>0.05</v>
      </c>
      <c r="D111" s="172">
        <v>164</v>
      </c>
      <c r="E111" s="302">
        <v>-0.27</v>
      </c>
      <c r="F111" s="172">
        <v>21</v>
      </c>
      <c r="G111" s="302">
        <v>-0.05</v>
      </c>
      <c r="H111" s="172">
        <v>11029</v>
      </c>
      <c r="I111" s="303">
        <v>0.04</v>
      </c>
      <c r="J111" s="264">
        <v>936.05</v>
      </c>
      <c r="K111" s="69">
        <v>921.55</v>
      </c>
      <c r="L111" s="135">
        <f t="shared" si="4"/>
        <v>14.5</v>
      </c>
      <c r="M111" s="306">
        <f t="shared" si="5"/>
        <v>1.5734360588139547</v>
      </c>
      <c r="N111" s="78">
        <f>Margins!B111</f>
        <v>225</v>
      </c>
      <c r="O111" s="25">
        <f t="shared" si="6"/>
        <v>36900</v>
      </c>
      <c r="P111" s="25">
        <f t="shared" si="7"/>
        <v>4725</v>
      </c>
      <c r="R111" s="25"/>
    </row>
    <row r="112" spans="1:18" ht="13.5">
      <c r="A112" s="193" t="s">
        <v>172</v>
      </c>
      <c r="B112" s="172">
        <v>1878</v>
      </c>
      <c r="C112" s="302">
        <v>0.25</v>
      </c>
      <c r="D112" s="172">
        <v>11</v>
      </c>
      <c r="E112" s="302">
        <v>1.2</v>
      </c>
      <c r="F112" s="172">
        <v>0</v>
      </c>
      <c r="G112" s="302">
        <v>0</v>
      </c>
      <c r="H112" s="172">
        <v>1889</v>
      </c>
      <c r="I112" s="303">
        <v>0.25</v>
      </c>
      <c r="J112" s="264">
        <v>261.85</v>
      </c>
      <c r="K112" s="69">
        <v>268.3</v>
      </c>
      <c r="L112" s="135">
        <f t="shared" si="4"/>
        <v>-6.449999999999989</v>
      </c>
      <c r="M112" s="306">
        <f t="shared" si="5"/>
        <v>-2.4040253447633204</v>
      </c>
      <c r="N112" s="78">
        <f>Margins!B112</f>
        <v>1050</v>
      </c>
      <c r="O112" s="25">
        <f t="shared" si="6"/>
        <v>11550</v>
      </c>
      <c r="P112" s="25">
        <f t="shared" si="7"/>
        <v>0</v>
      </c>
      <c r="R112" s="25"/>
    </row>
    <row r="113" spans="1:16" ht="13.5">
      <c r="A113" s="193" t="s">
        <v>80</v>
      </c>
      <c r="B113" s="172">
        <v>488</v>
      </c>
      <c r="C113" s="302">
        <v>0.75</v>
      </c>
      <c r="D113" s="172">
        <v>1</v>
      </c>
      <c r="E113" s="302">
        <v>-0.5</v>
      </c>
      <c r="F113" s="172">
        <v>0</v>
      </c>
      <c r="G113" s="302">
        <v>0</v>
      </c>
      <c r="H113" s="172">
        <v>489</v>
      </c>
      <c r="I113" s="303">
        <v>0.74</v>
      </c>
      <c r="J113" s="264">
        <v>192.85</v>
      </c>
      <c r="K113" s="69">
        <v>193.25</v>
      </c>
      <c r="L113" s="135">
        <f t="shared" si="4"/>
        <v>-0.4000000000000057</v>
      </c>
      <c r="M113" s="306">
        <f t="shared" si="5"/>
        <v>-0.20698576972833413</v>
      </c>
      <c r="N113" s="78">
        <f>Margins!B113</f>
        <v>1200</v>
      </c>
      <c r="O113" s="25">
        <f t="shared" si="6"/>
        <v>1200</v>
      </c>
      <c r="P113" s="25">
        <f t="shared" si="7"/>
        <v>0</v>
      </c>
    </row>
    <row r="114" spans="1:16" ht="13.5">
      <c r="A114" s="193" t="s">
        <v>274</v>
      </c>
      <c r="B114" s="172">
        <v>2490</v>
      </c>
      <c r="C114" s="302">
        <v>-0.59</v>
      </c>
      <c r="D114" s="172">
        <v>33</v>
      </c>
      <c r="E114" s="302">
        <v>-0.48</v>
      </c>
      <c r="F114" s="172">
        <v>0</v>
      </c>
      <c r="G114" s="302">
        <v>0</v>
      </c>
      <c r="H114" s="172">
        <v>2523</v>
      </c>
      <c r="I114" s="303">
        <v>-0.59</v>
      </c>
      <c r="J114" s="264">
        <v>297.05</v>
      </c>
      <c r="K114" s="69">
        <v>303.65</v>
      </c>
      <c r="L114" s="135">
        <f t="shared" si="4"/>
        <v>-6.599999999999966</v>
      </c>
      <c r="M114" s="306">
        <f t="shared" si="5"/>
        <v>-2.173555079861672</v>
      </c>
      <c r="N114" s="78">
        <f>Margins!B114</f>
        <v>700</v>
      </c>
      <c r="O114" s="25">
        <f t="shared" si="6"/>
        <v>23100</v>
      </c>
      <c r="P114" s="25">
        <f t="shared" si="7"/>
        <v>0</v>
      </c>
    </row>
    <row r="115" spans="1:16" ht="13.5">
      <c r="A115" s="193" t="s">
        <v>224</v>
      </c>
      <c r="B115" s="172">
        <v>1137</v>
      </c>
      <c r="C115" s="302">
        <v>0.82</v>
      </c>
      <c r="D115" s="172">
        <v>0</v>
      </c>
      <c r="E115" s="302">
        <v>0</v>
      </c>
      <c r="F115" s="172">
        <v>0</v>
      </c>
      <c r="G115" s="302">
        <v>0</v>
      </c>
      <c r="H115" s="172">
        <v>1137</v>
      </c>
      <c r="I115" s="303">
        <v>0.82</v>
      </c>
      <c r="J115" s="264">
        <v>469.15</v>
      </c>
      <c r="K115" s="69">
        <v>450.25</v>
      </c>
      <c r="L115" s="135">
        <f t="shared" si="4"/>
        <v>18.899999999999977</v>
      </c>
      <c r="M115" s="306">
        <f t="shared" si="5"/>
        <v>4.197667962243193</v>
      </c>
      <c r="N115" s="78">
        <f>Margins!B115</f>
        <v>650</v>
      </c>
      <c r="O115" s="25">
        <f t="shared" si="6"/>
        <v>0</v>
      </c>
      <c r="P115" s="25">
        <f t="shared" si="7"/>
        <v>0</v>
      </c>
    </row>
    <row r="116" spans="1:16" ht="13.5">
      <c r="A116" s="193" t="s">
        <v>394</v>
      </c>
      <c r="B116" s="172">
        <v>11044</v>
      </c>
      <c r="C116" s="302">
        <v>2.53</v>
      </c>
      <c r="D116" s="172">
        <v>797</v>
      </c>
      <c r="E116" s="302">
        <v>2.8</v>
      </c>
      <c r="F116" s="172">
        <v>42</v>
      </c>
      <c r="G116" s="302">
        <v>2.5</v>
      </c>
      <c r="H116" s="172">
        <v>11883</v>
      </c>
      <c r="I116" s="303">
        <v>2.55</v>
      </c>
      <c r="J116" s="264">
        <v>117.45</v>
      </c>
      <c r="K116" s="69">
        <v>115.85</v>
      </c>
      <c r="L116" s="135">
        <f t="shared" si="4"/>
        <v>1.6000000000000085</v>
      </c>
      <c r="M116" s="306">
        <f t="shared" si="5"/>
        <v>1.381096245144591</v>
      </c>
      <c r="N116" s="78">
        <f>Margins!B116</f>
        <v>2400</v>
      </c>
      <c r="O116" s="25">
        <f t="shared" si="6"/>
        <v>1912800</v>
      </c>
      <c r="P116" s="25">
        <f t="shared" si="7"/>
        <v>100800</v>
      </c>
    </row>
    <row r="117" spans="1:16" ht="13.5">
      <c r="A117" s="193" t="s">
        <v>81</v>
      </c>
      <c r="B117" s="172">
        <v>3557</v>
      </c>
      <c r="C117" s="302">
        <v>0.13</v>
      </c>
      <c r="D117" s="172">
        <v>0</v>
      </c>
      <c r="E117" s="302">
        <v>0</v>
      </c>
      <c r="F117" s="172">
        <v>0</v>
      </c>
      <c r="G117" s="302">
        <v>0</v>
      </c>
      <c r="H117" s="172">
        <v>3557</v>
      </c>
      <c r="I117" s="303">
        <v>0.13</v>
      </c>
      <c r="J117" s="264">
        <v>473.7</v>
      </c>
      <c r="K117" s="69">
        <v>480.7</v>
      </c>
      <c r="L117" s="135">
        <f t="shared" si="4"/>
        <v>-7</v>
      </c>
      <c r="M117" s="306">
        <f t="shared" si="5"/>
        <v>-1.4562096941959641</v>
      </c>
      <c r="N117" s="78">
        <f>Margins!B117</f>
        <v>600</v>
      </c>
      <c r="O117" s="25">
        <f t="shared" si="6"/>
        <v>0</v>
      </c>
      <c r="P117" s="25">
        <f t="shared" si="7"/>
        <v>0</v>
      </c>
    </row>
    <row r="118" spans="1:16" ht="13.5">
      <c r="A118" s="193" t="s">
        <v>225</v>
      </c>
      <c r="B118" s="172">
        <v>3822</v>
      </c>
      <c r="C118" s="302">
        <v>-0.38</v>
      </c>
      <c r="D118" s="172">
        <v>96</v>
      </c>
      <c r="E118" s="302">
        <v>-0.65</v>
      </c>
      <c r="F118" s="172">
        <v>4</v>
      </c>
      <c r="G118" s="302">
        <v>-0.82</v>
      </c>
      <c r="H118" s="172">
        <v>3922</v>
      </c>
      <c r="I118" s="303">
        <v>-0.39</v>
      </c>
      <c r="J118" s="264">
        <v>198.45</v>
      </c>
      <c r="K118" s="69">
        <v>202.75</v>
      </c>
      <c r="L118" s="135">
        <f t="shared" si="4"/>
        <v>-4.300000000000011</v>
      </c>
      <c r="M118" s="306">
        <f t="shared" si="5"/>
        <v>-2.120838471023433</v>
      </c>
      <c r="N118" s="78">
        <f>Margins!B118</f>
        <v>1400</v>
      </c>
      <c r="O118" s="25">
        <f t="shared" si="6"/>
        <v>134400</v>
      </c>
      <c r="P118" s="25">
        <f t="shared" si="7"/>
        <v>5600</v>
      </c>
    </row>
    <row r="119" spans="1:16" ht="13.5">
      <c r="A119" s="193" t="s">
        <v>297</v>
      </c>
      <c r="B119" s="172">
        <v>7986</v>
      </c>
      <c r="C119" s="302">
        <v>0.06</v>
      </c>
      <c r="D119" s="172">
        <v>57</v>
      </c>
      <c r="E119" s="302">
        <v>-0.02</v>
      </c>
      <c r="F119" s="172">
        <v>6</v>
      </c>
      <c r="G119" s="302">
        <v>-0.65</v>
      </c>
      <c r="H119" s="172">
        <v>8049</v>
      </c>
      <c r="I119" s="303">
        <v>0.06</v>
      </c>
      <c r="J119" s="264">
        <v>472.1</v>
      </c>
      <c r="K119" s="69">
        <v>474.7</v>
      </c>
      <c r="L119" s="135">
        <f t="shared" si="4"/>
        <v>-2.599999999999966</v>
      </c>
      <c r="M119" s="306">
        <f t="shared" si="5"/>
        <v>-0.5477143459026682</v>
      </c>
      <c r="N119" s="78">
        <f>Margins!B119</f>
        <v>1100</v>
      </c>
      <c r="O119" s="25">
        <f t="shared" si="6"/>
        <v>62700</v>
      </c>
      <c r="P119" s="25">
        <f t="shared" si="7"/>
        <v>6600</v>
      </c>
    </row>
    <row r="120" spans="1:16" ht="13.5">
      <c r="A120" s="193" t="s">
        <v>226</v>
      </c>
      <c r="B120" s="172">
        <v>3750</v>
      </c>
      <c r="C120" s="302">
        <v>1.53</v>
      </c>
      <c r="D120" s="172">
        <v>1</v>
      </c>
      <c r="E120" s="302">
        <v>0</v>
      </c>
      <c r="F120" s="172">
        <v>0</v>
      </c>
      <c r="G120" s="302">
        <v>0</v>
      </c>
      <c r="H120" s="172">
        <v>3751</v>
      </c>
      <c r="I120" s="303">
        <v>1.53</v>
      </c>
      <c r="J120" s="264">
        <v>184.8</v>
      </c>
      <c r="K120" s="69">
        <v>185.6</v>
      </c>
      <c r="L120" s="135">
        <f t="shared" si="4"/>
        <v>-0.799999999999983</v>
      </c>
      <c r="M120" s="306">
        <f t="shared" si="5"/>
        <v>-0.4310344827586115</v>
      </c>
      <c r="N120" s="78">
        <f>Margins!B120</f>
        <v>1500</v>
      </c>
      <c r="O120" s="25">
        <f t="shared" si="6"/>
        <v>1500</v>
      </c>
      <c r="P120" s="25">
        <f t="shared" si="7"/>
        <v>0</v>
      </c>
    </row>
    <row r="121" spans="1:16" ht="13.5">
      <c r="A121" s="193" t="s">
        <v>227</v>
      </c>
      <c r="B121" s="172">
        <v>3047</v>
      </c>
      <c r="C121" s="302">
        <v>0.81</v>
      </c>
      <c r="D121" s="172">
        <v>76</v>
      </c>
      <c r="E121" s="302">
        <v>0.27</v>
      </c>
      <c r="F121" s="172">
        <v>6</v>
      </c>
      <c r="G121" s="302">
        <v>5</v>
      </c>
      <c r="H121" s="172">
        <v>3129</v>
      </c>
      <c r="I121" s="303">
        <v>0.8</v>
      </c>
      <c r="J121" s="264">
        <v>343.5</v>
      </c>
      <c r="K121" s="69">
        <v>343.75</v>
      </c>
      <c r="L121" s="135">
        <f t="shared" si="4"/>
        <v>-0.25</v>
      </c>
      <c r="M121" s="306">
        <f t="shared" si="5"/>
        <v>-0.07272727272727272</v>
      </c>
      <c r="N121" s="78">
        <f>Margins!B121</f>
        <v>800</v>
      </c>
      <c r="O121" s="25">
        <f t="shared" si="6"/>
        <v>60800</v>
      </c>
      <c r="P121" s="25">
        <f t="shared" si="7"/>
        <v>4800</v>
      </c>
    </row>
    <row r="122" spans="1:16" ht="13.5">
      <c r="A122" s="193" t="s">
        <v>234</v>
      </c>
      <c r="B122" s="172">
        <v>20799</v>
      </c>
      <c r="C122" s="302">
        <v>-0.06</v>
      </c>
      <c r="D122" s="172">
        <v>1442</v>
      </c>
      <c r="E122" s="302">
        <v>-0.37</v>
      </c>
      <c r="F122" s="172">
        <v>242</v>
      </c>
      <c r="G122" s="302">
        <v>-0.43</v>
      </c>
      <c r="H122" s="172">
        <v>22483</v>
      </c>
      <c r="I122" s="303">
        <v>-0.1</v>
      </c>
      <c r="J122" s="264">
        <v>465.65</v>
      </c>
      <c r="K122" s="69">
        <v>456.8</v>
      </c>
      <c r="L122" s="135">
        <f t="shared" si="4"/>
        <v>8.849999999999966</v>
      </c>
      <c r="M122" s="306">
        <f t="shared" si="5"/>
        <v>1.937390542907173</v>
      </c>
      <c r="N122" s="78">
        <f>Margins!B122</f>
        <v>700</v>
      </c>
      <c r="O122" s="25">
        <f t="shared" si="6"/>
        <v>1009400</v>
      </c>
      <c r="P122" s="25">
        <f t="shared" si="7"/>
        <v>169400</v>
      </c>
    </row>
    <row r="123" spans="1:16" ht="13.5">
      <c r="A123" s="193" t="s">
        <v>98</v>
      </c>
      <c r="B123" s="172">
        <v>8965</v>
      </c>
      <c r="C123" s="302">
        <v>2.87</v>
      </c>
      <c r="D123" s="172">
        <v>187</v>
      </c>
      <c r="E123" s="302">
        <v>6.19</v>
      </c>
      <c r="F123" s="172">
        <v>3</v>
      </c>
      <c r="G123" s="302">
        <v>-0.81</v>
      </c>
      <c r="H123" s="172">
        <v>9155</v>
      </c>
      <c r="I123" s="303">
        <v>2.88</v>
      </c>
      <c r="J123" s="264">
        <v>524.25</v>
      </c>
      <c r="K123" s="69">
        <v>511.35</v>
      </c>
      <c r="L123" s="135">
        <f t="shared" si="4"/>
        <v>12.899999999999977</v>
      </c>
      <c r="M123" s="306">
        <f t="shared" si="5"/>
        <v>2.5227339395717174</v>
      </c>
      <c r="N123" s="78">
        <f>Margins!B123</f>
        <v>550</v>
      </c>
      <c r="O123" s="25">
        <f t="shared" si="6"/>
        <v>102850</v>
      </c>
      <c r="P123" s="25">
        <f t="shared" si="7"/>
        <v>1650</v>
      </c>
    </row>
    <row r="124" spans="1:16" ht="13.5">
      <c r="A124" s="193" t="s">
        <v>149</v>
      </c>
      <c r="B124" s="172">
        <v>10444</v>
      </c>
      <c r="C124" s="302">
        <v>0</v>
      </c>
      <c r="D124" s="172">
        <v>84</v>
      </c>
      <c r="E124" s="302">
        <v>-0.42</v>
      </c>
      <c r="F124" s="172">
        <v>38</v>
      </c>
      <c r="G124" s="302">
        <v>-0.12</v>
      </c>
      <c r="H124" s="172">
        <v>10566</v>
      </c>
      <c r="I124" s="303">
        <v>-0.01</v>
      </c>
      <c r="J124" s="264">
        <v>715.25</v>
      </c>
      <c r="K124" s="69">
        <v>719.75</v>
      </c>
      <c r="L124" s="135">
        <f t="shared" si="4"/>
        <v>-4.5</v>
      </c>
      <c r="M124" s="306">
        <f t="shared" si="5"/>
        <v>-0.6252170892671066</v>
      </c>
      <c r="N124" s="78">
        <f>Margins!B124</f>
        <v>550</v>
      </c>
      <c r="O124" s="25">
        <f t="shared" si="6"/>
        <v>46200</v>
      </c>
      <c r="P124" s="25">
        <f t="shared" si="7"/>
        <v>20900</v>
      </c>
    </row>
    <row r="125" spans="1:18" ht="13.5">
      <c r="A125" s="193" t="s">
        <v>203</v>
      </c>
      <c r="B125" s="172">
        <v>44353</v>
      </c>
      <c r="C125" s="302">
        <v>-0.29</v>
      </c>
      <c r="D125" s="172">
        <v>5905</v>
      </c>
      <c r="E125" s="302">
        <v>-0.52</v>
      </c>
      <c r="F125" s="172">
        <v>1336</v>
      </c>
      <c r="G125" s="302">
        <v>-0.59</v>
      </c>
      <c r="H125" s="172">
        <v>51594</v>
      </c>
      <c r="I125" s="303">
        <v>-0.34</v>
      </c>
      <c r="J125" s="264">
        <v>1554.3</v>
      </c>
      <c r="K125" s="69">
        <v>1541.45</v>
      </c>
      <c r="L125" s="135">
        <f t="shared" si="4"/>
        <v>12.849999999999909</v>
      </c>
      <c r="M125" s="306">
        <f t="shared" si="5"/>
        <v>0.8336306724188206</v>
      </c>
      <c r="N125" s="78">
        <f>Margins!B125</f>
        <v>150</v>
      </c>
      <c r="O125" s="25">
        <f t="shared" si="6"/>
        <v>885750</v>
      </c>
      <c r="P125" s="25">
        <f t="shared" si="7"/>
        <v>200400</v>
      </c>
      <c r="R125" s="25"/>
    </row>
    <row r="126" spans="1:18" ht="13.5">
      <c r="A126" s="193" t="s">
        <v>298</v>
      </c>
      <c r="B126" s="172">
        <v>1128</v>
      </c>
      <c r="C126" s="302">
        <v>-0.57</v>
      </c>
      <c r="D126" s="172">
        <v>0</v>
      </c>
      <c r="E126" s="302">
        <v>0</v>
      </c>
      <c r="F126" s="172">
        <v>0</v>
      </c>
      <c r="G126" s="302">
        <v>0</v>
      </c>
      <c r="H126" s="172">
        <v>1128</v>
      </c>
      <c r="I126" s="303">
        <v>-0.57</v>
      </c>
      <c r="J126" s="264">
        <v>440.2</v>
      </c>
      <c r="K126" s="69">
        <v>453.6</v>
      </c>
      <c r="L126" s="135">
        <f t="shared" si="4"/>
        <v>-13.400000000000034</v>
      </c>
      <c r="M126" s="306">
        <f t="shared" si="5"/>
        <v>-2.954144620811295</v>
      </c>
      <c r="N126" s="78">
        <f>Margins!B126</f>
        <v>500</v>
      </c>
      <c r="O126" s="25">
        <f t="shared" si="6"/>
        <v>0</v>
      </c>
      <c r="P126" s="25">
        <f t="shared" si="7"/>
        <v>0</v>
      </c>
      <c r="R126" s="25"/>
    </row>
    <row r="127" spans="1:16" ht="13.5">
      <c r="A127" s="193" t="s">
        <v>216</v>
      </c>
      <c r="B127" s="172">
        <v>9591</v>
      </c>
      <c r="C127" s="302">
        <v>0.85</v>
      </c>
      <c r="D127" s="172">
        <v>1632</v>
      </c>
      <c r="E127" s="302">
        <v>0.71</v>
      </c>
      <c r="F127" s="172">
        <v>172</v>
      </c>
      <c r="G127" s="302">
        <v>0.09</v>
      </c>
      <c r="H127" s="172">
        <v>11395</v>
      </c>
      <c r="I127" s="303">
        <v>0.81</v>
      </c>
      <c r="J127" s="264">
        <v>77.65</v>
      </c>
      <c r="K127" s="69">
        <v>77.25</v>
      </c>
      <c r="L127" s="135">
        <f t="shared" si="4"/>
        <v>0.4000000000000057</v>
      </c>
      <c r="M127" s="306">
        <f t="shared" si="5"/>
        <v>0.5177993527508165</v>
      </c>
      <c r="N127" s="78">
        <f>Margins!B127</f>
        <v>3350</v>
      </c>
      <c r="O127" s="25">
        <f t="shared" si="6"/>
        <v>5467200</v>
      </c>
      <c r="P127" s="25">
        <f t="shared" si="7"/>
        <v>576200</v>
      </c>
    </row>
    <row r="128" spans="1:16" ht="13.5">
      <c r="A128" s="193" t="s">
        <v>235</v>
      </c>
      <c r="B128" s="172">
        <v>16268</v>
      </c>
      <c r="C128" s="302">
        <v>-0.11</v>
      </c>
      <c r="D128" s="172">
        <v>1979</v>
      </c>
      <c r="E128" s="302">
        <v>-0.4</v>
      </c>
      <c r="F128" s="172">
        <v>528</v>
      </c>
      <c r="G128" s="302">
        <v>-0.4</v>
      </c>
      <c r="H128" s="172">
        <v>18775</v>
      </c>
      <c r="I128" s="303">
        <v>-0.16</v>
      </c>
      <c r="J128" s="264">
        <v>136.15</v>
      </c>
      <c r="K128" s="69">
        <v>134.2</v>
      </c>
      <c r="L128" s="135">
        <f t="shared" si="4"/>
        <v>1.950000000000017</v>
      </c>
      <c r="M128" s="306">
        <f t="shared" si="5"/>
        <v>1.4530551415797446</v>
      </c>
      <c r="N128" s="78">
        <f>Margins!B128</f>
        <v>2700</v>
      </c>
      <c r="O128" s="25">
        <f t="shared" si="6"/>
        <v>5343300</v>
      </c>
      <c r="P128" s="25">
        <f t="shared" si="7"/>
        <v>1425600</v>
      </c>
    </row>
    <row r="129" spans="1:16" ht="13.5">
      <c r="A129" s="193" t="s">
        <v>204</v>
      </c>
      <c r="B129" s="172">
        <v>8663</v>
      </c>
      <c r="C129" s="302">
        <v>-0.57</v>
      </c>
      <c r="D129" s="172">
        <v>1552</v>
      </c>
      <c r="E129" s="302">
        <v>-0.53</v>
      </c>
      <c r="F129" s="172">
        <v>439</v>
      </c>
      <c r="G129" s="302">
        <v>-0.44</v>
      </c>
      <c r="H129" s="172">
        <v>10654</v>
      </c>
      <c r="I129" s="303">
        <v>-0.56</v>
      </c>
      <c r="J129" s="264">
        <v>480.1</v>
      </c>
      <c r="K129" s="69">
        <v>476.35</v>
      </c>
      <c r="L129" s="135">
        <f t="shared" si="4"/>
        <v>3.75</v>
      </c>
      <c r="M129" s="306">
        <f t="shared" si="5"/>
        <v>0.7872362758475909</v>
      </c>
      <c r="N129" s="78">
        <f>Margins!B129</f>
        <v>600</v>
      </c>
      <c r="O129" s="25">
        <f t="shared" si="6"/>
        <v>931200</v>
      </c>
      <c r="P129" s="25">
        <f t="shared" si="7"/>
        <v>263400</v>
      </c>
    </row>
    <row r="130" spans="1:16" ht="13.5">
      <c r="A130" s="193" t="s">
        <v>205</v>
      </c>
      <c r="B130" s="172">
        <v>22286</v>
      </c>
      <c r="C130" s="302">
        <v>-0.26</v>
      </c>
      <c r="D130" s="172">
        <v>917</v>
      </c>
      <c r="E130" s="302">
        <v>-0.4</v>
      </c>
      <c r="F130" s="172">
        <v>289</v>
      </c>
      <c r="G130" s="302">
        <v>-0.24</v>
      </c>
      <c r="H130" s="172">
        <v>23492</v>
      </c>
      <c r="I130" s="303">
        <v>-0.27</v>
      </c>
      <c r="J130" s="264">
        <v>1060.3</v>
      </c>
      <c r="K130" s="69">
        <v>1073.95</v>
      </c>
      <c r="L130" s="135">
        <f t="shared" si="4"/>
        <v>-13.650000000000091</v>
      </c>
      <c r="M130" s="306">
        <f t="shared" si="5"/>
        <v>-1.271008892406545</v>
      </c>
      <c r="N130" s="78">
        <f>Margins!B130</f>
        <v>250</v>
      </c>
      <c r="O130" s="25">
        <f t="shared" si="6"/>
        <v>229250</v>
      </c>
      <c r="P130" s="25">
        <f t="shared" si="7"/>
        <v>72250</v>
      </c>
    </row>
    <row r="131" spans="1:16" ht="13.5">
      <c r="A131" s="193" t="s">
        <v>37</v>
      </c>
      <c r="B131" s="172">
        <v>205</v>
      </c>
      <c r="C131" s="302">
        <v>0.4</v>
      </c>
      <c r="D131" s="172">
        <v>2</v>
      </c>
      <c r="E131" s="302">
        <v>0</v>
      </c>
      <c r="F131" s="172">
        <v>0</v>
      </c>
      <c r="G131" s="302">
        <v>0</v>
      </c>
      <c r="H131" s="172">
        <v>207</v>
      </c>
      <c r="I131" s="303">
        <v>0.42</v>
      </c>
      <c r="J131" s="264">
        <v>174.65</v>
      </c>
      <c r="K131" s="69">
        <v>173.85</v>
      </c>
      <c r="L131" s="135">
        <f t="shared" si="4"/>
        <v>0.8000000000000114</v>
      </c>
      <c r="M131" s="306">
        <f t="shared" si="5"/>
        <v>0.4601668104688015</v>
      </c>
      <c r="N131" s="78">
        <f>Margins!B131</f>
        <v>1600</v>
      </c>
      <c r="O131" s="25">
        <f t="shared" si="6"/>
        <v>3200</v>
      </c>
      <c r="P131" s="25">
        <f t="shared" si="7"/>
        <v>0</v>
      </c>
    </row>
    <row r="132" spans="1:16" ht="13.5">
      <c r="A132" s="193" t="s">
        <v>299</v>
      </c>
      <c r="B132" s="172">
        <v>5563</v>
      </c>
      <c r="C132" s="302">
        <v>0.23</v>
      </c>
      <c r="D132" s="172">
        <v>88</v>
      </c>
      <c r="E132" s="302">
        <v>1</v>
      </c>
      <c r="F132" s="172">
        <v>0</v>
      </c>
      <c r="G132" s="302">
        <v>-1</v>
      </c>
      <c r="H132" s="172">
        <v>5651</v>
      </c>
      <c r="I132" s="303">
        <v>0.24</v>
      </c>
      <c r="J132" s="264">
        <v>1742.1</v>
      </c>
      <c r="K132" s="69">
        <v>1752.3</v>
      </c>
      <c r="L132" s="135">
        <f aca="true" t="shared" si="8" ref="L132:L160">J132-K132</f>
        <v>-10.200000000000045</v>
      </c>
      <c r="M132" s="306">
        <f aca="true" t="shared" si="9" ref="M132:M160">L132/K132*100</f>
        <v>-0.582092107515839</v>
      </c>
      <c r="N132" s="78">
        <f>Margins!B132</f>
        <v>150</v>
      </c>
      <c r="O132" s="25">
        <f aca="true" t="shared" si="10" ref="O132:O160">D132*N132</f>
        <v>13200</v>
      </c>
      <c r="P132" s="25">
        <f aca="true" t="shared" si="11" ref="P132:P160">F132*N132</f>
        <v>0</v>
      </c>
    </row>
    <row r="133" spans="1:17" ht="15" customHeight="1">
      <c r="A133" s="193" t="s">
        <v>228</v>
      </c>
      <c r="B133" s="172">
        <v>5827</v>
      </c>
      <c r="C133" s="302">
        <v>0.24</v>
      </c>
      <c r="D133" s="172">
        <v>19</v>
      </c>
      <c r="E133" s="302">
        <v>0</v>
      </c>
      <c r="F133" s="172">
        <v>0</v>
      </c>
      <c r="G133" s="302">
        <v>0</v>
      </c>
      <c r="H133" s="172">
        <v>5846</v>
      </c>
      <c r="I133" s="303">
        <v>0.24</v>
      </c>
      <c r="J133" s="264">
        <v>1064.8</v>
      </c>
      <c r="K133" s="69">
        <v>1068.45</v>
      </c>
      <c r="L133" s="135">
        <f t="shared" si="8"/>
        <v>-3.650000000000091</v>
      </c>
      <c r="M133" s="306">
        <f t="shared" si="9"/>
        <v>-0.34161636014788627</v>
      </c>
      <c r="N133" s="78">
        <f>Margins!B133</f>
        <v>375</v>
      </c>
      <c r="O133" s="25">
        <f t="shared" si="10"/>
        <v>7125</v>
      </c>
      <c r="P133" s="25">
        <f t="shared" si="11"/>
        <v>0</v>
      </c>
      <c r="Q133" s="69"/>
    </row>
    <row r="134" spans="1:17" ht="15" customHeight="1">
      <c r="A134" s="193" t="s">
        <v>276</v>
      </c>
      <c r="B134" s="172">
        <v>2527</v>
      </c>
      <c r="C134" s="302">
        <v>0.26</v>
      </c>
      <c r="D134" s="172">
        <v>0</v>
      </c>
      <c r="E134" s="302">
        <v>-1</v>
      </c>
      <c r="F134" s="172">
        <v>0</v>
      </c>
      <c r="G134" s="302">
        <v>0</v>
      </c>
      <c r="H134" s="172">
        <v>2527</v>
      </c>
      <c r="I134" s="303">
        <v>0.26</v>
      </c>
      <c r="J134" s="264">
        <v>814.9</v>
      </c>
      <c r="K134" s="69">
        <v>819.45</v>
      </c>
      <c r="L134" s="135">
        <f t="shared" si="8"/>
        <v>-4.550000000000068</v>
      </c>
      <c r="M134" s="306">
        <f t="shared" si="9"/>
        <v>-0.5552504728781582</v>
      </c>
      <c r="N134" s="78">
        <f>Margins!B134</f>
        <v>350</v>
      </c>
      <c r="O134" s="25">
        <f t="shared" si="10"/>
        <v>0</v>
      </c>
      <c r="P134" s="25">
        <f t="shared" si="11"/>
        <v>0</v>
      </c>
      <c r="Q134" s="69"/>
    </row>
    <row r="135" spans="1:17" ht="15" customHeight="1">
      <c r="A135" s="193" t="s">
        <v>180</v>
      </c>
      <c r="B135" s="172">
        <v>1545</v>
      </c>
      <c r="C135" s="302">
        <v>0.21</v>
      </c>
      <c r="D135" s="172">
        <v>53</v>
      </c>
      <c r="E135" s="302">
        <v>0.23</v>
      </c>
      <c r="F135" s="172">
        <v>0</v>
      </c>
      <c r="G135" s="302">
        <v>0</v>
      </c>
      <c r="H135" s="172">
        <v>1598</v>
      </c>
      <c r="I135" s="303">
        <v>0.21</v>
      </c>
      <c r="J135" s="264">
        <v>147.3</v>
      </c>
      <c r="K135" s="69">
        <v>148.6</v>
      </c>
      <c r="L135" s="135">
        <f t="shared" si="8"/>
        <v>-1.299999999999983</v>
      </c>
      <c r="M135" s="306">
        <f t="shared" si="9"/>
        <v>-0.8748317631224649</v>
      </c>
      <c r="N135" s="78">
        <f>Margins!B135</f>
        <v>1500</v>
      </c>
      <c r="O135" s="25">
        <f t="shared" si="10"/>
        <v>79500</v>
      </c>
      <c r="P135" s="25">
        <f t="shared" si="11"/>
        <v>0</v>
      </c>
      <c r="Q135" s="69"/>
    </row>
    <row r="136" spans="1:17" ht="15" customHeight="1">
      <c r="A136" s="193" t="s">
        <v>181</v>
      </c>
      <c r="B136" s="172">
        <v>500</v>
      </c>
      <c r="C136" s="302">
        <v>-0.26</v>
      </c>
      <c r="D136" s="172">
        <v>0</v>
      </c>
      <c r="E136" s="302">
        <v>-1</v>
      </c>
      <c r="F136" s="172">
        <v>0</v>
      </c>
      <c r="G136" s="302">
        <v>0</v>
      </c>
      <c r="H136" s="172">
        <v>500</v>
      </c>
      <c r="I136" s="303">
        <v>-0.26</v>
      </c>
      <c r="J136" s="264">
        <v>341.55</v>
      </c>
      <c r="K136" s="69">
        <v>344.8</v>
      </c>
      <c r="L136" s="135">
        <f t="shared" si="8"/>
        <v>-3.25</v>
      </c>
      <c r="M136" s="306">
        <f t="shared" si="9"/>
        <v>-0.9425754060324827</v>
      </c>
      <c r="N136" s="78">
        <f>Margins!B136</f>
        <v>850</v>
      </c>
      <c r="O136" s="25">
        <f t="shared" si="10"/>
        <v>0</v>
      </c>
      <c r="P136" s="25">
        <f t="shared" si="11"/>
        <v>0</v>
      </c>
      <c r="Q136" s="69"/>
    </row>
    <row r="137" spans="1:17" ht="15" customHeight="1">
      <c r="A137" s="193" t="s">
        <v>150</v>
      </c>
      <c r="B137" s="172">
        <v>9819</v>
      </c>
      <c r="C137" s="302">
        <v>1.11</v>
      </c>
      <c r="D137" s="172">
        <v>16</v>
      </c>
      <c r="E137" s="302">
        <v>-0.43</v>
      </c>
      <c r="F137" s="172">
        <v>1</v>
      </c>
      <c r="G137" s="302">
        <v>-0.67</v>
      </c>
      <c r="H137" s="172">
        <v>9836</v>
      </c>
      <c r="I137" s="303">
        <v>1.1</v>
      </c>
      <c r="J137" s="264">
        <v>518</v>
      </c>
      <c r="K137" s="69">
        <v>523.55</v>
      </c>
      <c r="L137" s="135">
        <f t="shared" si="8"/>
        <v>-5.5499999999999545</v>
      </c>
      <c r="M137" s="306">
        <f t="shared" si="9"/>
        <v>-1.0600706713780832</v>
      </c>
      <c r="N137" s="78">
        <f>Margins!B137</f>
        <v>875</v>
      </c>
      <c r="O137" s="25">
        <f t="shared" si="10"/>
        <v>14000</v>
      </c>
      <c r="P137" s="25">
        <f t="shared" si="11"/>
        <v>875</v>
      </c>
      <c r="Q137" s="69"/>
    </row>
    <row r="138" spans="1:17" ht="15" customHeight="1">
      <c r="A138" s="193" t="s">
        <v>151</v>
      </c>
      <c r="B138" s="172">
        <v>7458</v>
      </c>
      <c r="C138" s="302">
        <v>0.08</v>
      </c>
      <c r="D138" s="172">
        <v>1</v>
      </c>
      <c r="E138" s="302">
        <v>-0.5</v>
      </c>
      <c r="F138" s="172">
        <v>0</v>
      </c>
      <c r="G138" s="302">
        <v>0</v>
      </c>
      <c r="H138" s="172">
        <v>7459</v>
      </c>
      <c r="I138" s="303">
        <v>0.08</v>
      </c>
      <c r="J138" s="264">
        <v>1047.8</v>
      </c>
      <c r="K138" s="69">
        <v>1182.45</v>
      </c>
      <c r="L138" s="135">
        <f t="shared" si="8"/>
        <v>-134.6500000000001</v>
      </c>
      <c r="M138" s="306">
        <f t="shared" si="9"/>
        <v>-11.387373673305433</v>
      </c>
      <c r="N138" s="78">
        <f>Margins!B138</f>
        <v>225</v>
      </c>
      <c r="O138" s="25">
        <f t="shared" si="10"/>
        <v>225</v>
      </c>
      <c r="P138" s="25">
        <f t="shared" si="11"/>
        <v>0</v>
      </c>
      <c r="Q138" s="69"/>
    </row>
    <row r="139" spans="1:17" ht="15" customHeight="1">
      <c r="A139" s="193" t="s">
        <v>214</v>
      </c>
      <c r="B139" s="172">
        <v>749</v>
      </c>
      <c r="C139" s="302">
        <v>-0.4</v>
      </c>
      <c r="D139" s="172">
        <v>0</v>
      </c>
      <c r="E139" s="302">
        <v>0</v>
      </c>
      <c r="F139" s="172">
        <v>0</v>
      </c>
      <c r="G139" s="302">
        <v>0</v>
      </c>
      <c r="H139" s="172">
        <v>749</v>
      </c>
      <c r="I139" s="303">
        <v>-0.4</v>
      </c>
      <c r="J139" s="264">
        <v>1649.6</v>
      </c>
      <c r="K139" s="69">
        <v>1641.5</v>
      </c>
      <c r="L139" s="135">
        <f t="shared" si="8"/>
        <v>8.099999999999909</v>
      </c>
      <c r="M139" s="306">
        <f t="shared" si="9"/>
        <v>0.4934511117879932</v>
      </c>
      <c r="N139" s="78">
        <f>Margins!B139</f>
        <v>125</v>
      </c>
      <c r="O139" s="25">
        <f t="shared" si="10"/>
        <v>0</v>
      </c>
      <c r="P139" s="25">
        <f t="shared" si="11"/>
        <v>0</v>
      </c>
      <c r="Q139" s="69"/>
    </row>
    <row r="140" spans="1:17" ht="15" customHeight="1">
      <c r="A140" s="193" t="s">
        <v>229</v>
      </c>
      <c r="B140" s="172">
        <v>7127</v>
      </c>
      <c r="C140" s="302">
        <v>1.52</v>
      </c>
      <c r="D140" s="172">
        <v>6</v>
      </c>
      <c r="E140" s="302">
        <v>5</v>
      </c>
      <c r="F140" s="172">
        <v>0</v>
      </c>
      <c r="G140" s="302">
        <v>0</v>
      </c>
      <c r="H140" s="172">
        <v>7133</v>
      </c>
      <c r="I140" s="303">
        <v>1.52</v>
      </c>
      <c r="J140" s="264">
        <v>1145.15</v>
      </c>
      <c r="K140" s="69">
        <v>1190.35</v>
      </c>
      <c r="L140" s="135">
        <f t="shared" si="8"/>
        <v>-45.19999999999982</v>
      </c>
      <c r="M140" s="306">
        <f t="shared" si="9"/>
        <v>-3.7972025034653525</v>
      </c>
      <c r="N140" s="78">
        <f>Margins!B140</f>
        <v>200</v>
      </c>
      <c r="O140" s="25">
        <f t="shared" si="10"/>
        <v>1200</v>
      </c>
      <c r="P140" s="25">
        <f t="shared" si="11"/>
        <v>0</v>
      </c>
      <c r="Q140" s="69"/>
    </row>
    <row r="141" spans="1:17" ht="15" customHeight="1">
      <c r="A141" s="193" t="s">
        <v>91</v>
      </c>
      <c r="B141" s="172">
        <v>417</v>
      </c>
      <c r="C141" s="302">
        <v>-0.52</v>
      </c>
      <c r="D141" s="172">
        <v>17</v>
      </c>
      <c r="E141" s="302">
        <v>-0.72</v>
      </c>
      <c r="F141" s="172">
        <v>16</v>
      </c>
      <c r="G141" s="302">
        <v>-0.16</v>
      </c>
      <c r="H141" s="172">
        <v>450</v>
      </c>
      <c r="I141" s="303">
        <v>-0.52</v>
      </c>
      <c r="J141" s="264">
        <v>72.6</v>
      </c>
      <c r="K141" s="69">
        <v>73.3</v>
      </c>
      <c r="L141" s="135">
        <f t="shared" si="8"/>
        <v>-0.7000000000000028</v>
      </c>
      <c r="M141" s="306">
        <f t="shared" si="9"/>
        <v>-0.9549795361528007</v>
      </c>
      <c r="N141" s="78">
        <f>Margins!B141</f>
        <v>3800</v>
      </c>
      <c r="O141" s="25">
        <f t="shared" si="10"/>
        <v>64600</v>
      </c>
      <c r="P141" s="25">
        <f t="shared" si="11"/>
        <v>60800</v>
      </c>
      <c r="Q141" s="69"/>
    </row>
    <row r="142" spans="1:17" ht="15" customHeight="1">
      <c r="A142" s="193" t="s">
        <v>152</v>
      </c>
      <c r="B142" s="172">
        <v>871</v>
      </c>
      <c r="C142" s="302">
        <v>0.73</v>
      </c>
      <c r="D142" s="172">
        <v>0</v>
      </c>
      <c r="E142" s="302">
        <v>-1</v>
      </c>
      <c r="F142" s="172">
        <v>0</v>
      </c>
      <c r="G142" s="302">
        <v>0</v>
      </c>
      <c r="H142" s="172">
        <v>871</v>
      </c>
      <c r="I142" s="303">
        <v>0.71</v>
      </c>
      <c r="J142" s="264">
        <v>214</v>
      </c>
      <c r="K142" s="69">
        <v>213.25</v>
      </c>
      <c r="L142" s="135">
        <f t="shared" si="8"/>
        <v>0.75</v>
      </c>
      <c r="M142" s="306">
        <f t="shared" si="9"/>
        <v>0.3516998827667058</v>
      </c>
      <c r="N142" s="78">
        <f>Margins!B142</f>
        <v>1350</v>
      </c>
      <c r="O142" s="25">
        <f t="shared" si="10"/>
        <v>0</v>
      </c>
      <c r="P142" s="25">
        <f t="shared" si="11"/>
        <v>0</v>
      </c>
      <c r="Q142" s="69"/>
    </row>
    <row r="143" spans="1:17" ht="15" customHeight="1">
      <c r="A143" s="193" t="s">
        <v>208</v>
      </c>
      <c r="B143" s="172">
        <v>7548</v>
      </c>
      <c r="C143" s="302">
        <v>0.48</v>
      </c>
      <c r="D143" s="172">
        <v>69</v>
      </c>
      <c r="E143" s="302">
        <v>-0.07</v>
      </c>
      <c r="F143" s="172">
        <v>29</v>
      </c>
      <c r="G143" s="302">
        <v>2.22</v>
      </c>
      <c r="H143" s="172">
        <v>7646</v>
      </c>
      <c r="I143" s="303">
        <v>0.47</v>
      </c>
      <c r="J143" s="264">
        <v>718.15</v>
      </c>
      <c r="K143" s="69">
        <v>722.9</v>
      </c>
      <c r="L143" s="135">
        <f t="shared" si="8"/>
        <v>-4.75</v>
      </c>
      <c r="M143" s="306">
        <f t="shared" si="9"/>
        <v>-0.6570756674505465</v>
      </c>
      <c r="N143" s="78">
        <f>Margins!B143</f>
        <v>412</v>
      </c>
      <c r="O143" s="25">
        <f t="shared" si="10"/>
        <v>28428</v>
      </c>
      <c r="P143" s="25">
        <f t="shared" si="11"/>
        <v>11948</v>
      </c>
      <c r="Q143" s="69"/>
    </row>
    <row r="144" spans="1:17" ht="15" customHeight="1">
      <c r="A144" s="193" t="s">
        <v>230</v>
      </c>
      <c r="B144" s="172">
        <v>2358</v>
      </c>
      <c r="C144" s="302">
        <v>1.59</v>
      </c>
      <c r="D144" s="172">
        <v>3</v>
      </c>
      <c r="E144" s="302">
        <v>0</v>
      </c>
      <c r="F144" s="172">
        <v>0</v>
      </c>
      <c r="G144" s="302">
        <v>0</v>
      </c>
      <c r="H144" s="172">
        <v>2361</v>
      </c>
      <c r="I144" s="303">
        <v>1.59</v>
      </c>
      <c r="J144" s="264">
        <v>568.1</v>
      </c>
      <c r="K144" s="69">
        <v>545.8</v>
      </c>
      <c r="L144" s="135">
        <f t="shared" si="8"/>
        <v>22.300000000000068</v>
      </c>
      <c r="M144" s="306">
        <f t="shared" si="9"/>
        <v>4.085745694393564</v>
      </c>
      <c r="N144" s="78">
        <f>Margins!B144</f>
        <v>400</v>
      </c>
      <c r="O144" s="25">
        <f t="shared" si="10"/>
        <v>1200</v>
      </c>
      <c r="P144" s="25">
        <f t="shared" si="11"/>
        <v>0</v>
      </c>
      <c r="Q144" s="69"/>
    </row>
    <row r="145" spans="1:17" ht="15" customHeight="1">
      <c r="A145" s="193" t="s">
        <v>185</v>
      </c>
      <c r="B145" s="172">
        <v>29498</v>
      </c>
      <c r="C145" s="302">
        <v>0.2</v>
      </c>
      <c r="D145" s="172">
        <v>4448</v>
      </c>
      <c r="E145" s="302">
        <v>0.44</v>
      </c>
      <c r="F145" s="172">
        <v>1797</v>
      </c>
      <c r="G145" s="302">
        <v>0.03</v>
      </c>
      <c r="H145" s="172">
        <v>35743</v>
      </c>
      <c r="I145" s="303">
        <v>0.21</v>
      </c>
      <c r="J145" s="264">
        <v>557.1</v>
      </c>
      <c r="K145" s="69">
        <v>533.35</v>
      </c>
      <c r="L145" s="135">
        <f t="shared" si="8"/>
        <v>23.75</v>
      </c>
      <c r="M145" s="306">
        <f t="shared" si="9"/>
        <v>4.452985844192369</v>
      </c>
      <c r="N145" s="78">
        <f>Margins!B145</f>
        <v>675</v>
      </c>
      <c r="O145" s="25">
        <f t="shared" si="10"/>
        <v>3002400</v>
      </c>
      <c r="P145" s="25">
        <f t="shared" si="11"/>
        <v>1212975</v>
      </c>
      <c r="Q145" s="69"/>
    </row>
    <row r="146" spans="1:17" ht="15" customHeight="1">
      <c r="A146" s="193" t="s">
        <v>206</v>
      </c>
      <c r="B146" s="172">
        <v>802</v>
      </c>
      <c r="C146" s="302">
        <v>0.54</v>
      </c>
      <c r="D146" s="172">
        <v>2</v>
      </c>
      <c r="E146" s="302">
        <v>-0.6</v>
      </c>
      <c r="F146" s="172">
        <v>0</v>
      </c>
      <c r="G146" s="302">
        <v>0</v>
      </c>
      <c r="H146" s="172">
        <v>804</v>
      </c>
      <c r="I146" s="303">
        <v>0.53</v>
      </c>
      <c r="J146" s="264">
        <v>678.65</v>
      </c>
      <c r="K146" s="69">
        <v>676.2</v>
      </c>
      <c r="L146" s="135">
        <f t="shared" si="8"/>
        <v>2.449999999999932</v>
      </c>
      <c r="M146" s="306">
        <f t="shared" si="9"/>
        <v>0.36231884057970004</v>
      </c>
      <c r="N146" s="78">
        <f>Margins!B146</f>
        <v>275</v>
      </c>
      <c r="O146" s="25">
        <f t="shared" si="10"/>
        <v>550</v>
      </c>
      <c r="P146" s="25">
        <f t="shared" si="11"/>
        <v>0</v>
      </c>
      <c r="Q146" s="69"/>
    </row>
    <row r="147" spans="1:17" ht="15" customHeight="1">
      <c r="A147" s="193" t="s">
        <v>118</v>
      </c>
      <c r="B147" s="172">
        <v>4756</v>
      </c>
      <c r="C147" s="302">
        <v>-0.23</v>
      </c>
      <c r="D147" s="172">
        <v>171</v>
      </c>
      <c r="E147" s="302">
        <v>-0.39</v>
      </c>
      <c r="F147" s="172">
        <v>19</v>
      </c>
      <c r="G147" s="302">
        <v>-0.42</v>
      </c>
      <c r="H147" s="172">
        <v>4946</v>
      </c>
      <c r="I147" s="303">
        <v>-0.24</v>
      </c>
      <c r="J147" s="264">
        <v>1247.8</v>
      </c>
      <c r="K147" s="69">
        <v>1257.65</v>
      </c>
      <c r="L147" s="135">
        <f t="shared" si="8"/>
        <v>-9.850000000000136</v>
      </c>
      <c r="M147" s="306">
        <f t="shared" si="9"/>
        <v>-0.7832067745398271</v>
      </c>
      <c r="N147" s="78">
        <f>Margins!B147</f>
        <v>250</v>
      </c>
      <c r="O147" s="25">
        <f t="shared" si="10"/>
        <v>42750</v>
      </c>
      <c r="P147" s="25">
        <f t="shared" si="11"/>
        <v>4750</v>
      </c>
      <c r="Q147" s="69"/>
    </row>
    <row r="148" spans="1:17" ht="15" customHeight="1">
      <c r="A148" s="193" t="s">
        <v>231</v>
      </c>
      <c r="B148" s="172">
        <v>4559</v>
      </c>
      <c r="C148" s="302">
        <v>0.11</v>
      </c>
      <c r="D148" s="172">
        <v>2</v>
      </c>
      <c r="E148" s="302">
        <v>0</v>
      </c>
      <c r="F148" s="172">
        <v>0</v>
      </c>
      <c r="G148" s="302">
        <v>0</v>
      </c>
      <c r="H148" s="172">
        <v>4561</v>
      </c>
      <c r="I148" s="303">
        <v>0.11</v>
      </c>
      <c r="J148" s="264">
        <v>952.85</v>
      </c>
      <c r="K148" s="69">
        <v>1010.75</v>
      </c>
      <c r="L148" s="135">
        <f t="shared" si="8"/>
        <v>-57.89999999999998</v>
      </c>
      <c r="M148" s="306">
        <f t="shared" si="9"/>
        <v>-5.728419490477366</v>
      </c>
      <c r="N148" s="78">
        <f>Margins!B148</f>
        <v>411</v>
      </c>
      <c r="O148" s="25">
        <f t="shared" si="10"/>
        <v>822</v>
      </c>
      <c r="P148" s="25">
        <f t="shared" si="11"/>
        <v>0</v>
      </c>
      <c r="Q148" s="69"/>
    </row>
    <row r="149" spans="1:17" ht="15" customHeight="1">
      <c r="A149" s="193" t="s">
        <v>300</v>
      </c>
      <c r="B149" s="172">
        <v>144</v>
      </c>
      <c r="C149" s="302">
        <v>-0.16</v>
      </c>
      <c r="D149" s="172">
        <v>0</v>
      </c>
      <c r="E149" s="302">
        <v>0</v>
      </c>
      <c r="F149" s="172">
        <v>0</v>
      </c>
      <c r="G149" s="302">
        <v>0</v>
      </c>
      <c r="H149" s="172">
        <v>144</v>
      </c>
      <c r="I149" s="303">
        <v>-0.16</v>
      </c>
      <c r="J149" s="264">
        <v>49.1</v>
      </c>
      <c r="K149" s="69">
        <v>49</v>
      </c>
      <c r="L149" s="135">
        <f t="shared" si="8"/>
        <v>0.10000000000000142</v>
      </c>
      <c r="M149" s="306">
        <f t="shared" si="9"/>
        <v>0.20408163265306412</v>
      </c>
      <c r="N149" s="78">
        <f>Margins!B149</f>
        <v>3850</v>
      </c>
      <c r="O149" s="25">
        <f t="shared" si="10"/>
        <v>0</v>
      </c>
      <c r="P149" s="25">
        <f t="shared" si="11"/>
        <v>0</v>
      </c>
      <c r="Q149" s="69"/>
    </row>
    <row r="150" spans="1:17" ht="15" customHeight="1">
      <c r="A150" s="193" t="s">
        <v>301</v>
      </c>
      <c r="B150" s="172">
        <v>5490</v>
      </c>
      <c r="C150" s="302">
        <v>0.16</v>
      </c>
      <c r="D150" s="172">
        <v>878</v>
      </c>
      <c r="E150" s="302">
        <v>0.19</v>
      </c>
      <c r="F150" s="172">
        <v>113</v>
      </c>
      <c r="G150" s="302">
        <v>0.02</v>
      </c>
      <c r="H150" s="172">
        <v>6481</v>
      </c>
      <c r="I150" s="303">
        <v>0.16</v>
      </c>
      <c r="J150" s="264">
        <v>26.3</v>
      </c>
      <c r="K150" s="69">
        <v>26.1</v>
      </c>
      <c r="L150" s="135">
        <f t="shared" si="8"/>
        <v>0.1999999999999993</v>
      </c>
      <c r="M150" s="306">
        <f t="shared" si="9"/>
        <v>0.7662835249042118</v>
      </c>
      <c r="N150" s="78">
        <f>Margins!B150</f>
        <v>10450</v>
      </c>
      <c r="O150" s="25">
        <f t="shared" si="10"/>
        <v>9175100</v>
      </c>
      <c r="P150" s="25">
        <f t="shared" si="11"/>
        <v>1180850</v>
      </c>
      <c r="Q150" s="69"/>
    </row>
    <row r="151" spans="1:17" ht="15" customHeight="1">
      <c r="A151" s="193" t="s">
        <v>173</v>
      </c>
      <c r="B151" s="172">
        <v>452</v>
      </c>
      <c r="C151" s="302">
        <v>0.06</v>
      </c>
      <c r="D151" s="172">
        <v>19</v>
      </c>
      <c r="E151" s="302">
        <v>1.71</v>
      </c>
      <c r="F151" s="172">
        <v>0</v>
      </c>
      <c r="G151" s="302">
        <v>0</v>
      </c>
      <c r="H151" s="172">
        <v>471</v>
      </c>
      <c r="I151" s="303">
        <v>0.09</v>
      </c>
      <c r="J151" s="264">
        <v>56.75</v>
      </c>
      <c r="K151" s="69">
        <v>56.7</v>
      </c>
      <c r="L151" s="135">
        <f t="shared" si="8"/>
        <v>0.04999999999999716</v>
      </c>
      <c r="M151" s="306">
        <f t="shared" si="9"/>
        <v>0.08818342151674984</v>
      </c>
      <c r="N151" s="78">
        <f>Margins!B151</f>
        <v>2950</v>
      </c>
      <c r="O151" s="25">
        <f t="shared" si="10"/>
        <v>56050</v>
      </c>
      <c r="P151" s="25">
        <f t="shared" si="11"/>
        <v>0</v>
      </c>
      <c r="Q151" s="69"/>
    </row>
    <row r="152" spans="1:17" ht="15" customHeight="1">
      <c r="A152" s="193" t="s">
        <v>302</v>
      </c>
      <c r="B152" s="172">
        <v>1474</v>
      </c>
      <c r="C152" s="302">
        <v>-0.46</v>
      </c>
      <c r="D152" s="172">
        <v>0</v>
      </c>
      <c r="E152" s="302">
        <v>0</v>
      </c>
      <c r="F152" s="172">
        <v>0</v>
      </c>
      <c r="G152" s="302">
        <v>0</v>
      </c>
      <c r="H152" s="172">
        <v>1474</v>
      </c>
      <c r="I152" s="303">
        <v>-0.46</v>
      </c>
      <c r="J152" s="264">
        <v>812.05</v>
      </c>
      <c r="K152" s="69">
        <v>841.95</v>
      </c>
      <c r="L152" s="135">
        <f t="shared" si="8"/>
        <v>-29.90000000000009</v>
      </c>
      <c r="M152" s="306">
        <f t="shared" si="9"/>
        <v>-3.551279767207089</v>
      </c>
      <c r="N152" s="78">
        <f>Margins!B152</f>
        <v>200</v>
      </c>
      <c r="O152" s="25">
        <f t="shared" si="10"/>
        <v>0</v>
      </c>
      <c r="P152" s="25">
        <f t="shared" si="11"/>
        <v>0</v>
      </c>
      <c r="Q152" s="69"/>
    </row>
    <row r="153" spans="1:17" ht="15" customHeight="1">
      <c r="A153" s="193" t="s">
        <v>82</v>
      </c>
      <c r="B153" s="172">
        <v>1843</v>
      </c>
      <c r="C153" s="302">
        <v>1.64</v>
      </c>
      <c r="D153" s="172">
        <v>5</v>
      </c>
      <c r="E153" s="302">
        <v>-0.29</v>
      </c>
      <c r="F153" s="172">
        <v>0</v>
      </c>
      <c r="G153" s="302">
        <v>0</v>
      </c>
      <c r="H153" s="172">
        <v>1848</v>
      </c>
      <c r="I153" s="303">
        <v>1.63</v>
      </c>
      <c r="J153" s="264">
        <v>103.45</v>
      </c>
      <c r="K153" s="69">
        <v>103.75</v>
      </c>
      <c r="L153" s="135">
        <f t="shared" si="8"/>
        <v>-0.29999999999999716</v>
      </c>
      <c r="M153" s="306">
        <f t="shared" si="9"/>
        <v>-0.28915662650602136</v>
      </c>
      <c r="N153" s="78">
        <f>Margins!B153</f>
        <v>2100</v>
      </c>
      <c r="O153" s="25">
        <f t="shared" si="10"/>
        <v>10500</v>
      </c>
      <c r="P153" s="25">
        <f t="shared" si="11"/>
        <v>0</v>
      </c>
      <c r="Q153" s="69"/>
    </row>
    <row r="154" spans="1:17" ht="15" customHeight="1">
      <c r="A154" s="193" t="s">
        <v>153</v>
      </c>
      <c r="B154" s="172">
        <v>2257</v>
      </c>
      <c r="C154" s="302">
        <v>-0.08</v>
      </c>
      <c r="D154" s="172">
        <v>2</v>
      </c>
      <c r="E154" s="302">
        <v>0</v>
      </c>
      <c r="F154" s="172">
        <v>0</v>
      </c>
      <c r="G154" s="302">
        <v>0</v>
      </c>
      <c r="H154" s="172">
        <v>2259</v>
      </c>
      <c r="I154" s="303">
        <v>-0.08</v>
      </c>
      <c r="J154" s="264">
        <v>462.95</v>
      </c>
      <c r="K154" s="69">
        <v>466.25</v>
      </c>
      <c r="L154" s="135">
        <f t="shared" si="8"/>
        <v>-3.3000000000000114</v>
      </c>
      <c r="M154" s="306">
        <f t="shared" si="9"/>
        <v>-0.7077747989276164</v>
      </c>
      <c r="N154" s="78">
        <f>Margins!B154</f>
        <v>450</v>
      </c>
      <c r="O154" s="25">
        <f t="shared" si="10"/>
        <v>900</v>
      </c>
      <c r="P154" s="25">
        <f t="shared" si="11"/>
        <v>0</v>
      </c>
      <c r="Q154" s="69"/>
    </row>
    <row r="155" spans="1:17" ht="15" customHeight="1">
      <c r="A155" s="193" t="s">
        <v>154</v>
      </c>
      <c r="B155" s="172">
        <v>513</v>
      </c>
      <c r="C155" s="302">
        <v>0.04</v>
      </c>
      <c r="D155" s="172">
        <v>3</v>
      </c>
      <c r="E155" s="302">
        <v>-0.77</v>
      </c>
      <c r="F155" s="172">
        <v>2</v>
      </c>
      <c r="G155" s="302">
        <v>-0.71</v>
      </c>
      <c r="H155" s="172">
        <v>518</v>
      </c>
      <c r="I155" s="303">
        <v>0.01</v>
      </c>
      <c r="J155" s="264">
        <v>43.4</v>
      </c>
      <c r="K155" s="69">
        <v>43.7</v>
      </c>
      <c r="L155" s="135">
        <f t="shared" si="8"/>
        <v>-0.30000000000000426</v>
      </c>
      <c r="M155" s="306">
        <f t="shared" si="9"/>
        <v>-0.6864988558352499</v>
      </c>
      <c r="N155" s="78">
        <f>Margins!B155</f>
        <v>6900</v>
      </c>
      <c r="O155" s="25">
        <f t="shared" si="10"/>
        <v>20700</v>
      </c>
      <c r="P155" s="25">
        <f t="shared" si="11"/>
        <v>13800</v>
      </c>
      <c r="Q155" s="69"/>
    </row>
    <row r="156" spans="1:17" ht="15" customHeight="1">
      <c r="A156" s="193" t="s">
        <v>303</v>
      </c>
      <c r="B156" s="172">
        <v>2464</v>
      </c>
      <c r="C156" s="302">
        <v>2.99</v>
      </c>
      <c r="D156" s="172">
        <v>21</v>
      </c>
      <c r="E156" s="302">
        <v>9.5</v>
      </c>
      <c r="F156" s="172">
        <v>2</v>
      </c>
      <c r="G156" s="302">
        <v>0</v>
      </c>
      <c r="H156" s="172">
        <v>2487</v>
      </c>
      <c r="I156" s="303">
        <v>3.01</v>
      </c>
      <c r="J156" s="264">
        <v>89.85</v>
      </c>
      <c r="K156" s="69">
        <v>86.65</v>
      </c>
      <c r="L156" s="135">
        <f t="shared" si="8"/>
        <v>3.1999999999999886</v>
      </c>
      <c r="M156" s="306">
        <f t="shared" si="9"/>
        <v>3.693017888055382</v>
      </c>
      <c r="N156" s="78">
        <f>Margins!B156</f>
        <v>1800</v>
      </c>
      <c r="O156" s="25">
        <f t="shared" si="10"/>
        <v>37800</v>
      </c>
      <c r="P156" s="25">
        <f t="shared" si="11"/>
        <v>3600</v>
      </c>
      <c r="Q156" s="69"/>
    </row>
    <row r="157" spans="1:17" ht="15" customHeight="1">
      <c r="A157" s="193" t="s">
        <v>155</v>
      </c>
      <c r="B157" s="172">
        <v>5458</v>
      </c>
      <c r="C157" s="302">
        <v>2.09</v>
      </c>
      <c r="D157" s="172">
        <v>19</v>
      </c>
      <c r="E157" s="302">
        <v>1.71</v>
      </c>
      <c r="F157" s="172">
        <v>0</v>
      </c>
      <c r="G157" s="302">
        <v>0</v>
      </c>
      <c r="H157" s="172">
        <v>5477</v>
      </c>
      <c r="I157" s="303">
        <v>2.08</v>
      </c>
      <c r="J157" s="264">
        <v>448.95</v>
      </c>
      <c r="K157" s="69">
        <v>437.25</v>
      </c>
      <c r="L157" s="135">
        <f t="shared" si="8"/>
        <v>11.699999999999989</v>
      </c>
      <c r="M157" s="306">
        <f t="shared" si="9"/>
        <v>2.6758147512864467</v>
      </c>
      <c r="N157" s="78">
        <f>Margins!B157</f>
        <v>525</v>
      </c>
      <c r="O157" s="25">
        <f t="shared" si="10"/>
        <v>9975</v>
      </c>
      <c r="P157" s="25">
        <f t="shared" si="11"/>
        <v>0</v>
      </c>
      <c r="Q157" s="69"/>
    </row>
    <row r="158" spans="1:17" ht="15" customHeight="1">
      <c r="A158" s="193" t="s">
        <v>38</v>
      </c>
      <c r="B158" s="172">
        <v>3447</v>
      </c>
      <c r="C158" s="302">
        <v>-0.58</v>
      </c>
      <c r="D158" s="172">
        <v>40</v>
      </c>
      <c r="E158" s="302">
        <v>-0.67</v>
      </c>
      <c r="F158" s="172">
        <v>1</v>
      </c>
      <c r="G158" s="302">
        <v>0</v>
      </c>
      <c r="H158" s="172">
        <v>3488</v>
      </c>
      <c r="I158" s="303">
        <v>-0.59</v>
      </c>
      <c r="J158" s="264">
        <v>567.4</v>
      </c>
      <c r="K158" s="69">
        <v>571.25</v>
      </c>
      <c r="L158" s="135">
        <f t="shared" si="8"/>
        <v>-3.8500000000000227</v>
      </c>
      <c r="M158" s="306">
        <f t="shared" si="9"/>
        <v>-0.67396061269147</v>
      </c>
      <c r="N158" s="78">
        <f>Margins!B158</f>
        <v>600</v>
      </c>
      <c r="O158" s="25">
        <f t="shared" si="10"/>
        <v>24000</v>
      </c>
      <c r="P158" s="25">
        <f t="shared" si="11"/>
        <v>600</v>
      </c>
      <c r="Q158" s="69"/>
    </row>
    <row r="159" spans="1:17" ht="15" customHeight="1">
      <c r="A159" s="193" t="s">
        <v>156</v>
      </c>
      <c r="B159" s="172">
        <v>121</v>
      </c>
      <c r="C159" s="302">
        <v>0.48</v>
      </c>
      <c r="D159" s="172">
        <v>0</v>
      </c>
      <c r="E159" s="302">
        <v>-1</v>
      </c>
      <c r="F159" s="172">
        <v>0</v>
      </c>
      <c r="G159" s="302">
        <v>0</v>
      </c>
      <c r="H159" s="172">
        <v>121</v>
      </c>
      <c r="I159" s="303">
        <v>0.44</v>
      </c>
      <c r="J159" s="264">
        <v>419.05</v>
      </c>
      <c r="K159" s="69">
        <v>420.3</v>
      </c>
      <c r="L159" s="135">
        <f t="shared" si="8"/>
        <v>-1.25</v>
      </c>
      <c r="M159" s="306">
        <f t="shared" si="9"/>
        <v>-0.2974066143231025</v>
      </c>
      <c r="N159" s="78">
        <f>Margins!B159</f>
        <v>600</v>
      </c>
      <c r="O159" s="25">
        <f t="shared" si="10"/>
        <v>0</v>
      </c>
      <c r="P159" s="25">
        <f t="shared" si="11"/>
        <v>0</v>
      </c>
      <c r="Q159" s="69"/>
    </row>
    <row r="160" spans="1:17" ht="15" customHeight="1" thickBot="1">
      <c r="A160" s="323" t="s">
        <v>396</v>
      </c>
      <c r="B160" s="172">
        <v>3476</v>
      </c>
      <c r="C160" s="302">
        <v>0.16</v>
      </c>
      <c r="D160" s="172">
        <v>0</v>
      </c>
      <c r="E160" s="302">
        <v>-1</v>
      </c>
      <c r="F160" s="172">
        <v>0</v>
      </c>
      <c r="G160" s="302">
        <v>-1</v>
      </c>
      <c r="H160" s="172">
        <v>3476</v>
      </c>
      <c r="I160" s="303">
        <v>0.15</v>
      </c>
      <c r="J160" s="264">
        <v>273.5</v>
      </c>
      <c r="K160" s="69">
        <v>267.25</v>
      </c>
      <c r="L160" s="135">
        <f t="shared" si="8"/>
        <v>6.25</v>
      </c>
      <c r="M160" s="306">
        <f t="shared" si="9"/>
        <v>2.3386342376052385</v>
      </c>
      <c r="N160" s="78">
        <f>Margins!B160</f>
        <v>700</v>
      </c>
      <c r="O160" s="25">
        <f t="shared" si="10"/>
        <v>0</v>
      </c>
      <c r="P160" s="25">
        <f t="shared" si="11"/>
        <v>0</v>
      </c>
      <c r="Q160" s="69"/>
    </row>
    <row r="161" spans="2:17" ht="13.5" customHeight="1" hidden="1">
      <c r="B161" s="309">
        <f>SUM(B4:B160)</f>
        <v>1132150</v>
      </c>
      <c r="C161" s="310"/>
      <c r="D161" s="309">
        <f>SUM(D4:D160)</f>
        <v>116945</v>
      </c>
      <c r="E161" s="310"/>
      <c r="F161" s="309">
        <f>SUM(F4:F160)</f>
        <v>111378</v>
      </c>
      <c r="G161" s="310"/>
      <c r="H161" s="172">
        <f>SUM(H4:H160)</f>
        <v>1360473</v>
      </c>
      <c r="I161" s="310"/>
      <c r="J161" s="311"/>
      <c r="K161" s="69"/>
      <c r="L161" s="135"/>
      <c r="M161" s="136"/>
      <c r="N161" s="69"/>
      <c r="O161" s="25">
        <f>SUM(O4:O160)</f>
        <v>53258897</v>
      </c>
      <c r="P161" s="25">
        <f>SUM(P4:P160)</f>
        <v>13053995</v>
      </c>
      <c r="Q161" s="69"/>
    </row>
    <row r="162" spans="11:17" ht="14.25" customHeight="1">
      <c r="K162" s="69"/>
      <c r="L162" s="135"/>
      <c r="M162" s="136"/>
      <c r="N162" s="69"/>
      <c r="O162" s="69"/>
      <c r="P162" s="50">
        <f>P161/O161</f>
        <v>0.24510449399656173</v>
      </c>
      <c r="Q162" s="69"/>
    </row>
    <row r="163" spans="11:13" ht="12.75" customHeight="1">
      <c r="K163" s="69"/>
      <c r="L163" s="135"/>
      <c r="M163"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H289" sqref="H289"/>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6" t="s">
        <v>189</v>
      </c>
      <c r="B1" s="397"/>
      <c r="C1" s="397"/>
      <c r="D1" s="397"/>
      <c r="E1" s="397"/>
      <c r="F1" s="397"/>
      <c r="G1" s="397"/>
      <c r="H1" s="397"/>
      <c r="I1" s="397"/>
      <c r="J1" s="397"/>
      <c r="K1" s="419"/>
      <c r="L1" s="155"/>
      <c r="M1" s="112"/>
      <c r="N1" s="62"/>
      <c r="O1" s="2"/>
      <c r="P1" s="107"/>
      <c r="Q1" s="108"/>
      <c r="R1" s="69"/>
      <c r="S1" s="103"/>
      <c r="T1" s="103"/>
      <c r="U1" s="103"/>
      <c r="V1" s="103"/>
      <c r="W1" s="103"/>
      <c r="X1" s="103"/>
      <c r="Y1" s="103"/>
      <c r="Z1" s="103"/>
      <c r="AA1" s="103"/>
      <c r="AB1" s="74"/>
    </row>
    <row r="2" spans="1:28" s="58" customFormat="1" ht="16.5" customHeight="1" thickBot="1">
      <c r="A2" s="134"/>
      <c r="B2" s="416" t="s">
        <v>59</v>
      </c>
      <c r="C2" s="417"/>
      <c r="D2" s="417"/>
      <c r="E2" s="418"/>
      <c r="F2" s="405" t="s">
        <v>186</v>
      </c>
      <c r="G2" s="406"/>
      <c r="H2" s="386"/>
      <c r="I2" s="405" t="s">
        <v>187</v>
      </c>
      <c r="J2" s="406"/>
      <c r="K2" s="386"/>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77" t="s">
        <v>74</v>
      </c>
      <c r="B5" s="188">
        <f>'Open Int.'!E5</f>
        <v>0</v>
      </c>
      <c r="C5" s="189">
        <f>'Open Int.'!F5</f>
        <v>0</v>
      </c>
      <c r="D5" s="190">
        <f>'Open Int.'!H5</f>
        <v>0</v>
      </c>
      <c r="E5" s="329">
        <f>'Open Int.'!I5</f>
        <v>0</v>
      </c>
      <c r="F5" s="191">
        <f>IF('Open Int.'!E5=0,0,'Open Int.'!H5/'Open Int.'!E5)</f>
        <v>0</v>
      </c>
      <c r="G5" s="155">
        <v>0</v>
      </c>
      <c r="H5" s="170">
        <f aca="true" t="shared" si="0" ref="H5:H67">IF(G5=0,0,(F5-G5)/G5)</f>
        <v>0</v>
      </c>
      <c r="I5" s="185">
        <f>IF(Volume!D5=0,0,Volume!F5/Volume!D5)</f>
        <v>0</v>
      </c>
      <c r="J5" s="176">
        <v>0</v>
      </c>
      <c r="K5" s="170">
        <f aca="true" t="shared" si="1" ref="K5:K67">IF(J5=0,0,(I5-J5)/J5)</f>
        <v>0</v>
      </c>
      <c r="L5" s="60"/>
      <c r="M5" s="6"/>
      <c r="N5" s="59"/>
      <c r="O5" s="3"/>
      <c r="P5" s="3"/>
      <c r="Q5" s="3"/>
      <c r="R5" s="3"/>
      <c r="S5" s="3"/>
      <c r="T5" s="3"/>
      <c r="U5" s="61"/>
      <c r="V5" s="3"/>
      <c r="W5" s="3"/>
      <c r="X5" s="3"/>
      <c r="Y5" s="3"/>
      <c r="Z5" s="3"/>
      <c r="AA5" s="2"/>
      <c r="AB5" s="78"/>
      <c r="AC5" s="77"/>
    </row>
    <row r="6" spans="1:29" s="58" customFormat="1" ht="15">
      <c r="A6" s="177" t="s">
        <v>9</v>
      </c>
      <c r="B6" s="188">
        <f>'Open Int.'!E6</f>
        <v>17433650</v>
      </c>
      <c r="C6" s="189">
        <f>'Open Int.'!F6</f>
        <v>381700</v>
      </c>
      <c r="D6" s="190">
        <f>'Open Int.'!H6</f>
        <v>22456500</v>
      </c>
      <c r="E6" s="329">
        <f>'Open Int.'!I6</f>
        <v>765350</v>
      </c>
      <c r="F6" s="191">
        <f>IF('Open Int.'!E6=0,0,'Open Int.'!H6/'Open Int.'!E6)</f>
        <v>1.2881123574237179</v>
      </c>
      <c r="G6" s="155">
        <v>1.2720627259638926</v>
      </c>
      <c r="H6" s="170">
        <f t="shared" si="0"/>
        <v>0.012617012614424224</v>
      </c>
      <c r="I6" s="185">
        <f>IF(Volume!D6=0,0,Volume!F6/Volume!D6)</f>
        <v>1.2018154901938283</v>
      </c>
      <c r="J6" s="176">
        <v>1.188282493880328</v>
      </c>
      <c r="K6" s="170">
        <f t="shared" si="1"/>
        <v>0.011388702924763574</v>
      </c>
      <c r="L6" s="60"/>
      <c r="M6" s="6"/>
      <c r="N6" s="59"/>
      <c r="O6" s="3"/>
      <c r="P6" s="3"/>
      <c r="Q6" s="3"/>
      <c r="R6" s="3"/>
      <c r="S6" s="3"/>
      <c r="T6" s="3"/>
      <c r="U6" s="61"/>
      <c r="V6" s="3"/>
      <c r="W6" s="3"/>
      <c r="X6" s="3"/>
      <c r="Y6" s="3"/>
      <c r="Z6" s="3"/>
      <c r="AA6" s="2"/>
      <c r="AB6" s="78"/>
      <c r="AC6" s="77"/>
    </row>
    <row r="7" spans="1:27" s="7" customFormat="1" ht="15">
      <c r="A7" s="177" t="s">
        <v>279</v>
      </c>
      <c r="B7" s="188">
        <f>'Open Int.'!E7</f>
        <v>3400</v>
      </c>
      <c r="C7" s="189">
        <f>'Open Int.'!F7</f>
        <v>800</v>
      </c>
      <c r="D7" s="190">
        <f>'Open Int.'!H7</f>
        <v>600</v>
      </c>
      <c r="E7" s="329">
        <f>'Open Int.'!I7</f>
        <v>0</v>
      </c>
      <c r="F7" s="191">
        <f>IF('Open Int.'!E7=0,0,'Open Int.'!H7/'Open Int.'!E7)</f>
        <v>0.17647058823529413</v>
      </c>
      <c r="G7" s="155">
        <v>0.23076923076923078</v>
      </c>
      <c r="H7" s="170">
        <f t="shared" si="0"/>
        <v>-0.23529411764705882</v>
      </c>
      <c r="I7" s="185">
        <f>IF(Volume!D7=0,0,Volume!F7/Volume!D7)</f>
        <v>0</v>
      </c>
      <c r="J7" s="176">
        <v>0</v>
      </c>
      <c r="K7" s="170">
        <f t="shared" si="1"/>
        <v>0</v>
      </c>
      <c r="L7" s="60"/>
      <c r="M7" s="6"/>
      <c r="N7" s="59"/>
      <c r="O7" s="3"/>
      <c r="P7" s="3"/>
      <c r="Q7" s="3"/>
      <c r="R7" s="3"/>
      <c r="S7" s="3"/>
      <c r="T7" s="3"/>
      <c r="U7" s="61"/>
      <c r="V7" s="3"/>
      <c r="W7" s="3"/>
      <c r="X7" s="3"/>
      <c r="Y7" s="3"/>
      <c r="Z7" s="3"/>
      <c r="AA7" s="2"/>
    </row>
    <row r="8" spans="1:29" s="58" customFormat="1" ht="15">
      <c r="A8" s="177" t="s">
        <v>134</v>
      </c>
      <c r="B8" s="188">
        <f>'Open Int.'!E8</f>
        <v>4200</v>
      </c>
      <c r="C8" s="189">
        <f>'Open Int.'!F8</f>
        <v>-100</v>
      </c>
      <c r="D8" s="190">
        <f>'Open Int.'!H8</f>
        <v>1200</v>
      </c>
      <c r="E8" s="329">
        <f>'Open Int.'!I8</f>
        <v>-100</v>
      </c>
      <c r="F8" s="191">
        <f>IF('Open Int.'!E8=0,0,'Open Int.'!H8/'Open Int.'!E8)</f>
        <v>0.2857142857142857</v>
      </c>
      <c r="G8" s="155">
        <v>0.3023255813953488</v>
      </c>
      <c r="H8" s="170">
        <f t="shared" si="0"/>
        <v>-0.054945054945054944</v>
      </c>
      <c r="I8" s="185">
        <f>IF(Volume!D8=0,0,Volume!F8/Volume!D8)</f>
        <v>0.3333333333333333</v>
      </c>
      <c r="J8" s="176">
        <v>0</v>
      </c>
      <c r="K8" s="170">
        <f t="shared" si="1"/>
        <v>0</v>
      </c>
      <c r="L8" s="60"/>
      <c r="M8" s="6"/>
      <c r="N8" s="59"/>
      <c r="O8" s="3"/>
      <c r="P8" s="3"/>
      <c r="Q8" s="3"/>
      <c r="R8" s="3"/>
      <c r="S8" s="3"/>
      <c r="T8" s="3"/>
      <c r="U8" s="61"/>
      <c r="V8" s="3"/>
      <c r="W8" s="3"/>
      <c r="X8" s="3"/>
      <c r="Y8" s="3"/>
      <c r="Z8" s="3"/>
      <c r="AA8" s="2"/>
      <c r="AB8" s="78"/>
      <c r="AC8" s="77"/>
    </row>
    <row r="9" spans="1:29" s="58" customFormat="1" ht="15">
      <c r="A9" s="177" t="s">
        <v>0</v>
      </c>
      <c r="B9" s="188">
        <f>'Open Int.'!E9</f>
        <v>358875</v>
      </c>
      <c r="C9" s="189">
        <f>'Open Int.'!F9</f>
        <v>7125</v>
      </c>
      <c r="D9" s="190">
        <f>'Open Int.'!H9</f>
        <v>195000</v>
      </c>
      <c r="E9" s="329">
        <f>'Open Int.'!I9</f>
        <v>375</v>
      </c>
      <c r="F9" s="191">
        <f>IF('Open Int.'!E9=0,0,'Open Int.'!H9/'Open Int.'!E9)</f>
        <v>0.5433646812957158</v>
      </c>
      <c r="G9" s="155">
        <v>0.5533049040511727</v>
      </c>
      <c r="H9" s="170">
        <f t="shared" si="0"/>
        <v>-0.0179651810108258</v>
      </c>
      <c r="I9" s="185">
        <f>IF(Volume!D9=0,0,Volume!F9/Volume!D9)</f>
        <v>0.11</v>
      </c>
      <c r="J9" s="176">
        <v>0.1791044776119403</v>
      </c>
      <c r="K9" s="170">
        <f t="shared" si="1"/>
        <v>-0.3858333333333333</v>
      </c>
      <c r="L9" s="60"/>
      <c r="M9" s="6"/>
      <c r="N9" s="59"/>
      <c r="O9" s="3"/>
      <c r="P9" s="3"/>
      <c r="Q9" s="3"/>
      <c r="R9" s="3"/>
      <c r="S9" s="3"/>
      <c r="T9" s="3"/>
      <c r="U9" s="61"/>
      <c r="V9" s="3"/>
      <c r="W9" s="3"/>
      <c r="X9" s="3"/>
      <c r="Y9" s="3"/>
      <c r="Z9" s="3"/>
      <c r="AA9" s="2"/>
      <c r="AB9" s="78"/>
      <c r="AC9" s="77"/>
    </row>
    <row r="10" spans="1:27" s="7" customFormat="1" ht="15">
      <c r="A10" s="177" t="s">
        <v>135</v>
      </c>
      <c r="B10" s="188">
        <f>'Open Int.'!E10</f>
        <v>44100</v>
      </c>
      <c r="C10" s="189">
        <f>'Open Int.'!F10</f>
        <v>4900</v>
      </c>
      <c r="D10" s="190">
        <f>'Open Int.'!H10</f>
        <v>0</v>
      </c>
      <c r="E10" s="329">
        <f>'Open Int.'!I10</f>
        <v>0</v>
      </c>
      <c r="F10" s="191">
        <f>IF('Open Int.'!E10=0,0,'Open Int.'!H10/'Open Int.'!E10)</f>
        <v>0</v>
      </c>
      <c r="G10" s="155">
        <v>0</v>
      </c>
      <c r="H10" s="170">
        <f t="shared" si="0"/>
        <v>0</v>
      </c>
      <c r="I10" s="185">
        <f>IF(Volume!D10=0,0,Volume!F10/Volume!D10)</f>
        <v>0</v>
      </c>
      <c r="J10" s="176">
        <v>0</v>
      </c>
      <c r="K10" s="170">
        <f t="shared" si="1"/>
        <v>0</v>
      </c>
      <c r="L10" s="60"/>
      <c r="M10" s="6"/>
      <c r="N10" s="59"/>
      <c r="O10" s="3"/>
      <c r="P10" s="3"/>
      <c r="Q10" s="3"/>
      <c r="R10" s="3"/>
      <c r="S10" s="3"/>
      <c r="T10" s="3"/>
      <c r="U10" s="61"/>
      <c r="V10" s="3"/>
      <c r="W10" s="3"/>
      <c r="X10" s="3"/>
      <c r="Y10" s="3"/>
      <c r="Z10" s="3"/>
      <c r="AA10" s="2"/>
    </row>
    <row r="11" spans="1:27" s="7" customFormat="1" ht="15">
      <c r="A11" s="177" t="s">
        <v>174</v>
      </c>
      <c r="B11" s="188">
        <f>'Open Int.'!E11</f>
        <v>187600</v>
      </c>
      <c r="C11" s="189">
        <f>'Open Int.'!F11</f>
        <v>-16750</v>
      </c>
      <c r="D11" s="190">
        <f>'Open Int.'!H11</f>
        <v>16750</v>
      </c>
      <c r="E11" s="329">
        <f>'Open Int.'!I11</f>
        <v>0</v>
      </c>
      <c r="F11" s="191">
        <f>IF('Open Int.'!E11=0,0,'Open Int.'!H11/'Open Int.'!E11)</f>
        <v>0.08928571428571429</v>
      </c>
      <c r="G11" s="155">
        <v>0.08196721311475409</v>
      </c>
      <c r="H11" s="170">
        <f t="shared" si="0"/>
        <v>0.08928571428571438</v>
      </c>
      <c r="I11" s="185">
        <f>IF(Volume!D11=0,0,Volume!F11/Volume!D11)</f>
        <v>0.07692307692307693</v>
      </c>
      <c r="J11" s="176">
        <v>0</v>
      </c>
      <c r="K11" s="170">
        <f t="shared" si="1"/>
        <v>0</v>
      </c>
      <c r="L11" s="60"/>
      <c r="M11" s="6"/>
      <c r="N11" s="59"/>
      <c r="O11" s="3"/>
      <c r="P11" s="3"/>
      <c r="Q11" s="3"/>
      <c r="R11" s="3"/>
      <c r="S11" s="3"/>
      <c r="T11" s="3"/>
      <c r="U11" s="61"/>
      <c r="V11" s="3"/>
      <c r="W11" s="3"/>
      <c r="X11" s="3"/>
      <c r="Y11" s="3"/>
      <c r="Z11" s="3"/>
      <c r="AA11" s="2"/>
    </row>
    <row r="12" spans="1:29" s="58" customFormat="1" ht="15">
      <c r="A12" s="177" t="s">
        <v>280</v>
      </c>
      <c r="B12" s="188">
        <f>'Open Int.'!E12</f>
        <v>0</v>
      </c>
      <c r="C12" s="189">
        <f>'Open Int.'!F12</f>
        <v>0</v>
      </c>
      <c r="D12" s="190">
        <f>'Open Int.'!H12</f>
        <v>0</v>
      </c>
      <c r="E12" s="329">
        <f>'Open Int.'!I12</f>
        <v>0</v>
      </c>
      <c r="F12" s="191">
        <f>IF('Open Int.'!E12=0,0,'Open Int.'!H12/'Open Int.'!E12)</f>
        <v>0</v>
      </c>
      <c r="G12" s="155">
        <v>0</v>
      </c>
      <c r="H12" s="170">
        <f t="shared" si="0"/>
        <v>0</v>
      </c>
      <c r="I12" s="185">
        <f>IF(Volume!D12=0,0,Volume!F12/Volume!D12)</f>
        <v>0</v>
      </c>
      <c r="J12" s="176">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7" t="s">
        <v>75</v>
      </c>
      <c r="B13" s="188">
        <f>'Open Int.'!E13</f>
        <v>57500</v>
      </c>
      <c r="C13" s="189">
        <f>'Open Int.'!F13</f>
        <v>4600</v>
      </c>
      <c r="D13" s="190">
        <f>'Open Int.'!H13</f>
        <v>9200</v>
      </c>
      <c r="E13" s="329">
        <f>'Open Int.'!I13</f>
        <v>2300</v>
      </c>
      <c r="F13" s="191">
        <f>IF('Open Int.'!E13=0,0,'Open Int.'!H13/'Open Int.'!E13)</f>
        <v>0.16</v>
      </c>
      <c r="G13" s="155">
        <v>0.13043478260869565</v>
      </c>
      <c r="H13" s="170">
        <f t="shared" si="0"/>
        <v>0.22666666666666674</v>
      </c>
      <c r="I13" s="185">
        <f>IF(Volume!D13=0,0,Volume!F13/Volume!D13)</f>
        <v>0.5</v>
      </c>
      <c r="J13" s="176">
        <v>0.5</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88</v>
      </c>
      <c r="B14" s="188">
        <f>'Open Int.'!E14</f>
        <v>3065900</v>
      </c>
      <c r="C14" s="189">
        <f>'Open Int.'!F14</f>
        <v>150500</v>
      </c>
      <c r="D14" s="190">
        <f>'Open Int.'!H14</f>
        <v>270900</v>
      </c>
      <c r="E14" s="329">
        <f>'Open Int.'!I14</f>
        <v>-8600</v>
      </c>
      <c r="F14" s="191">
        <f>IF('Open Int.'!E14=0,0,'Open Int.'!H14/'Open Int.'!E14)</f>
        <v>0.08835904628330996</v>
      </c>
      <c r="G14" s="155">
        <v>0.09587020648967552</v>
      </c>
      <c r="H14" s="170">
        <f t="shared" si="0"/>
        <v>-0.0783471787679362</v>
      </c>
      <c r="I14" s="185">
        <f>IF(Volume!D14=0,0,Volume!F14/Volume!D14)</f>
        <v>0.044444444444444446</v>
      </c>
      <c r="J14" s="176">
        <v>0.05223880597014925</v>
      </c>
      <c r="K14" s="170">
        <f t="shared" si="1"/>
        <v>-0.14920634920634915</v>
      </c>
      <c r="L14" s="60"/>
      <c r="M14" s="6"/>
      <c r="N14" s="59"/>
      <c r="O14" s="3"/>
      <c r="P14" s="3"/>
      <c r="Q14" s="3"/>
      <c r="R14" s="3"/>
      <c r="S14" s="3"/>
      <c r="T14" s="3"/>
      <c r="U14" s="61"/>
      <c r="V14" s="3"/>
      <c r="W14" s="3"/>
      <c r="X14" s="3"/>
      <c r="Y14" s="3"/>
      <c r="Z14" s="3"/>
      <c r="AA14" s="2"/>
      <c r="AB14" s="78"/>
      <c r="AC14" s="77"/>
    </row>
    <row r="15" spans="1:29" s="58" customFormat="1" ht="15">
      <c r="A15" s="177" t="s">
        <v>136</v>
      </c>
      <c r="B15" s="188">
        <f>'Open Int.'!E15</f>
        <v>4698600</v>
      </c>
      <c r="C15" s="189">
        <f>'Open Int.'!F15</f>
        <v>176675</v>
      </c>
      <c r="D15" s="190">
        <f>'Open Int.'!H15</f>
        <v>902475</v>
      </c>
      <c r="E15" s="329">
        <f>'Open Int.'!I15</f>
        <v>19100</v>
      </c>
      <c r="F15" s="191">
        <f>IF('Open Int.'!E15=0,0,'Open Int.'!H15/'Open Int.'!E15)</f>
        <v>0.19207317073170732</v>
      </c>
      <c r="G15" s="155">
        <v>0.19535374868004224</v>
      </c>
      <c r="H15" s="170">
        <f t="shared" si="0"/>
        <v>-0.01679301252471982</v>
      </c>
      <c r="I15" s="185">
        <f>IF(Volume!D15=0,0,Volume!F15/Volume!D15)</f>
        <v>0.14814814814814814</v>
      </c>
      <c r="J15" s="176">
        <v>0.11267605633802817</v>
      </c>
      <c r="K15" s="170">
        <f t="shared" si="1"/>
        <v>0.3148148148148147</v>
      </c>
      <c r="L15" s="60"/>
      <c r="M15" s="6"/>
      <c r="N15" s="59"/>
      <c r="O15" s="3"/>
      <c r="P15" s="3"/>
      <c r="Q15" s="3"/>
      <c r="R15" s="3"/>
      <c r="S15" s="3"/>
      <c r="T15" s="3"/>
      <c r="U15" s="61"/>
      <c r="V15" s="3"/>
      <c r="W15" s="3"/>
      <c r="X15" s="3"/>
      <c r="Y15" s="3"/>
      <c r="Z15" s="3"/>
      <c r="AA15" s="2"/>
      <c r="AB15" s="78"/>
      <c r="AC15" s="77"/>
    </row>
    <row r="16" spans="1:27" s="8" customFormat="1" ht="15">
      <c r="A16" s="177" t="s">
        <v>157</v>
      </c>
      <c r="B16" s="188">
        <f>'Open Int.'!E16</f>
        <v>3150</v>
      </c>
      <c r="C16" s="189">
        <f>'Open Int.'!F16</f>
        <v>0</v>
      </c>
      <c r="D16" s="190">
        <f>'Open Int.'!H16</f>
        <v>0</v>
      </c>
      <c r="E16" s="329">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8" customFormat="1" ht="15">
      <c r="A17" s="177" t="s">
        <v>193</v>
      </c>
      <c r="B17" s="188">
        <f>'Open Int.'!E17</f>
        <v>6900</v>
      </c>
      <c r="C17" s="189">
        <f>'Open Int.'!F17</f>
        <v>300</v>
      </c>
      <c r="D17" s="190">
        <f>'Open Int.'!H17</f>
        <v>300</v>
      </c>
      <c r="E17" s="329">
        <f>'Open Int.'!I17</f>
        <v>0</v>
      </c>
      <c r="F17" s="191">
        <f>IF('Open Int.'!E17=0,0,'Open Int.'!H17/'Open Int.'!E17)</f>
        <v>0.043478260869565216</v>
      </c>
      <c r="G17" s="155">
        <v>0.045454545454545456</v>
      </c>
      <c r="H17" s="170">
        <f t="shared" si="0"/>
        <v>-0.04347826086956527</v>
      </c>
      <c r="I17" s="185">
        <f>IF(Volume!D17=0,0,Volume!F17/Volume!D17)</f>
        <v>0</v>
      </c>
      <c r="J17" s="176">
        <v>0</v>
      </c>
      <c r="K17" s="170">
        <f t="shared" si="1"/>
        <v>0</v>
      </c>
      <c r="L17" s="60"/>
      <c r="M17" s="6"/>
      <c r="N17" s="59"/>
      <c r="O17" s="3"/>
      <c r="P17" s="3"/>
      <c r="Q17" s="3"/>
      <c r="R17" s="3"/>
      <c r="S17" s="3"/>
      <c r="T17" s="3"/>
      <c r="U17" s="61"/>
      <c r="V17" s="3"/>
      <c r="W17" s="3"/>
      <c r="X17" s="3"/>
      <c r="Y17" s="3"/>
      <c r="Z17" s="3"/>
      <c r="AA17" s="2"/>
    </row>
    <row r="18" spans="1:29" s="58" customFormat="1" ht="15">
      <c r="A18" s="177" t="s">
        <v>281</v>
      </c>
      <c r="B18" s="188">
        <f>'Open Int.'!E18</f>
        <v>434150</v>
      </c>
      <c r="C18" s="189">
        <f>'Open Int.'!F18</f>
        <v>20900</v>
      </c>
      <c r="D18" s="190">
        <f>'Open Int.'!H18</f>
        <v>86450</v>
      </c>
      <c r="E18" s="329">
        <f>'Open Int.'!I18</f>
        <v>950</v>
      </c>
      <c r="F18" s="191">
        <f>IF('Open Int.'!E18=0,0,'Open Int.'!H18/'Open Int.'!E18)</f>
        <v>0.19912472647702406</v>
      </c>
      <c r="G18" s="155">
        <v>0.20689655172413793</v>
      </c>
      <c r="H18" s="170">
        <f t="shared" si="0"/>
        <v>-0.03756382202771703</v>
      </c>
      <c r="I18" s="185">
        <f>IF(Volume!D18=0,0,Volume!F18/Volume!D18)</f>
        <v>0.056818181818181816</v>
      </c>
      <c r="J18" s="176">
        <v>0.10638297872340426</v>
      </c>
      <c r="K18" s="170">
        <f t="shared" si="1"/>
        <v>-0.46590909090909094</v>
      </c>
      <c r="L18" s="60"/>
      <c r="M18" s="6"/>
      <c r="N18" s="59"/>
      <c r="O18" s="3"/>
      <c r="P18" s="3"/>
      <c r="Q18" s="3"/>
      <c r="R18" s="3"/>
      <c r="S18" s="3"/>
      <c r="T18" s="3"/>
      <c r="U18" s="61"/>
      <c r="V18" s="3"/>
      <c r="W18" s="3"/>
      <c r="X18" s="3"/>
      <c r="Y18" s="3"/>
      <c r="Z18" s="3"/>
      <c r="AA18" s="2"/>
      <c r="AB18" s="78"/>
      <c r="AC18" s="77"/>
    </row>
    <row r="19" spans="1:27" s="7" customFormat="1" ht="15">
      <c r="A19" s="177" t="s">
        <v>282</v>
      </c>
      <c r="B19" s="188">
        <f>'Open Int.'!E19</f>
        <v>1351200</v>
      </c>
      <c r="C19" s="189">
        <f>'Open Int.'!F19</f>
        <v>-33600</v>
      </c>
      <c r="D19" s="190">
        <f>'Open Int.'!H19</f>
        <v>314400</v>
      </c>
      <c r="E19" s="329">
        <f>'Open Int.'!I19</f>
        <v>0</v>
      </c>
      <c r="F19" s="191">
        <f>IF('Open Int.'!E19=0,0,'Open Int.'!H19/'Open Int.'!E19)</f>
        <v>0.23268206039076378</v>
      </c>
      <c r="G19" s="155">
        <v>0.2270363951473137</v>
      </c>
      <c r="H19" s="170">
        <f t="shared" si="0"/>
        <v>0.02486678507992901</v>
      </c>
      <c r="I19" s="185">
        <f>IF(Volume!D19=0,0,Volume!F19/Volume!D19)</f>
        <v>0.17142857142857143</v>
      </c>
      <c r="J19" s="176">
        <v>0.09271523178807947</v>
      </c>
      <c r="K19" s="170">
        <f t="shared" si="1"/>
        <v>0.8489795918367347</v>
      </c>
      <c r="L19" s="60"/>
      <c r="M19" s="6"/>
      <c r="N19" s="59"/>
      <c r="O19" s="3"/>
      <c r="P19" s="3"/>
      <c r="Q19" s="3"/>
      <c r="R19" s="3"/>
      <c r="S19" s="3"/>
      <c r="T19" s="3"/>
      <c r="U19" s="61"/>
      <c r="V19" s="3"/>
      <c r="W19" s="3"/>
      <c r="X19" s="3"/>
      <c r="Y19" s="3"/>
      <c r="Z19" s="3"/>
      <c r="AA19" s="2"/>
    </row>
    <row r="20" spans="1:27" s="7" customFormat="1" ht="15">
      <c r="A20" s="177" t="s">
        <v>76</v>
      </c>
      <c r="B20" s="188">
        <f>'Open Int.'!E20</f>
        <v>78400</v>
      </c>
      <c r="C20" s="189">
        <f>'Open Int.'!F20</f>
        <v>4200</v>
      </c>
      <c r="D20" s="190">
        <f>'Open Int.'!H20</f>
        <v>19600</v>
      </c>
      <c r="E20" s="329">
        <f>'Open Int.'!I20</f>
        <v>0</v>
      </c>
      <c r="F20" s="191">
        <f>IF('Open Int.'!E20=0,0,'Open Int.'!H20/'Open Int.'!E20)</f>
        <v>0.25</v>
      </c>
      <c r="G20" s="155">
        <v>0.2641509433962264</v>
      </c>
      <c r="H20" s="170">
        <f t="shared" si="0"/>
        <v>-0.05357142857142856</v>
      </c>
      <c r="I20" s="185">
        <f>IF(Volume!D20=0,0,Volume!F20/Volume!D20)</f>
        <v>0.1</v>
      </c>
      <c r="J20" s="176">
        <v>0</v>
      </c>
      <c r="K20" s="170">
        <f t="shared" si="1"/>
        <v>0</v>
      </c>
      <c r="L20" s="60"/>
      <c r="M20" s="6"/>
      <c r="N20" s="59"/>
      <c r="O20" s="3"/>
      <c r="P20" s="3"/>
      <c r="Q20" s="3"/>
      <c r="R20" s="3"/>
      <c r="S20" s="3"/>
      <c r="T20" s="3"/>
      <c r="U20" s="61"/>
      <c r="V20" s="3"/>
      <c r="W20" s="3"/>
      <c r="X20" s="3"/>
      <c r="Y20" s="3"/>
      <c r="Z20" s="3"/>
      <c r="AA20" s="2"/>
    </row>
    <row r="21" spans="1:29" s="58" customFormat="1" ht="15">
      <c r="A21" s="177" t="s">
        <v>77</v>
      </c>
      <c r="B21" s="188">
        <f>'Open Int.'!E21</f>
        <v>475000</v>
      </c>
      <c r="C21" s="189">
        <f>'Open Int.'!F21</f>
        <v>38000</v>
      </c>
      <c r="D21" s="190">
        <f>'Open Int.'!H21</f>
        <v>224200</v>
      </c>
      <c r="E21" s="329">
        <f>'Open Int.'!I21</f>
        <v>-3800</v>
      </c>
      <c r="F21" s="191">
        <f>IF('Open Int.'!E21=0,0,'Open Int.'!H21/'Open Int.'!E21)</f>
        <v>0.472</v>
      </c>
      <c r="G21" s="155">
        <v>0.5217391304347826</v>
      </c>
      <c r="H21" s="170">
        <f t="shared" si="0"/>
        <v>-0.09533333333333335</v>
      </c>
      <c r="I21" s="185">
        <f>IF(Volume!D21=0,0,Volume!F21/Volume!D21)</f>
        <v>0.11403508771929824</v>
      </c>
      <c r="J21" s="176">
        <v>0.125</v>
      </c>
      <c r="K21" s="170">
        <f t="shared" si="1"/>
        <v>-0.08771929824561409</v>
      </c>
      <c r="L21" s="60"/>
      <c r="M21" s="6"/>
      <c r="N21" s="59"/>
      <c r="O21" s="3"/>
      <c r="P21" s="3"/>
      <c r="Q21" s="3"/>
      <c r="R21" s="3"/>
      <c r="S21" s="3"/>
      <c r="T21" s="3"/>
      <c r="U21" s="61"/>
      <c r="V21" s="3"/>
      <c r="W21" s="3"/>
      <c r="X21" s="3"/>
      <c r="Y21" s="3"/>
      <c r="Z21" s="3"/>
      <c r="AA21" s="2"/>
      <c r="AB21" s="78"/>
      <c r="AC21" s="77"/>
    </row>
    <row r="22" spans="1:29" s="58" customFormat="1" ht="15">
      <c r="A22" s="177" t="s">
        <v>283</v>
      </c>
      <c r="B22" s="188">
        <f>'Open Int.'!E22</f>
        <v>2100</v>
      </c>
      <c r="C22" s="189">
        <f>'Open Int.'!F22</f>
        <v>0</v>
      </c>
      <c r="D22" s="190">
        <f>'Open Int.'!H22</f>
        <v>0</v>
      </c>
      <c r="E22" s="329">
        <f>'Open Int.'!I22</f>
        <v>0</v>
      </c>
      <c r="F22" s="191">
        <f>IF('Open Int.'!E22=0,0,'Open Int.'!H22/'Open Int.'!E22)</f>
        <v>0</v>
      </c>
      <c r="G22" s="155">
        <v>0</v>
      </c>
      <c r="H22" s="170">
        <f t="shared" si="0"/>
        <v>0</v>
      </c>
      <c r="I22" s="185">
        <f>IF(Volume!D22=0,0,Volume!F22/Volume!D22)</f>
        <v>0</v>
      </c>
      <c r="J22" s="176">
        <v>0</v>
      </c>
      <c r="K22" s="170">
        <f t="shared" si="1"/>
        <v>0</v>
      </c>
      <c r="L22" s="60"/>
      <c r="M22" s="6"/>
      <c r="N22" s="59"/>
      <c r="O22" s="3"/>
      <c r="P22" s="3"/>
      <c r="Q22" s="3"/>
      <c r="R22" s="3"/>
      <c r="S22" s="3"/>
      <c r="T22" s="3"/>
      <c r="U22" s="61"/>
      <c r="V22" s="3"/>
      <c r="W22" s="3"/>
      <c r="X22" s="3"/>
      <c r="Y22" s="3"/>
      <c r="Z22" s="3"/>
      <c r="AA22" s="2"/>
      <c r="AB22" s="78"/>
      <c r="AC22" s="77"/>
    </row>
    <row r="23" spans="1:27" s="7" customFormat="1" ht="15">
      <c r="A23" s="177" t="s">
        <v>34</v>
      </c>
      <c r="B23" s="188">
        <f>'Open Int.'!E23</f>
        <v>825</v>
      </c>
      <c r="C23" s="189">
        <f>'Open Int.'!F23</f>
        <v>0</v>
      </c>
      <c r="D23" s="190">
        <f>'Open Int.'!H23</f>
        <v>0</v>
      </c>
      <c r="E23" s="329">
        <f>'Open Int.'!I23</f>
        <v>0</v>
      </c>
      <c r="F23" s="191">
        <f>IF('Open Int.'!E23=0,0,'Open Int.'!H23/'Open Int.'!E23)</f>
        <v>0</v>
      </c>
      <c r="G23" s="155">
        <v>0</v>
      </c>
      <c r="H23" s="170">
        <f t="shared" si="0"/>
        <v>0</v>
      </c>
      <c r="I23" s="185">
        <f>IF(Volume!D23=0,0,Volume!F23/Volume!D23)</f>
        <v>0</v>
      </c>
      <c r="J23" s="176">
        <v>0</v>
      </c>
      <c r="K23" s="170">
        <f t="shared" si="1"/>
        <v>0</v>
      </c>
      <c r="L23" s="60"/>
      <c r="M23" s="6"/>
      <c r="N23" s="59"/>
      <c r="O23" s="3"/>
      <c r="P23" s="3"/>
      <c r="Q23" s="3"/>
      <c r="R23" s="3"/>
      <c r="S23" s="3"/>
      <c r="T23" s="3"/>
      <c r="U23" s="61"/>
      <c r="V23" s="3"/>
      <c r="W23" s="3"/>
      <c r="X23" s="3"/>
      <c r="Y23" s="3"/>
      <c r="Z23" s="3"/>
      <c r="AA23" s="2"/>
    </row>
    <row r="24" spans="1:27" s="7" customFormat="1" ht="15">
      <c r="A24" s="177" t="s">
        <v>284</v>
      </c>
      <c r="B24" s="188">
        <f>'Open Int.'!E24</f>
        <v>1000</v>
      </c>
      <c r="C24" s="189">
        <f>'Open Int.'!F24</f>
        <v>0</v>
      </c>
      <c r="D24" s="190">
        <f>'Open Int.'!H24</f>
        <v>0</v>
      </c>
      <c r="E24" s="329">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7" customFormat="1" ht="15">
      <c r="A25" s="177" t="s">
        <v>137</v>
      </c>
      <c r="B25" s="188">
        <f>'Open Int.'!E25</f>
        <v>11000</v>
      </c>
      <c r="C25" s="189">
        <f>'Open Int.'!F25</f>
        <v>-1000</v>
      </c>
      <c r="D25" s="190">
        <f>'Open Int.'!H25</f>
        <v>4000</v>
      </c>
      <c r="E25" s="329">
        <f>'Open Int.'!I25</f>
        <v>0</v>
      </c>
      <c r="F25" s="191">
        <f>IF('Open Int.'!E25=0,0,'Open Int.'!H25/'Open Int.'!E25)</f>
        <v>0.36363636363636365</v>
      </c>
      <c r="G25" s="155">
        <v>0.3333333333333333</v>
      </c>
      <c r="H25" s="170">
        <f t="shared" si="0"/>
        <v>0.090909090909091</v>
      </c>
      <c r="I25" s="185">
        <f>IF(Volume!D25=0,0,Volume!F25/Volume!D25)</f>
        <v>0</v>
      </c>
      <c r="J25" s="176">
        <v>0</v>
      </c>
      <c r="K25" s="170">
        <f t="shared" si="1"/>
        <v>0</v>
      </c>
      <c r="L25" s="60"/>
      <c r="M25" s="6"/>
      <c r="N25" s="59"/>
      <c r="O25" s="3"/>
      <c r="P25" s="3"/>
      <c r="Q25" s="3"/>
      <c r="R25" s="3"/>
      <c r="S25" s="3"/>
      <c r="T25" s="3"/>
      <c r="U25" s="61"/>
      <c r="V25" s="3"/>
      <c r="W25" s="3"/>
      <c r="X25" s="3"/>
      <c r="Y25" s="3"/>
      <c r="Z25" s="3"/>
      <c r="AA25" s="2"/>
    </row>
    <row r="26" spans="1:27" s="7" customFormat="1" ht="15">
      <c r="A26" s="177" t="s">
        <v>232</v>
      </c>
      <c r="B26" s="188">
        <f>'Open Int.'!E26</f>
        <v>171000</v>
      </c>
      <c r="C26" s="189">
        <f>'Open Int.'!F26</f>
        <v>0</v>
      </c>
      <c r="D26" s="190">
        <f>'Open Int.'!H26</f>
        <v>44500</v>
      </c>
      <c r="E26" s="329">
        <f>'Open Int.'!I26</f>
        <v>500</v>
      </c>
      <c r="F26" s="191">
        <f>IF('Open Int.'!E26=0,0,'Open Int.'!H26/'Open Int.'!E26)</f>
        <v>0.260233918128655</v>
      </c>
      <c r="G26" s="155">
        <v>0.2573099415204678</v>
      </c>
      <c r="H26" s="170">
        <f t="shared" si="0"/>
        <v>0.011363636363636472</v>
      </c>
      <c r="I26" s="185">
        <f>IF(Volume!D26=0,0,Volume!F26/Volume!D26)</f>
        <v>0.03428571428571429</v>
      </c>
      <c r="J26" s="176">
        <v>0.0945054945054945</v>
      </c>
      <c r="K26" s="170">
        <f t="shared" si="1"/>
        <v>-0.6372093023255814</v>
      </c>
      <c r="L26" s="60"/>
      <c r="M26" s="6"/>
      <c r="N26" s="59"/>
      <c r="O26" s="3"/>
      <c r="P26" s="3"/>
      <c r="Q26" s="3"/>
      <c r="R26" s="3"/>
      <c r="S26" s="3"/>
      <c r="T26" s="3"/>
      <c r="U26" s="61"/>
      <c r="V26" s="3"/>
      <c r="W26" s="3"/>
      <c r="X26" s="3"/>
      <c r="Y26" s="3"/>
      <c r="Z26" s="3"/>
      <c r="AA26" s="2"/>
    </row>
    <row r="27" spans="1:27" s="7" customFormat="1" ht="15">
      <c r="A27" s="177" t="s">
        <v>1</v>
      </c>
      <c r="B27" s="188">
        <f>'Open Int.'!E27</f>
        <v>18600</v>
      </c>
      <c r="C27" s="189">
        <f>'Open Int.'!F27</f>
        <v>150</v>
      </c>
      <c r="D27" s="190">
        <f>'Open Int.'!H27</f>
        <v>6150</v>
      </c>
      <c r="E27" s="329">
        <f>'Open Int.'!I27</f>
        <v>450</v>
      </c>
      <c r="F27" s="191">
        <f>IF('Open Int.'!E27=0,0,'Open Int.'!H27/'Open Int.'!E27)</f>
        <v>0.33064516129032256</v>
      </c>
      <c r="G27" s="155">
        <v>0.3089430894308943</v>
      </c>
      <c r="H27" s="170">
        <f t="shared" si="0"/>
        <v>0.07024617996604404</v>
      </c>
      <c r="I27" s="185">
        <f>IF(Volume!D27=0,0,Volume!F27/Volume!D27)</f>
        <v>0.75</v>
      </c>
      <c r="J27" s="176">
        <v>0.07142857142857142</v>
      </c>
      <c r="K27" s="170">
        <f t="shared" si="1"/>
        <v>9.500000000000002</v>
      </c>
      <c r="L27" s="60"/>
      <c r="M27" s="6"/>
      <c r="N27" s="59"/>
      <c r="O27" s="3"/>
      <c r="P27" s="3"/>
      <c r="Q27" s="3"/>
      <c r="R27" s="3"/>
      <c r="S27" s="3"/>
      <c r="T27" s="3"/>
      <c r="U27" s="61"/>
      <c r="V27" s="3"/>
      <c r="W27" s="3"/>
      <c r="X27" s="3"/>
      <c r="Y27" s="3"/>
      <c r="Z27" s="3"/>
      <c r="AA27" s="2"/>
    </row>
    <row r="28" spans="1:27" s="7" customFormat="1" ht="15">
      <c r="A28" s="177" t="s">
        <v>158</v>
      </c>
      <c r="B28" s="188">
        <f>'Open Int.'!E28</f>
        <v>74100</v>
      </c>
      <c r="C28" s="189">
        <f>'Open Int.'!F28</f>
        <v>1900</v>
      </c>
      <c r="D28" s="190">
        <f>'Open Int.'!H28</f>
        <v>1900</v>
      </c>
      <c r="E28" s="329">
        <f>'Open Int.'!I28</f>
        <v>0</v>
      </c>
      <c r="F28" s="191">
        <f>IF('Open Int.'!E28=0,0,'Open Int.'!H28/'Open Int.'!E28)</f>
        <v>0.02564102564102564</v>
      </c>
      <c r="G28" s="155">
        <v>0.02631578947368421</v>
      </c>
      <c r="H28" s="170">
        <f t="shared" si="0"/>
        <v>-0.02564102564102562</v>
      </c>
      <c r="I28" s="185">
        <f>IF(Volume!D28=0,0,Volume!F28/Volume!D28)</f>
        <v>0</v>
      </c>
      <c r="J28" s="176">
        <v>0</v>
      </c>
      <c r="K28" s="170">
        <f t="shared" si="1"/>
        <v>0</v>
      </c>
      <c r="L28" s="60"/>
      <c r="M28" s="6"/>
      <c r="N28" s="59"/>
      <c r="O28" s="3"/>
      <c r="P28" s="3"/>
      <c r="Q28" s="3"/>
      <c r="R28" s="3"/>
      <c r="S28" s="3"/>
      <c r="T28" s="3"/>
      <c r="U28" s="61"/>
      <c r="V28" s="3"/>
      <c r="W28" s="3"/>
      <c r="X28" s="3"/>
      <c r="Y28" s="3"/>
      <c r="Z28" s="3"/>
      <c r="AA28" s="2"/>
    </row>
    <row r="29" spans="1:27" s="7" customFormat="1" ht="15">
      <c r="A29" s="177" t="s">
        <v>285</v>
      </c>
      <c r="B29" s="188">
        <f>'Open Int.'!E29</f>
        <v>900</v>
      </c>
      <c r="C29" s="189">
        <f>'Open Int.'!F29</f>
        <v>0</v>
      </c>
      <c r="D29" s="190">
        <f>'Open Int.'!H29</f>
        <v>0</v>
      </c>
      <c r="E29" s="329">
        <f>'Open Int.'!I29</f>
        <v>0</v>
      </c>
      <c r="F29" s="191">
        <f>IF('Open Int.'!E29=0,0,'Open Int.'!H29/'Open Int.'!E29)</f>
        <v>0</v>
      </c>
      <c r="G29" s="155">
        <v>0</v>
      </c>
      <c r="H29" s="170">
        <f t="shared" si="0"/>
        <v>0</v>
      </c>
      <c r="I29" s="185">
        <f>IF(Volume!D29=0,0,Volume!F29/Volume!D29)</f>
        <v>0</v>
      </c>
      <c r="J29" s="176">
        <v>0</v>
      </c>
      <c r="K29" s="170">
        <f t="shared" si="1"/>
        <v>0</v>
      </c>
      <c r="L29" s="60"/>
      <c r="M29" s="6"/>
      <c r="N29" s="59"/>
      <c r="O29" s="3"/>
      <c r="P29" s="3"/>
      <c r="Q29" s="3"/>
      <c r="R29" s="3"/>
      <c r="S29" s="3"/>
      <c r="T29" s="3"/>
      <c r="U29" s="61"/>
      <c r="V29" s="3"/>
      <c r="W29" s="3"/>
      <c r="X29" s="3"/>
      <c r="Y29" s="3"/>
      <c r="Z29" s="3"/>
      <c r="AA29" s="2"/>
    </row>
    <row r="30" spans="1:27" s="7" customFormat="1" ht="15">
      <c r="A30" s="177" t="s">
        <v>159</v>
      </c>
      <c r="B30" s="188">
        <f>'Open Int.'!E30</f>
        <v>234000</v>
      </c>
      <c r="C30" s="189">
        <f>'Open Int.'!F30</f>
        <v>-9000</v>
      </c>
      <c r="D30" s="190">
        <f>'Open Int.'!H30</f>
        <v>0</v>
      </c>
      <c r="E30" s="329">
        <f>'Open Int.'!I30</f>
        <v>0</v>
      </c>
      <c r="F30" s="191">
        <f>IF('Open Int.'!E30=0,0,'Open Int.'!H30/'Open Int.'!E30)</f>
        <v>0</v>
      </c>
      <c r="G30" s="155">
        <v>0</v>
      </c>
      <c r="H30" s="170">
        <f t="shared" si="0"/>
        <v>0</v>
      </c>
      <c r="I30" s="185">
        <f>IF(Volume!D30=0,0,Volume!F30/Volume!D30)</f>
        <v>0</v>
      </c>
      <c r="J30" s="176">
        <v>0</v>
      </c>
      <c r="K30" s="170">
        <f t="shared" si="1"/>
        <v>0</v>
      </c>
      <c r="L30" s="60"/>
      <c r="M30" s="6"/>
      <c r="N30" s="59"/>
      <c r="O30" s="3"/>
      <c r="P30" s="3"/>
      <c r="Q30" s="3"/>
      <c r="R30" s="3"/>
      <c r="S30" s="3"/>
      <c r="T30" s="3"/>
      <c r="U30" s="61"/>
      <c r="V30" s="3"/>
      <c r="W30" s="3"/>
      <c r="X30" s="3"/>
      <c r="Y30" s="3"/>
      <c r="Z30" s="3"/>
      <c r="AA30" s="2"/>
    </row>
    <row r="31" spans="1:27" s="7" customFormat="1" ht="15">
      <c r="A31" s="177" t="s">
        <v>2</v>
      </c>
      <c r="B31" s="188">
        <f>'Open Int.'!E31</f>
        <v>40700</v>
      </c>
      <c r="C31" s="189">
        <f>'Open Int.'!F31</f>
        <v>0</v>
      </c>
      <c r="D31" s="190">
        <f>'Open Int.'!H31</f>
        <v>2200</v>
      </c>
      <c r="E31" s="329">
        <f>'Open Int.'!I31</f>
        <v>0</v>
      </c>
      <c r="F31" s="191">
        <f>IF('Open Int.'!E31=0,0,'Open Int.'!H31/'Open Int.'!E31)</f>
        <v>0.05405405405405406</v>
      </c>
      <c r="G31" s="155">
        <v>0.05405405405405406</v>
      </c>
      <c r="H31" s="170">
        <f t="shared" si="0"/>
        <v>0</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391</v>
      </c>
      <c r="B32" s="188">
        <f>'Open Int.'!E32</f>
        <v>162500</v>
      </c>
      <c r="C32" s="189">
        <f>'Open Int.'!F32</f>
        <v>8750</v>
      </c>
      <c r="D32" s="190">
        <f>'Open Int.'!H32</f>
        <v>16250</v>
      </c>
      <c r="E32" s="329">
        <f>'Open Int.'!I32</f>
        <v>0</v>
      </c>
      <c r="F32" s="191">
        <f>IF('Open Int.'!E32=0,0,'Open Int.'!H32/'Open Int.'!E32)</f>
        <v>0.1</v>
      </c>
      <c r="G32" s="155">
        <v>0.10569105691056911</v>
      </c>
      <c r="H32" s="170">
        <f t="shared" si="0"/>
        <v>-0.05384615384615385</v>
      </c>
      <c r="I32" s="185">
        <f>IF(Volume!D32=0,0,Volume!F32/Volume!D32)</f>
        <v>0</v>
      </c>
      <c r="J32" s="176">
        <v>0</v>
      </c>
      <c r="K32" s="170">
        <f t="shared" si="1"/>
        <v>0</v>
      </c>
      <c r="L32" s="60"/>
      <c r="M32" s="6"/>
      <c r="N32" s="59"/>
      <c r="O32" s="3"/>
      <c r="P32" s="3"/>
      <c r="Q32" s="3"/>
      <c r="R32" s="3"/>
      <c r="S32" s="3"/>
      <c r="T32" s="3"/>
      <c r="U32" s="61"/>
      <c r="V32" s="3"/>
      <c r="W32" s="3"/>
      <c r="X32" s="3"/>
      <c r="Y32" s="3"/>
      <c r="Z32" s="3"/>
      <c r="AA32" s="2"/>
    </row>
    <row r="33" spans="1:27" s="7" customFormat="1" ht="15">
      <c r="A33" s="177" t="s">
        <v>78</v>
      </c>
      <c r="B33" s="188">
        <f>'Open Int.'!E33</f>
        <v>36800</v>
      </c>
      <c r="C33" s="189">
        <f>'Open Int.'!F33</f>
        <v>-1600</v>
      </c>
      <c r="D33" s="190">
        <f>'Open Int.'!H33</f>
        <v>11200</v>
      </c>
      <c r="E33" s="329">
        <f>'Open Int.'!I33</f>
        <v>1600</v>
      </c>
      <c r="F33" s="191">
        <f>IF('Open Int.'!E33=0,0,'Open Int.'!H33/'Open Int.'!E33)</f>
        <v>0.30434782608695654</v>
      </c>
      <c r="G33" s="155">
        <v>0.25</v>
      </c>
      <c r="H33" s="170">
        <f t="shared" si="0"/>
        <v>0.21739130434782616</v>
      </c>
      <c r="I33" s="185">
        <f>IF(Volume!D33=0,0,Volume!F33/Volume!D33)</f>
        <v>0.2</v>
      </c>
      <c r="J33" s="176">
        <v>0.5</v>
      </c>
      <c r="K33" s="170">
        <f t="shared" si="1"/>
        <v>-0.6</v>
      </c>
      <c r="L33" s="60"/>
      <c r="M33" s="6"/>
      <c r="N33" s="59"/>
      <c r="O33" s="3"/>
      <c r="P33" s="3"/>
      <c r="Q33" s="3"/>
      <c r="R33" s="3"/>
      <c r="S33" s="3"/>
      <c r="T33" s="3"/>
      <c r="U33" s="61"/>
      <c r="V33" s="3"/>
      <c r="W33" s="3"/>
      <c r="X33" s="3"/>
      <c r="Y33" s="3"/>
      <c r="Z33" s="3"/>
      <c r="AA33" s="2"/>
    </row>
    <row r="34" spans="1:27" s="7" customFormat="1" ht="15">
      <c r="A34" s="177" t="s">
        <v>138</v>
      </c>
      <c r="B34" s="188">
        <f>'Open Int.'!E34</f>
        <v>70975</v>
      </c>
      <c r="C34" s="189">
        <f>'Open Int.'!F34</f>
        <v>7225</v>
      </c>
      <c r="D34" s="190">
        <f>'Open Int.'!H34</f>
        <v>32300</v>
      </c>
      <c r="E34" s="329">
        <f>'Open Int.'!I34</f>
        <v>6375</v>
      </c>
      <c r="F34" s="191">
        <f>IF('Open Int.'!E34=0,0,'Open Int.'!H34/'Open Int.'!E34)</f>
        <v>0.4550898203592814</v>
      </c>
      <c r="G34" s="155">
        <v>0.4066666666666667</v>
      </c>
      <c r="H34" s="170">
        <f t="shared" si="0"/>
        <v>0.11907332875233133</v>
      </c>
      <c r="I34" s="185">
        <f>IF(Volume!D34=0,0,Volume!F34/Volume!D34)</f>
        <v>0.20754716981132076</v>
      </c>
      <c r="J34" s="176">
        <v>0.6666666666666666</v>
      </c>
      <c r="K34" s="170">
        <f t="shared" si="1"/>
        <v>-0.6886792452830188</v>
      </c>
      <c r="L34" s="60"/>
      <c r="M34" s="6"/>
      <c r="N34" s="59"/>
      <c r="O34" s="3"/>
      <c r="P34" s="3"/>
      <c r="Q34" s="3"/>
      <c r="R34" s="3"/>
      <c r="S34" s="3"/>
      <c r="T34" s="3"/>
      <c r="U34" s="61"/>
      <c r="V34" s="3"/>
      <c r="W34" s="3"/>
      <c r="X34" s="3"/>
      <c r="Y34" s="3"/>
      <c r="Z34" s="3"/>
      <c r="AA34" s="2"/>
    </row>
    <row r="35" spans="1:27" s="7" customFormat="1" ht="15">
      <c r="A35" s="177" t="s">
        <v>160</v>
      </c>
      <c r="B35" s="188">
        <f>'Open Int.'!E35</f>
        <v>68750</v>
      </c>
      <c r="C35" s="189">
        <f>'Open Int.'!F35</f>
        <v>0</v>
      </c>
      <c r="D35" s="190">
        <f>'Open Int.'!H35</f>
        <v>2200</v>
      </c>
      <c r="E35" s="329">
        <f>'Open Int.'!I35</f>
        <v>0</v>
      </c>
      <c r="F35" s="191">
        <f>IF('Open Int.'!E35=0,0,'Open Int.'!H35/'Open Int.'!E35)</f>
        <v>0.032</v>
      </c>
      <c r="G35" s="155">
        <v>0.032</v>
      </c>
      <c r="H35" s="170">
        <f t="shared" si="0"/>
        <v>0</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161</v>
      </c>
      <c r="B36" s="188">
        <f>'Open Int.'!E36</f>
        <v>179400</v>
      </c>
      <c r="C36" s="189">
        <f>'Open Int.'!F36</f>
        <v>6900</v>
      </c>
      <c r="D36" s="190">
        <f>'Open Int.'!H36</f>
        <v>0</v>
      </c>
      <c r="E36" s="329">
        <f>'Open Int.'!I36</f>
        <v>0</v>
      </c>
      <c r="F36" s="191">
        <f>IF('Open Int.'!E36=0,0,'Open Int.'!H36/'Open Int.'!E36)</f>
        <v>0</v>
      </c>
      <c r="G36" s="155">
        <v>0</v>
      </c>
      <c r="H36" s="170">
        <f t="shared" si="0"/>
        <v>0</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393</v>
      </c>
      <c r="B37" s="188">
        <f>'Open Int.'!E37</f>
        <v>0</v>
      </c>
      <c r="C37" s="189">
        <f>'Open Int.'!F37</f>
        <v>0</v>
      </c>
      <c r="D37" s="190">
        <f>'Open Int.'!H37</f>
        <v>0</v>
      </c>
      <c r="E37" s="329">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3</v>
      </c>
      <c r="B38" s="188">
        <f>'Open Int.'!E38</f>
        <v>21250</v>
      </c>
      <c r="C38" s="189">
        <f>'Open Int.'!F38</f>
        <v>1250</v>
      </c>
      <c r="D38" s="190">
        <f>'Open Int.'!H38</f>
        <v>2500</v>
      </c>
      <c r="E38" s="329">
        <f>'Open Int.'!I38</f>
        <v>0</v>
      </c>
      <c r="F38" s="191">
        <f>IF('Open Int.'!E38=0,0,'Open Int.'!H38/'Open Int.'!E38)</f>
        <v>0.11764705882352941</v>
      </c>
      <c r="G38" s="155">
        <v>0.125</v>
      </c>
      <c r="H38" s="170">
        <f t="shared" si="0"/>
        <v>-0.05882352941176472</v>
      </c>
      <c r="I38" s="185">
        <f>IF(Volume!D38=0,0,Volume!F38/Volume!D38)</f>
        <v>0</v>
      </c>
      <c r="J38" s="176">
        <v>0</v>
      </c>
      <c r="K38" s="170">
        <f t="shared" si="1"/>
        <v>0</v>
      </c>
      <c r="L38" s="60"/>
      <c r="M38" s="6"/>
      <c r="N38" s="59"/>
      <c r="O38" s="3"/>
      <c r="P38" s="3"/>
      <c r="Q38" s="3"/>
      <c r="R38" s="3"/>
      <c r="S38" s="3"/>
      <c r="T38" s="3"/>
      <c r="U38" s="61"/>
      <c r="V38" s="3"/>
      <c r="W38" s="3"/>
      <c r="X38" s="3"/>
      <c r="Y38" s="3"/>
      <c r="Z38" s="3"/>
      <c r="AA38" s="2"/>
    </row>
    <row r="39" spans="1:27" s="7" customFormat="1" ht="15">
      <c r="A39" s="177" t="s">
        <v>218</v>
      </c>
      <c r="B39" s="188">
        <f>'Open Int.'!E39</f>
        <v>3150</v>
      </c>
      <c r="C39" s="189">
        <f>'Open Int.'!F39</f>
        <v>0</v>
      </c>
      <c r="D39" s="190">
        <f>'Open Int.'!H39</f>
        <v>0</v>
      </c>
      <c r="E39" s="329">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162</v>
      </c>
      <c r="B40" s="188">
        <f>'Open Int.'!E40</f>
        <v>0</v>
      </c>
      <c r="C40" s="189">
        <f>'Open Int.'!F40</f>
        <v>0</v>
      </c>
      <c r="D40" s="190">
        <f>'Open Int.'!H40</f>
        <v>0</v>
      </c>
      <c r="E40" s="329">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286</v>
      </c>
      <c r="B41" s="188">
        <f>'Open Int.'!E41</f>
        <v>3000</v>
      </c>
      <c r="C41" s="189">
        <f>'Open Int.'!F41</f>
        <v>0</v>
      </c>
      <c r="D41" s="190">
        <f>'Open Int.'!H41</f>
        <v>0</v>
      </c>
      <c r="E41" s="329">
        <f>'Open Int.'!I41</f>
        <v>0</v>
      </c>
      <c r="F41" s="191">
        <f>IF('Open Int.'!E41=0,0,'Open Int.'!H41/'Open Int.'!E41)</f>
        <v>0</v>
      </c>
      <c r="G41" s="155">
        <v>0</v>
      </c>
      <c r="H41" s="170">
        <f t="shared" si="0"/>
        <v>0</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183</v>
      </c>
      <c r="B42" s="188">
        <f>'Open Int.'!E42</f>
        <v>3800</v>
      </c>
      <c r="C42" s="189">
        <f>'Open Int.'!F42</f>
        <v>0</v>
      </c>
      <c r="D42" s="190">
        <f>'Open Int.'!H42</f>
        <v>9500</v>
      </c>
      <c r="E42" s="329">
        <f>'Open Int.'!I42</f>
        <v>9500</v>
      </c>
      <c r="F42" s="191">
        <f>IF('Open Int.'!E42=0,0,'Open Int.'!H42/'Open Int.'!E42)</f>
        <v>2.5</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219</v>
      </c>
      <c r="B43" s="188">
        <f>'Open Int.'!E43</f>
        <v>175500</v>
      </c>
      <c r="C43" s="189">
        <f>'Open Int.'!F43</f>
        <v>5400</v>
      </c>
      <c r="D43" s="190">
        <f>'Open Int.'!H43</f>
        <v>0</v>
      </c>
      <c r="E43" s="329">
        <f>'Open Int.'!I43</f>
        <v>0</v>
      </c>
      <c r="F43" s="191">
        <f>IF('Open Int.'!E43=0,0,'Open Int.'!H43/'Open Int.'!E43)</f>
        <v>0</v>
      </c>
      <c r="G43" s="155">
        <v>0</v>
      </c>
      <c r="H43" s="170">
        <f t="shared" si="0"/>
        <v>0</v>
      </c>
      <c r="I43" s="185">
        <f>IF(Volume!D43=0,0,Volume!F43/Volume!D43)</f>
        <v>0</v>
      </c>
      <c r="J43" s="176">
        <v>0</v>
      </c>
      <c r="K43" s="170">
        <f t="shared" si="1"/>
        <v>0</v>
      </c>
      <c r="L43" s="60"/>
      <c r="M43" s="6"/>
      <c r="N43" s="59"/>
      <c r="O43" s="3"/>
      <c r="P43" s="3"/>
      <c r="Q43" s="3"/>
      <c r="R43" s="3"/>
      <c r="S43" s="3"/>
      <c r="T43" s="3"/>
      <c r="U43" s="61"/>
      <c r="V43" s="3"/>
      <c r="W43" s="3"/>
      <c r="X43" s="3"/>
      <c r="Y43" s="3"/>
      <c r="Z43" s="3"/>
      <c r="AA43" s="2"/>
    </row>
    <row r="44" spans="1:27" s="7" customFormat="1" ht="15">
      <c r="A44" s="177" t="s">
        <v>163</v>
      </c>
      <c r="B44" s="188">
        <f>'Open Int.'!E44</f>
        <v>12500</v>
      </c>
      <c r="C44" s="189">
        <f>'Open Int.'!F44</f>
        <v>0</v>
      </c>
      <c r="D44" s="190">
        <f>'Open Int.'!H44</f>
        <v>3000</v>
      </c>
      <c r="E44" s="329">
        <f>'Open Int.'!I44</f>
        <v>250</v>
      </c>
      <c r="F44" s="191">
        <f>IF('Open Int.'!E44=0,0,'Open Int.'!H44/'Open Int.'!E44)</f>
        <v>0.24</v>
      </c>
      <c r="G44" s="155">
        <v>0.22</v>
      </c>
      <c r="H44" s="170">
        <f t="shared" si="0"/>
        <v>0.09090909090909087</v>
      </c>
      <c r="I44" s="185">
        <f>IF(Volume!D44=0,0,Volume!F44/Volume!D44)</f>
        <v>0</v>
      </c>
      <c r="J44" s="176">
        <v>0</v>
      </c>
      <c r="K44" s="170">
        <f t="shared" si="1"/>
        <v>0</v>
      </c>
      <c r="L44" s="60"/>
      <c r="M44" s="6"/>
      <c r="N44" s="59"/>
      <c r="O44" s="3"/>
      <c r="P44" s="3"/>
      <c r="Q44" s="3"/>
      <c r="R44" s="3"/>
      <c r="S44" s="3"/>
      <c r="T44" s="3"/>
      <c r="U44" s="61"/>
      <c r="V44" s="3"/>
      <c r="W44" s="3"/>
      <c r="X44" s="3"/>
      <c r="Y44" s="3"/>
      <c r="Z44" s="3"/>
      <c r="AA44" s="2"/>
    </row>
    <row r="45" spans="1:27" s="7" customFormat="1" ht="15">
      <c r="A45" s="177" t="s">
        <v>194</v>
      </c>
      <c r="B45" s="188">
        <f>'Open Int.'!E45</f>
        <v>50000</v>
      </c>
      <c r="C45" s="189">
        <f>'Open Int.'!F45</f>
        <v>-400</v>
      </c>
      <c r="D45" s="190">
        <f>'Open Int.'!H45</f>
        <v>8000</v>
      </c>
      <c r="E45" s="329">
        <f>'Open Int.'!I45</f>
        <v>0</v>
      </c>
      <c r="F45" s="191">
        <f>IF('Open Int.'!E45=0,0,'Open Int.'!H45/'Open Int.'!E45)</f>
        <v>0.16</v>
      </c>
      <c r="G45" s="155">
        <v>0.15873015873015872</v>
      </c>
      <c r="H45" s="170">
        <f t="shared" si="0"/>
        <v>0.008000000000000076</v>
      </c>
      <c r="I45" s="185">
        <f>IF(Volume!D45=0,0,Volume!F45/Volume!D45)</f>
        <v>0</v>
      </c>
      <c r="J45" s="176">
        <v>0</v>
      </c>
      <c r="K45" s="170">
        <f t="shared" si="1"/>
        <v>0</v>
      </c>
      <c r="L45" s="60"/>
      <c r="M45" s="6"/>
      <c r="N45" s="59"/>
      <c r="O45" s="3"/>
      <c r="P45" s="3"/>
      <c r="Q45" s="3"/>
      <c r="R45" s="3"/>
      <c r="S45" s="3"/>
      <c r="T45" s="3"/>
      <c r="U45" s="61"/>
      <c r="V45" s="3"/>
      <c r="W45" s="3"/>
      <c r="X45" s="3"/>
      <c r="Y45" s="3"/>
      <c r="Z45" s="3"/>
      <c r="AA45" s="2"/>
    </row>
    <row r="46" spans="1:27" s="7" customFormat="1" ht="15">
      <c r="A46" s="177" t="s">
        <v>220</v>
      </c>
      <c r="B46" s="188">
        <f>'Open Int.'!E46</f>
        <v>252000</v>
      </c>
      <c r="C46" s="189">
        <f>'Open Int.'!F46</f>
        <v>24000</v>
      </c>
      <c r="D46" s="190">
        <f>'Open Int.'!H46</f>
        <v>26400</v>
      </c>
      <c r="E46" s="329">
        <f>'Open Int.'!I46</f>
        <v>2400</v>
      </c>
      <c r="F46" s="191">
        <f>IF('Open Int.'!E46=0,0,'Open Int.'!H46/'Open Int.'!E46)</f>
        <v>0.10476190476190476</v>
      </c>
      <c r="G46" s="155">
        <v>0.10526315789473684</v>
      </c>
      <c r="H46" s="170">
        <f t="shared" si="0"/>
        <v>-0.0047619047619046825</v>
      </c>
      <c r="I46" s="185">
        <f>IF(Volume!D46=0,0,Volume!F46/Volume!D46)</f>
        <v>0.03125</v>
      </c>
      <c r="J46" s="176">
        <v>0.075</v>
      </c>
      <c r="K46" s="170">
        <f t="shared" si="1"/>
        <v>-0.5833333333333334</v>
      </c>
      <c r="L46" s="60"/>
      <c r="M46" s="6"/>
      <c r="N46" s="59"/>
      <c r="O46" s="3"/>
      <c r="P46" s="3"/>
      <c r="Q46" s="3"/>
      <c r="R46" s="3"/>
      <c r="S46" s="3"/>
      <c r="T46" s="3"/>
      <c r="U46" s="61"/>
      <c r="V46" s="3"/>
      <c r="W46" s="3"/>
      <c r="X46" s="3"/>
      <c r="Y46" s="3"/>
      <c r="Z46" s="3"/>
      <c r="AA46" s="2"/>
    </row>
    <row r="47" spans="1:27" s="7" customFormat="1" ht="15">
      <c r="A47" s="177" t="s">
        <v>164</v>
      </c>
      <c r="B47" s="188">
        <f>'Open Int.'!E47</f>
        <v>672350</v>
      </c>
      <c r="C47" s="189">
        <f>'Open Int.'!F47</f>
        <v>11300</v>
      </c>
      <c r="D47" s="190">
        <f>'Open Int.'!H47</f>
        <v>50850</v>
      </c>
      <c r="E47" s="329">
        <f>'Open Int.'!I47</f>
        <v>0</v>
      </c>
      <c r="F47" s="191">
        <f>IF('Open Int.'!E47=0,0,'Open Int.'!H47/'Open Int.'!E47)</f>
        <v>0.07563025210084033</v>
      </c>
      <c r="G47" s="155">
        <v>0.07692307692307693</v>
      </c>
      <c r="H47" s="170">
        <f t="shared" si="0"/>
        <v>-0.01680672268907575</v>
      </c>
      <c r="I47" s="185">
        <f>IF(Volume!D47=0,0,Volume!F47/Volume!D47)</f>
        <v>0</v>
      </c>
      <c r="J47" s="176">
        <v>0</v>
      </c>
      <c r="K47" s="170">
        <f t="shared" si="1"/>
        <v>0</v>
      </c>
      <c r="L47" s="60"/>
      <c r="M47" s="6"/>
      <c r="N47" s="59"/>
      <c r="O47" s="3"/>
      <c r="P47" s="3"/>
      <c r="Q47" s="3"/>
      <c r="R47" s="3"/>
      <c r="S47" s="3"/>
      <c r="T47" s="3"/>
      <c r="U47" s="61"/>
      <c r="V47" s="3"/>
      <c r="W47" s="3"/>
      <c r="X47" s="3"/>
      <c r="Y47" s="3"/>
      <c r="Z47" s="3"/>
      <c r="AA47" s="2"/>
    </row>
    <row r="48" spans="1:27" s="7" customFormat="1" ht="15">
      <c r="A48" s="177" t="s">
        <v>165</v>
      </c>
      <c r="B48" s="188">
        <f>'Open Int.'!E48</f>
        <v>6500</v>
      </c>
      <c r="C48" s="189">
        <f>'Open Int.'!F48</f>
        <v>-13000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89</v>
      </c>
      <c r="B49" s="188">
        <f>'Open Int.'!E49</f>
        <v>106500</v>
      </c>
      <c r="C49" s="189">
        <f>'Open Int.'!F49</f>
        <v>-5250</v>
      </c>
      <c r="D49" s="190">
        <f>'Open Int.'!H49</f>
        <v>11250</v>
      </c>
      <c r="E49" s="329">
        <f>'Open Int.'!I49</f>
        <v>750</v>
      </c>
      <c r="F49" s="191">
        <f>IF('Open Int.'!E49=0,0,'Open Int.'!H49/'Open Int.'!E49)</f>
        <v>0.1056338028169014</v>
      </c>
      <c r="G49" s="155">
        <v>0.09395973154362416</v>
      </c>
      <c r="H49" s="170">
        <f t="shared" si="0"/>
        <v>0.12424547283702207</v>
      </c>
      <c r="I49" s="185">
        <f>IF(Volume!D49=0,0,Volume!F49/Volume!D49)</f>
        <v>0.043478260869565216</v>
      </c>
      <c r="J49" s="176">
        <v>0.02</v>
      </c>
      <c r="K49" s="170">
        <f t="shared" si="1"/>
        <v>1.1739130434782608</v>
      </c>
      <c r="L49" s="60"/>
      <c r="M49" s="6"/>
      <c r="N49" s="59"/>
      <c r="O49" s="3"/>
      <c r="P49" s="3"/>
      <c r="Q49" s="3"/>
      <c r="R49" s="3"/>
      <c r="S49" s="3"/>
      <c r="T49" s="3"/>
      <c r="U49" s="61"/>
      <c r="V49" s="3"/>
      <c r="W49" s="3"/>
      <c r="X49" s="3"/>
      <c r="Y49" s="3"/>
      <c r="Z49" s="3"/>
      <c r="AA49" s="2"/>
    </row>
    <row r="50" spans="1:27" s="7" customFormat="1" ht="15">
      <c r="A50" s="177" t="s">
        <v>287</v>
      </c>
      <c r="B50" s="188">
        <f>'Open Int.'!E50</f>
        <v>15000</v>
      </c>
      <c r="C50" s="189">
        <f>'Open Int.'!F50</f>
        <v>0</v>
      </c>
      <c r="D50" s="190">
        <f>'Open Int.'!H50</f>
        <v>0</v>
      </c>
      <c r="E50" s="329">
        <f>'Open Int.'!I50</f>
        <v>0</v>
      </c>
      <c r="F50" s="191">
        <f>IF('Open Int.'!E50=0,0,'Open Int.'!H50/'Open Int.'!E50)</f>
        <v>0</v>
      </c>
      <c r="G50" s="155">
        <v>0</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271</v>
      </c>
      <c r="B51" s="188">
        <f>'Open Int.'!E51</f>
        <v>13200</v>
      </c>
      <c r="C51" s="189">
        <f>'Open Int.'!F51</f>
        <v>0</v>
      </c>
      <c r="D51" s="190">
        <f>'Open Int.'!H51</f>
        <v>600</v>
      </c>
      <c r="E51" s="329">
        <f>'Open Int.'!I51</f>
        <v>0</v>
      </c>
      <c r="F51" s="191">
        <f>IF('Open Int.'!E51=0,0,'Open Int.'!H51/'Open Int.'!E51)</f>
        <v>0.045454545454545456</v>
      </c>
      <c r="G51" s="155">
        <v>0.045454545454545456</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221</v>
      </c>
      <c r="B52" s="188">
        <f>'Open Int.'!E52</f>
        <v>3000</v>
      </c>
      <c r="C52" s="189">
        <f>'Open Int.'!F52</f>
        <v>-600</v>
      </c>
      <c r="D52" s="190">
        <f>'Open Int.'!H52</f>
        <v>0</v>
      </c>
      <c r="E52" s="329">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233</v>
      </c>
      <c r="B53" s="188">
        <f>'Open Int.'!E53</f>
        <v>67000</v>
      </c>
      <c r="C53" s="189">
        <f>'Open Int.'!F53</f>
        <v>18000</v>
      </c>
      <c r="D53" s="190">
        <f>'Open Int.'!H53</f>
        <v>8000</v>
      </c>
      <c r="E53" s="329">
        <f>'Open Int.'!I53</f>
        <v>2000</v>
      </c>
      <c r="F53" s="191">
        <f>IF('Open Int.'!E53=0,0,'Open Int.'!H53/'Open Int.'!E53)</f>
        <v>0.11940298507462686</v>
      </c>
      <c r="G53" s="155">
        <v>0.12244897959183673</v>
      </c>
      <c r="H53" s="170">
        <f t="shared" si="0"/>
        <v>-0.024875621890547258</v>
      </c>
      <c r="I53" s="185">
        <f>IF(Volume!D53=0,0,Volume!F53/Volume!D53)</f>
        <v>0.06060606060606061</v>
      </c>
      <c r="J53" s="176">
        <v>0.058823529411764705</v>
      </c>
      <c r="K53" s="170">
        <f t="shared" si="1"/>
        <v>0.030303030303030346</v>
      </c>
      <c r="L53" s="60"/>
      <c r="M53" s="6"/>
      <c r="N53" s="59"/>
      <c r="O53" s="3"/>
      <c r="P53" s="3"/>
      <c r="Q53" s="3"/>
      <c r="R53" s="3"/>
      <c r="S53" s="3"/>
      <c r="T53" s="3"/>
      <c r="U53" s="61"/>
      <c r="V53" s="3"/>
      <c r="W53" s="3"/>
      <c r="X53" s="3"/>
      <c r="Y53" s="3"/>
      <c r="Z53" s="3"/>
      <c r="AA53" s="2"/>
    </row>
    <row r="54" spans="1:27" s="7" customFormat="1" ht="15">
      <c r="A54" s="177" t="s">
        <v>166</v>
      </c>
      <c r="B54" s="188">
        <f>'Open Int.'!E54</f>
        <v>188800</v>
      </c>
      <c r="C54" s="189">
        <f>'Open Int.'!F54</f>
        <v>8850</v>
      </c>
      <c r="D54" s="190">
        <f>'Open Int.'!H54</f>
        <v>5900</v>
      </c>
      <c r="E54" s="329">
        <f>'Open Int.'!I54</f>
        <v>0</v>
      </c>
      <c r="F54" s="191">
        <f>IF('Open Int.'!E54=0,0,'Open Int.'!H54/'Open Int.'!E54)</f>
        <v>0.03125</v>
      </c>
      <c r="G54" s="155">
        <v>0.03278688524590164</v>
      </c>
      <c r="H54" s="170">
        <f t="shared" si="0"/>
        <v>-0.04687500000000005</v>
      </c>
      <c r="I54" s="185">
        <f>IF(Volume!D54=0,0,Volume!F54/Volume!D54)</f>
        <v>0</v>
      </c>
      <c r="J54" s="176">
        <v>0</v>
      </c>
      <c r="K54" s="170">
        <f t="shared" si="1"/>
        <v>0</v>
      </c>
      <c r="L54" s="60"/>
      <c r="M54" s="6"/>
      <c r="N54" s="59"/>
      <c r="O54" s="3"/>
      <c r="P54" s="3"/>
      <c r="Q54" s="3"/>
      <c r="R54" s="3"/>
      <c r="S54" s="3"/>
      <c r="T54" s="3"/>
      <c r="U54" s="61"/>
      <c r="V54" s="3"/>
      <c r="W54" s="3"/>
      <c r="X54" s="3"/>
      <c r="Y54" s="3"/>
      <c r="Z54" s="3"/>
      <c r="AA54" s="2"/>
    </row>
    <row r="55" spans="1:27" s="7" customFormat="1" ht="15">
      <c r="A55" s="177" t="s">
        <v>222</v>
      </c>
      <c r="B55" s="188">
        <f>'Open Int.'!E55</f>
        <v>525</v>
      </c>
      <c r="C55" s="189">
        <f>'Open Int.'!F55</f>
        <v>0</v>
      </c>
      <c r="D55" s="190">
        <f>'Open Int.'!H55</f>
        <v>175</v>
      </c>
      <c r="E55" s="329">
        <f>'Open Int.'!I55</f>
        <v>0</v>
      </c>
      <c r="F55" s="191">
        <f>IF('Open Int.'!E55=0,0,'Open Int.'!H55/'Open Int.'!E55)</f>
        <v>0.3333333333333333</v>
      </c>
      <c r="G55" s="155">
        <v>0.3333333333333333</v>
      </c>
      <c r="H55" s="170">
        <f t="shared" si="0"/>
        <v>0</v>
      </c>
      <c r="I55" s="185">
        <f>IF(Volume!D55=0,0,Volume!F55/Volume!D55)</f>
        <v>0</v>
      </c>
      <c r="J55" s="176">
        <v>0</v>
      </c>
      <c r="K55" s="170">
        <f t="shared" si="1"/>
        <v>0</v>
      </c>
      <c r="L55" s="60"/>
      <c r="M55" s="6"/>
      <c r="N55" s="59"/>
      <c r="O55" s="3"/>
      <c r="P55" s="3"/>
      <c r="Q55" s="3"/>
      <c r="R55" s="3"/>
      <c r="S55" s="3"/>
      <c r="T55" s="3"/>
      <c r="U55" s="61"/>
      <c r="V55" s="3"/>
      <c r="W55" s="3"/>
      <c r="X55" s="3"/>
      <c r="Y55" s="3"/>
      <c r="Z55" s="3"/>
      <c r="AA55" s="2"/>
    </row>
    <row r="56" spans="1:27" s="7" customFormat="1" ht="15">
      <c r="A56" s="177" t="s">
        <v>288</v>
      </c>
      <c r="B56" s="188">
        <f>'Open Int.'!E56</f>
        <v>672000</v>
      </c>
      <c r="C56" s="189">
        <f>'Open Int.'!F56</f>
        <v>13500</v>
      </c>
      <c r="D56" s="190">
        <f>'Open Int.'!H56</f>
        <v>106500</v>
      </c>
      <c r="E56" s="329">
        <f>'Open Int.'!I56</f>
        <v>10500</v>
      </c>
      <c r="F56" s="191">
        <f>IF('Open Int.'!E56=0,0,'Open Int.'!H56/'Open Int.'!E56)</f>
        <v>0.15848214285714285</v>
      </c>
      <c r="G56" s="155">
        <v>0.14578587699316628</v>
      </c>
      <c r="H56" s="170">
        <f t="shared" si="0"/>
        <v>0.08708844866071429</v>
      </c>
      <c r="I56" s="185">
        <f>IF(Volume!D56=0,0,Volume!F56/Volume!D56)</f>
        <v>0.0975609756097561</v>
      </c>
      <c r="J56" s="176">
        <v>0.13385826771653545</v>
      </c>
      <c r="K56" s="170">
        <f t="shared" si="1"/>
        <v>-0.27116212338593976</v>
      </c>
      <c r="L56" s="60"/>
      <c r="M56" s="6"/>
      <c r="N56" s="59"/>
      <c r="O56" s="3"/>
      <c r="P56" s="3"/>
      <c r="Q56" s="3"/>
      <c r="R56" s="3"/>
      <c r="S56" s="3"/>
      <c r="T56" s="3"/>
      <c r="U56" s="61"/>
      <c r="V56" s="3"/>
      <c r="W56" s="3"/>
      <c r="X56" s="3"/>
      <c r="Y56" s="3"/>
      <c r="Z56" s="3"/>
      <c r="AA56" s="2"/>
    </row>
    <row r="57" spans="1:27" s="7" customFormat="1" ht="15">
      <c r="A57" s="177" t="s">
        <v>289</v>
      </c>
      <c r="B57" s="188">
        <f>'Open Int.'!E57</f>
        <v>7000</v>
      </c>
      <c r="C57" s="189">
        <f>'Open Int.'!F57</f>
        <v>1400</v>
      </c>
      <c r="D57" s="190">
        <f>'Open Int.'!H57</f>
        <v>0</v>
      </c>
      <c r="E57" s="329">
        <f>'Open Int.'!I57</f>
        <v>0</v>
      </c>
      <c r="F57" s="191">
        <f>IF('Open Int.'!E57=0,0,'Open Int.'!H57/'Open Int.'!E57)</f>
        <v>0</v>
      </c>
      <c r="G57" s="155">
        <v>0</v>
      </c>
      <c r="H57" s="170">
        <f t="shared" si="0"/>
        <v>0</v>
      </c>
      <c r="I57" s="185">
        <f>IF(Volume!D57=0,0,Volume!F57/Volume!D57)</f>
        <v>0</v>
      </c>
      <c r="J57" s="176">
        <v>0</v>
      </c>
      <c r="K57" s="170">
        <f t="shared" si="1"/>
        <v>0</v>
      </c>
      <c r="L57" s="60"/>
      <c r="M57" s="6"/>
      <c r="N57" s="59"/>
      <c r="O57" s="3"/>
      <c r="P57" s="3"/>
      <c r="Q57" s="3"/>
      <c r="R57" s="3"/>
      <c r="S57" s="3"/>
      <c r="T57" s="3"/>
      <c r="U57" s="61"/>
      <c r="V57" s="3"/>
      <c r="W57" s="3"/>
      <c r="X57" s="3"/>
      <c r="Y57" s="3"/>
      <c r="Z57" s="3"/>
      <c r="AA57" s="2"/>
    </row>
    <row r="58" spans="1:27" s="7" customFormat="1" ht="15">
      <c r="A58" s="177" t="s">
        <v>195</v>
      </c>
      <c r="B58" s="188">
        <f>'Open Int.'!E58</f>
        <v>1404222</v>
      </c>
      <c r="C58" s="189">
        <f>'Open Int.'!F58</f>
        <v>-18558</v>
      </c>
      <c r="D58" s="190">
        <f>'Open Int.'!H58</f>
        <v>657778</v>
      </c>
      <c r="E58" s="329">
        <f>'Open Int.'!I58</f>
        <v>35054</v>
      </c>
      <c r="F58" s="191">
        <f>IF('Open Int.'!E58=0,0,'Open Int.'!H58/'Open Int.'!E58)</f>
        <v>0.4684287812041116</v>
      </c>
      <c r="G58" s="155">
        <v>0.43768115942028984</v>
      </c>
      <c r="H58" s="170">
        <f t="shared" si="0"/>
        <v>0.07025118884383111</v>
      </c>
      <c r="I58" s="185">
        <f>IF(Volume!D58=0,0,Volume!F58/Volume!D58)</f>
        <v>0.304635761589404</v>
      </c>
      <c r="J58" s="176">
        <v>0.31272727272727274</v>
      </c>
      <c r="K58" s="170">
        <f t="shared" si="1"/>
        <v>-0.02587401817341757</v>
      </c>
      <c r="L58" s="60"/>
      <c r="M58" s="6"/>
      <c r="N58" s="59"/>
      <c r="O58" s="3"/>
      <c r="P58" s="3"/>
      <c r="Q58" s="3"/>
      <c r="R58" s="3"/>
      <c r="S58" s="3"/>
      <c r="T58" s="3"/>
      <c r="U58" s="61"/>
      <c r="V58" s="3"/>
      <c r="W58" s="3"/>
      <c r="X58" s="3"/>
      <c r="Y58" s="3"/>
      <c r="Z58" s="3"/>
      <c r="AA58" s="2"/>
    </row>
    <row r="59" spans="1:27" s="7" customFormat="1" ht="15">
      <c r="A59" s="177" t="s">
        <v>290</v>
      </c>
      <c r="B59" s="188">
        <f>'Open Int.'!E59</f>
        <v>291200</v>
      </c>
      <c r="C59" s="189">
        <f>'Open Int.'!F59</f>
        <v>-2800</v>
      </c>
      <c r="D59" s="190">
        <f>'Open Int.'!H59</f>
        <v>49000</v>
      </c>
      <c r="E59" s="329">
        <f>'Open Int.'!I59</f>
        <v>0</v>
      </c>
      <c r="F59" s="191">
        <f>IF('Open Int.'!E59=0,0,'Open Int.'!H59/'Open Int.'!E59)</f>
        <v>0.16826923076923078</v>
      </c>
      <c r="G59" s="155">
        <v>0.16666666666666666</v>
      </c>
      <c r="H59" s="170">
        <f t="shared" si="0"/>
        <v>0.009615384615384748</v>
      </c>
      <c r="I59" s="185">
        <f>IF(Volume!D59=0,0,Volume!F59/Volume!D59)</f>
        <v>0</v>
      </c>
      <c r="J59" s="176">
        <v>0</v>
      </c>
      <c r="K59" s="170">
        <f t="shared" si="1"/>
        <v>0</v>
      </c>
      <c r="L59" s="60"/>
      <c r="M59" s="6"/>
      <c r="N59" s="59"/>
      <c r="O59" s="3"/>
      <c r="P59" s="3"/>
      <c r="Q59" s="3"/>
      <c r="R59" s="3"/>
      <c r="S59" s="3"/>
      <c r="T59" s="3"/>
      <c r="U59" s="61"/>
      <c r="V59" s="3"/>
      <c r="W59" s="3"/>
      <c r="X59" s="3"/>
      <c r="Y59" s="3"/>
      <c r="Z59" s="3"/>
      <c r="AA59" s="2"/>
    </row>
    <row r="60" spans="1:27" s="7" customFormat="1" ht="15">
      <c r="A60" s="177" t="s">
        <v>197</v>
      </c>
      <c r="B60" s="188">
        <f>'Open Int.'!E60</f>
        <v>29250</v>
      </c>
      <c r="C60" s="189">
        <f>'Open Int.'!F60</f>
        <v>-650</v>
      </c>
      <c r="D60" s="190">
        <f>'Open Int.'!H60</f>
        <v>1950</v>
      </c>
      <c r="E60" s="329">
        <f>'Open Int.'!I60</f>
        <v>0</v>
      </c>
      <c r="F60" s="191">
        <f>IF('Open Int.'!E60=0,0,'Open Int.'!H60/'Open Int.'!E60)</f>
        <v>0.06666666666666667</v>
      </c>
      <c r="G60" s="155">
        <v>0.06521739130434782</v>
      </c>
      <c r="H60" s="170">
        <f t="shared" si="0"/>
        <v>0.022222222222222237</v>
      </c>
      <c r="I60" s="185">
        <f>IF(Volume!D60=0,0,Volume!F60/Volume!D60)</f>
        <v>0</v>
      </c>
      <c r="J60" s="176">
        <v>0.043478260869565216</v>
      </c>
      <c r="K60" s="170">
        <f t="shared" si="1"/>
        <v>-1</v>
      </c>
      <c r="L60" s="60"/>
      <c r="M60" s="6"/>
      <c r="N60" s="59"/>
      <c r="O60" s="3"/>
      <c r="P60" s="3"/>
      <c r="Q60" s="3"/>
      <c r="R60" s="3"/>
      <c r="S60" s="3"/>
      <c r="T60" s="3"/>
      <c r="U60" s="61"/>
      <c r="V60" s="3"/>
      <c r="W60" s="3"/>
      <c r="X60" s="3"/>
      <c r="Y60" s="3"/>
      <c r="Z60" s="3"/>
      <c r="AA60" s="2"/>
    </row>
    <row r="61" spans="1:27" s="7" customFormat="1" ht="15">
      <c r="A61" s="177" t="s">
        <v>4</v>
      </c>
      <c r="B61" s="188">
        <f>'Open Int.'!E61</f>
        <v>600</v>
      </c>
      <c r="C61" s="189">
        <f>'Open Int.'!F61</f>
        <v>0</v>
      </c>
      <c r="D61" s="190">
        <f>'Open Int.'!H61</f>
        <v>450</v>
      </c>
      <c r="E61" s="329">
        <f>'Open Int.'!I61</f>
        <v>0</v>
      </c>
      <c r="F61" s="191">
        <f>IF('Open Int.'!E61=0,0,'Open Int.'!H61/'Open Int.'!E61)</f>
        <v>0.75</v>
      </c>
      <c r="G61" s="155">
        <v>0.75</v>
      </c>
      <c r="H61" s="170">
        <f t="shared" si="0"/>
        <v>0</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79</v>
      </c>
      <c r="B62" s="188">
        <f>'Open Int.'!E62</f>
        <v>1000</v>
      </c>
      <c r="C62" s="189">
        <f>'Open Int.'!F62</f>
        <v>0</v>
      </c>
      <c r="D62" s="190">
        <f>'Open Int.'!H62</f>
        <v>200</v>
      </c>
      <c r="E62" s="329">
        <f>'Open Int.'!I62</f>
        <v>0</v>
      </c>
      <c r="F62" s="191">
        <f>IF('Open Int.'!E62=0,0,'Open Int.'!H62/'Open Int.'!E62)</f>
        <v>0.2</v>
      </c>
      <c r="G62" s="155">
        <v>0.2</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196</v>
      </c>
      <c r="B63" s="188">
        <f>'Open Int.'!E63</f>
        <v>1200</v>
      </c>
      <c r="C63" s="189">
        <f>'Open Int.'!F63</f>
        <v>400</v>
      </c>
      <c r="D63" s="190">
        <f>'Open Int.'!H63</f>
        <v>800</v>
      </c>
      <c r="E63" s="329">
        <f>'Open Int.'!I63</f>
        <v>0</v>
      </c>
      <c r="F63" s="191">
        <f>IF('Open Int.'!E63=0,0,'Open Int.'!H63/'Open Int.'!E63)</f>
        <v>0.6666666666666666</v>
      </c>
      <c r="G63" s="155">
        <v>1</v>
      </c>
      <c r="H63" s="170">
        <f t="shared" si="0"/>
        <v>-0.33333333333333337</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5</v>
      </c>
      <c r="B64" s="188">
        <f>'Open Int.'!E64</f>
        <v>2486605</v>
      </c>
      <c r="C64" s="189">
        <f>'Open Int.'!F64</f>
        <v>-192995</v>
      </c>
      <c r="D64" s="190">
        <f>'Open Int.'!H64</f>
        <v>539110</v>
      </c>
      <c r="E64" s="329">
        <f>'Open Int.'!I64</f>
        <v>-14355</v>
      </c>
      <c r="F64" s="191">
        <f>IF('Open Int.'!E64=0,0,'Open Int.'!H64/'Open Int.'!E64)</f>
        <v>0.21680564464400257</v>
      </c>
      <c r="G64" s="155">
        <v>0.20654761904761904</v>
      </c>
      <c r="H64" s="170">
        <f t="shared" si="0"/>
        <v>0.04966421614387415</v>
      </c>
      <c r="I64" s="185">
        <f>IF(Volume!D64=0,0,Volume!F64/Volume!D64)</f>
        <v>0.12430011198208286</v>
      </c>
      <c r="J64" s="176">
        <v>0.08159392789373814</v>
      </c>
      <c r="K64" s="170">
        <f t="shared" si="1"/>
        <v>0.5233990468501785</v>
      </c>
      <c r="L64" s="60"/>
      <c r="M64" s="6"/>
      <c r="N64" s="59"/>
      <c r="O64" s="3"/>
      <c r="P64" s="3"/>
      <c r="Q64" s="3"/>
      <c r="R64" s="3"/>
      <c r="S64" s="3"/>
      <c r="T64" s="3"/>
      <c r="U64" s="61"/>
      <c r="V64" s="3"/>
      <c r="W64" s="3"/>
      <c r="X64" s="3"/>
      <c r="Y64" s="3"/>
      <c r="Z64" s="3"/>
      <c r="AA64" s="2"/>
    </row>
    <row r="65" spans="1:27" s="7" customFormat="1" ht="15">
      <c r="A65" s="177" t="s">
        <v>198</v>
      </c>
      <c r="B65" s="188">
        <f>'Open Int.'!E65</f>
        <v>1169000</v>
      </c>
      <c r="C65" s="189">
        <f>'Open Int.'!F65</f>
        <v>-3000</v>
      </c>
      <c r="D65" s="190">
        <f>'Open Int.'!H65</f>
        <v>262000</v>
      </c>
      <c r="E65" s="329">
        <f>'Open Int.'!I65</f>
        <v>4000</v>
      </c>
      <c r="F65" s="191">
        <f>IF('Open Int.'!E65=0,0,'Open Int.'!H65/'Open Int.'!E65)</f>
        <v>0.22412318220701455</v>
      </c>
      <c r="G65" s="155">
        <v>0.22013651877133106</v>
      </c>
      <c r="H65" s="170">
        <f t="shared" si="0"/>
        <v>0.01810995948302733</v>
      </c>
      <c r="I65" s="185">
        <f>IF(Volume!D65=0,0,Volume!F65/Volume!D65)</f>
        <v>0.2009132420091324</v>
      </c>
      <c r="J65" s="176">
        <v>0.256198347107438</v>
      </c>
      <c r="K65" s="170">
        <f t="shared" si="1"/>
        <v>-0.21579024893209603</v>
      </c>
      <c r="L65" s="60"/>
      <c r="M65" s="6"/>
      <c r="N65" s="59"/>
      <c r="O65" s="3"/>
      <c r="P65" s="3"/>
      <c r="Q65" s="3"/>
      <c r="R65" s="3"/>
      <c r="S65" s="3"/>
      <c r="T65" s="3"/>
      <c r="U65" s="61"/>
      <c r="V65" s="3"/>
      <c r="W65" s="3"/>
      <c r="X65" s="3"/>
      <c r="Y65" s="3"/>
      <c r="Z65" s="3"/>
      <c r="AA65" s="2"/>
    </row>
    <row r="66" spans="1:27" s="7" customFormat="1" ht="15">
      <c r="A66" s="177" t="s">
        <v>199</v>
      </c>
      <c r="B66" s="188">
        <f>'Open Int.'!E66</f>
        <v>100100</v>
      </c>
      <c r="C66" s="189">
        <f>'Open Int.'!F66</f>
        <v>-2600</v>
      </c>
      <c r="D66" s="190">
        <f>'Open Int.'!H66</f>
        <v>20800</v>
      </c>
      <c r="E66" s="329">
        <f>'Open Int.'!I66</f>
        <v>0</v>
      </c>
      <c r="F66" s="191">
        <f>IF('Open Int.'!E66=0,0,'Open Int.'!H66/'Open Int.'!E66)</f>
        <v>0.2077922077922078</v>
      </c>
      <c r="G66" s="155">
        <v>0.20253164556962025</v>
      </c>
      <c r="H66" s="170">
        <f t="shared" si="0"/>
        <v>0.02597402597402606</v>
      </c>
      <c r="I66" s="185">
        <f>IF(Volume!D66=0,0,Volume!F66/Volume!D66)</f>
        <v>0</v>
      </c>
      <c r="J66" s="176">
        <v>0.25</v>
      </c>
      <c r="K66" s="170">
        <f t="shared" si="1"/>
        <v>-1</v>
      </c>
      <c r="L66" s="60"/>
      <c r="M66" s="6"/>
      <c r="N66" s="59"/>
      <c r="O66" s="3"/>
      <c r="P66" s="3"/>
      <c r="Q66" s="3"/>
      <c r="R66" s="3"/>
      <c r="S66" s="3"/>
      <c r="T66" s="3"/>
      <c r="U66" s="61"/>
      <c r="V66" s="3"/>
      <c r="W66" s="3"/>
      <c r="X66" s="3"/>
      <c r="Y66" s="3"/>
      <c r="Z66" s="3"/>
      <c r="AA66" s="2"/>
    </row>
    <row r="67" spans="1:27" s="7" customFormat="1" ht="15">
      <c r="A67" s="177" t="s">
        <v>43</v>
      </c>
      <c r="B67" s="188">
        <f>'Open Int.'!E67</f>
        <v>900</v>
      </c>
      <c r="C67" s="189">
        <f>'Open Int.'!F67</f>
        <v>0</v>
      </c>
      <c r="D67" s="190">
        <f>'Open Int.'!H67</f>
        <v>0</v>
      </c>
      <c r="E67" s="329">
        <f>'Open Int.'!I67</f>
        <v>0</v>
      </c>
      <c r="F67" s="191">
        <f>IF('Open Int.'!E67=0,0,'Open Int.'!H67/'Open Int.'!E67)</f>
        <v>0</v>
      </c>
      <c r="G67" s="155">
        <v>0</v>
      </c>
      <c r="H67" s="170">
        <f t="shared" si="0"/>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200</v>
      </c>
      <c r="B68" s="188">
        <f>'Open Int.'!E68</f>
        <v>129850</v>
      </c>
      <c r="C68" s="189">
        <f>'Open Int.'!F68</f>
        <v>-31850</v>
      </c>
      <c r="D68" s="190">
        <f>'Open Int.'!H68</f>
        <v>69650</v>
      </c>
      <c r="E68" s="329">
        <f>'Open Int.'!I68</f>
        <v>1750</v>
      </c>
      <c r="F68" s="191">
        <f>IF('Open Int.'!E68=0,0,'Open Int.'!H68/'Open Int.'!E68)</f>
        <v>0.5363881401617251</v>
      </c>
      <c r="G68" s="155">
        <v>0.4199134199134199</v>
      </c>
      <c r="H68" s="170">
        <f aca="true" t="shared" si="2" ref="H68:H131">IF(G68=0,0,(F68-G68)/G68)</f>
        <v>0.2773779420346237</v>
      </c>
      <c r="I68" s="185">
        <f>IF(Volume!D68=0,0,Volume!F68/Volume!D68)</f>
        <v>0.1346153846153846</v>
      </c>
      <c r="J68" s="176">
        <v>0.06701030927835051</v>
      </c>
      <c r="K68" s="170">
        <f aca="true" t="shared" si="3" ref="K68:K131">IF(J68=0,0,(I68-J68)/J68)</f>
        <v>1.0088757396449703</v>
      </c>
      <c r="L68" s="60"/>
      <c r="M68" s="6"/>
      <c r="N68" s="59"/>
      <c r="O68" s="3"/>
      <c r="P68" s="3"/>
      <c r="Q68" s="3"/>
      <c r="R68" s="3"/>
      <c r="S68" s="3"/>
      <c r="T68" s="3"/>
      <c r="U68" s="61"/>
      <c r="V68" s="3"/>
      <c r="W68" s="3"/>
      <c r="X68" s="3"/>
      <c r="Y68" s="3"/>
      <c r="Z68" s="3"/>
      <c r="AA68" s="2"/>
    </row>
    <row r="69" spans="1:27" s="7" customFormat="1" ht="15">
      <c r="A69" s="177" t="s">
        <v>141</v>
      </c>
      <c r="B69" s="188">
        <f>'Open Int.'!E69</f>
        <v>4257600</v>
      </c>
      <c r="C69" s="189">
        <f>'Open Int.'!F69</f>
        <v>273600</v>
      </c>
      <c r="D69" s="190">
        <f>'Open Int.'!H69</f>
        <v>1392000</v>
      </c>
      <c r="E69" s="329">
        <f>'Open Int.'!I69</f>
        <v>26400</v>
      </c>
      <c r="F69" s="191">
        <f>IF('Open Int.'!E69=0,0,'Open Int.'!H69/'Open Int.'!E69)</f>
        <v>0.3269447576099211</v>
      </c>
      <c r="G69" s="155">
        <v>0.3427710843373494</v>
      </c>
      <c r="H69" s="170">
        <f t="shared" si="2"/>
        <v>-0.0461717089060298</v>
      </c>
      <c r="I69" s="185">
        <f>IF(Volume!D69=0,0,Volume!F69/Volume!D69)</f>
        <v>0.15926493108728942</v>
      </c>
      <c r="J69" s="176">
        <v>0.15804597701149425</v>
      </c>
      <c r="K69" s="170">
        <f t="shared" si="3"/>
        <v>0.007712654879576712</v>
      </c>
      <c r="L69" s="60"/>
      <c r="M69" s="6"/>
      <c r="N69" s="59"/>
      <c r="O69" s="3"/>
      <c r="P69" s="3"/>
      <c r="Q69" s="3"/>
      <c r="R69" s="3"/>
      <c r="S69" s="3"/>
      <c r="T69" s="3"/>
      <c r="U69" s="61"/>
      <c r="V69" s="3"/>
      <c r="W69" s="3"/>
      <c r="X69" s="3"/>
      <c r="Y69" s="3"/>
      <c r="Z69" s="3"/>
      <c r="AA69" s="2"/>
    </row>
    <row r="70" spans="1:27" s="7" customFormat="1" ht="15">
      <c r="A70" s="177" t="s">
        <v>399</v>
      </c>
      <c r="B70" s="188">
        <f>'Open Int.'!E70</f>
        <v>3142800</v>
      </c>
      <c r="C70" s="189">
        <f>'Open Int.'!F70</f>
        <v>191700</v>
      </c>
      <c r="D70" s="190">
        <f>'Open Int.'!H70</f>
        <v>1325700</v>
      </c>
      <c r="E70" s="329">
        <f>'Open Int.'!I70</f>
        <v>137700</v>
      </c>
      <c r="F70" s="191">
        <f>IF('Open Int.'!E70=0,0,'Open Int.'!H70/'Open Int.'!E70)</f>
        <v>0.4218213058419244</v>
      </c>
      <c r="G70" s="155">
        <v>0.4025617566331198</v>
      </c>
      <c r="H70" s="170">
        <f t="shared" si="2"/>
        <v>0.04784247110278045</v>
      </c>
      <c r="I70" s="185">
        <f>IF(Volume!D70=0,0,Volume!F70/Volume!D70)</f>
        <v>0.12930135557872785</v>
      </c>
      <c r="J70" s="176">
        <v>0.11980830670926518</v>
      </c>
      <c r="K70" s="170">
        <f t="shared" si="3"/>
        <v>0.07923531456378177</v>
      </c>
      <c r="L70" s="60"/>
      <c r="M70" s="6"/>
      <c r="N70" s="59"/>
      <c r="O70" s="3"/>
      <c r="P70" s="3"/>
      <c r="Q70" s="3"/>
      <c r="R70" s="3"/>
      <c r="S70" s="3"/>
      <c r="T70" s="3"/>
      <c r="U70" s="61"/>
      <c r="V70" s="3"/>
      <c r="W70" s="3"/>
      <c r="X70" s="3"/>
      <c r="Y70" s="3"/>
      <c r="Z70" s="3"/>
      <c r="AA70" s="2"/>
    </row>
    <row r="71" spans="1:27" s="7" customFormat="1" ht="15">
      <c r="A71" s="177" t="s">
        <v>184</v>
      </c>
      <c r="B71" s="188">
        <f>'Open Int.'!E71</f>
        <v>2427850</v>
      </c>
      <c r="C71" s="189">
        <f>'Open Int.'!F71</f>
        <v>44250</v>
      </c>
      <c r="D71" s="190">
        <f>'Open Int.'!H71</f>
        <v>1168200</v>
      </c>
      <c r="E71" s="329">
        <f>'Open Int.'!I71</f>
        <v>61950</v>
      </c>
      <c r="F71" s="191">
        <f>IF('Open Int.'!E71=0,0,'Open Int.'!H71/'Open Int.'!E71)</f>
        <v>0.48116646415552855</v>
      </c>
      <c r="G71" s="155">
        <v>0.46410891089108913</v>
      </c>
      <c r="H71" s="170">
        <f t="shared" si="2"/>
        <v>0.0367533414337788</v>
      </c>
      <c r="I71" s="185">
        <f>IF(Volume!D71=0,0,Volume!F71/Volume!D71)</f>
        <v>0.1285140562248996</v>
      </c>
      <c r="J71" s="176">
        <v>0.12871287128712872</v>
      </c>
      <c r="K71" s="170">
        <f t="shared" si="3"/>
        <v>-0.0015446400988570837</v>
      </c>
      <c r="L71" s="60"/>
      <c r="M71" s="6"/>
      <c r="N71" s="59"/>
      <c r="O71" s="3"/>
      <c r="P71" s="3"/>
      <c r="Q71" s="3"/>
      <c r="R71" s="3"/>
      <c r="S71" s="3"/>
      <c r="T71" s="3"/>
      <c r="U71" s="61"/>
      <c r="V71" s="3"/>
      <c r="W71" s="3"/>
      <c r="X71" s="3"/>
      <c r="Y71" s="3"/>
      <c r="Z71" s="3"/>
      <c r="AA71" s="2"/>
    </row>
    <row r="72" spans="1:27" s="7" customFormat="1" ht="15">
      <c r="A72" s="177" t="s">
        <v>175</v>
      </c>
      <c r="B72" s="188">
        <f>'Open Int.'!E72</f>
        <v>20671875</v>
      </c>
      <c r="C72" s="189">
        <f>'Open Int.'!F72</f>
        <v>204750</v>
      </c>
      <c r="D72" s="190">
        <f>'Open Int.'!H72</f>
        <v>7402500</v>
      </c>
      <c r="E72" s="329">
        <f>'Open Int.'!I72</f>
        <v>-23625</v>
      </c>
      <c r="F72" s="191">
        <f>IF('Open Int.'!E72=0,0,'Open Int.'!H72/'Open Int.'!E72)</f>
        <v>0.3580952380952381</v>
      </c>
      <c r="G72" s="155">
        <v>0.36283185840707965</v>
      </c>
      <c r="H72" s="170">
        <f t="shared" si="2"/>
        <v>-0.013054587688734102</v>
      </c>
      <c r="I72" s="185">
        <f>IF(Volume!D72=0,0,Volume!F72/Volume!D72)</f>
        <v>0.17453798767967146</v>
      </c>
      <c r="J72" s="176">
        <v>0.21322314049586777</v>
      </c>
      <c r="K72" s="170">
        <f t="shared" si="3"/>
        <v>-0.18143036785890515</v>
      </c>
      <c r="L72" s="60"/>
      <c r="M72" s="6"/>
      <c r="N72" s="59"/>
      <c r="O72" s="3"/>
      <c r="P72" s="3"/>
      <c r="Q72" s="3"/>
      <c r="R72" s="3"/>
      <c r="S72" s="3"/>
      <c r="T72" s="3"/>
      <c r="U72" s="61"/>
      <c r="V72" s="3"/>
      <c r="W72" s="3"/>
      <c r="X72" s="3"/>
      <c r="Y72" s="3"/>
      <c r="Z72" s="3"/>
      <c r="AA72" s="2"/>
    </row>
    <row r="73" spans="1:27" s="7" customFormat="1" ht="15">
      <c r="A73" s="177" t="s">
        <v>142</v>
      </c>
      <c r="B73" s="188">
        <f>'Open Int.'!E73</f>
        <v>85750</v>
      </c>
      <c r="C73" s="189">
        <f>'Open Int.'!F73</f>
        <v>3500</v>
      </c>
      <c r="D73" s="190">
        <f>'Open Int.'!H73</f>
        <v>10500</v>
      </c>
      <c r="E73" s="329">
        <f>'Open Int.'!I73</f>
        <v>0</v>
      </c>
      <c r="F73" s="191">
        <f>IF('Open Int.'!E73=0,0,'Open Int.'!H73/'Open Int.'!E73)</f>
        <v>0.12244897959183673</v>
      </c>
      <c r="G73" s="155">
        <v>0.1276595744680851</v>
      </c>
      <c r="H73" s="170">
        <f t="shared" si="2"/>
        <v>-0.04081632653061219</v>
      </c>
      <c r="I73" s="185">
        <f>IF(Volume!D73=0,0,Volume!F73/Volume!D73)</f>
        <v>0</v>
      </c>
      <c r="J73" s="176">
        <v>2.5</v>
      </c>
      <c r="K73" s="170">
        <f t="shared" si="3"/>
        <v>-1</v>
      </c>
      <c r="L73" s="60"/>
      <c r="M73" s="6"/>
      <c r="N73" s="59"/>
      <c r="O73" s="3"/>
      <c r="P73" s="3"/>
      <c r="Q73" s="3"/>
      <c r="R73" s="3"/>
      <c r="S73" s="3"/>
      <c r="T73" s="3"/>
      <c r="U73" s="61"/>
      <c r="V73" s="3"/>
      <c r="W73" s="3"/>
      <c r="X73" s="3"/>
      <c r="Y73" s="3"/>
      <c r="Z73" s="3"/>
      <c r="AA73" s="2"/>
    </row>
    <row r="74" spans="1:27" s="7" customFormat="1" ht="15">
      <c r="A74" s="177" t="s">
        <v>176</v>
      </c>
      <c r="B74" s="188">
        <f>'Open Int.'!E74</f>
        <v>1805250</v>
      </c>
      <c r="C74" s="189">
        <f>'Open Int.'!F74</f>
        <v>-37700</v>
      </c>
      <c r="D74" s="190">
        <f>'Open Int.'!H74</f>
        <v>581450</v>
      </c>
      <c r="E74" s="329">
        <f>'Open Int.'!I74</f>
        <v>24650</v>
      </c>
      <c r="F74" s="191">
        <f>IF('Open Int.'!E74=0,0,'Open Int.'!H74/'Open Int.'!E74)</f>
        <v>0.3220883534136546</v>
      </c>
      <c r="G74" s="155">
        <v>0.3021243115656963</v>
      </c>
      <c r="H74" s="170">
        <f t="shared" si="2"/>
        <v>0.06607889892904949</v>
      </c>
      <c r="I74" s="185">
        <f>IF(Volume!D74=0,0,Volume!F74/Volume!D74)</f>
        <v>0.21076233183856502</v>
      </c>
      <c r="J74" s="176">
        <v>0.2</v>
      </c>
      <c r="K74" s="170">
        <f t="shared" si="3"/>
        <v>0.053811659192825045</v>
      </c>
      <c r="L74" s="60"/>
      <c r="M74" s="6"/>
      <c r="N74" s="59"/>
      <c r="O74" s="3"/>
      <c r="P74" s="3"/>
      <c r="Q74" s="3"/>
      <c r="R74" s="3"/>
      <c r="S74" s="3"/>
      <c r="T74" s="3"/>
      <c r="U74" s="61"/>
      <c r="V74" s="3"/>
      <c r="W74" s="3"/>
      <c r="X74" s="3"/>
      <c r="Y74" s="3"/>
      <c r="Z74" s="3"/>
      <c r="AA74" s="2"/>
    </row>
    <row r="75" spans="1:27" s="7" customFormat="1" ht="15">
      <c r="A75" s="177" t="s">
        <v>398</v>
      </c>
      <c r="B75" s="188">
        <f>'Open Int.'!E75</f>
        <v>6600</v>
      </c>
      <c r="C75" s="189">
        <f>'Open Int.'!F75</f>
        <v>6600</v>
      </c>
      <c r="D75" s="190">
        <f>'Open Int.'!H75</f>
        <v>0</v>
      </c>
      <c r="E75" s="329">
        <f>'Open Int.'!I75</f>
        <v>0</v>
      </c>
      <c r="F75" s="191">
        <f>IF('Open Int.'!E75=0,0,'Open Int.'!H75/'Open Int.'!E75)</f>
        <v>0</v>
      </c>
      <c r="G75" s="155">
        <v>0</v>
      </c>
      <c r="H75" s="170">
        <f t="shared" si="2"/>
        <v>0</v>
      </c>
      <c r="I75" s="185">
        <f>IF(Volume!D75=0,0,Volume!F75/Volume!D75)</f>
        <v>0</v>
      </c>
      <c r="J75" s="176">
        <v>0</v>
      </c>
      <c r="K75" s="170">
        <f t="shared" si="3"/>
        <v>0</v>
      </c>
      <c r="L75" s="60"/>
      <c r="M75" s="6"/>
      <c r="N75" s="59"/>
      <c r="O75" s="3"/>
      <c r="P75" s="3"/>
      <c r="Q75" s="3"/>
      <c r="R75" s="3"/>
      <c r="S75" s="3"/>
      <c r="T75" s="3"/>
      <c r="U75" s="61"/>
      <c r="V75" s="3"/>
      <c r="W75" s="3"/>
      <c r="X75" s="3"/>
      <c r="Y75" s="3"/>
      <c r="Z75" s="3"/>
      <c r="AA75" s="2"/>
    </row>
    <row r="76" spans="1:27" s="7" customFormat="1" ht="15">
      <c r="A76" s="177" t="s">
        <v>167</v>
      </c>
      <c r="B76" s="188">
        <f>'Open Int.'!E76</f>
        <v>616000</v>
      </c>
      <c r="C76" s="189">
        <f>'Open Int.'!F76</f>
        <v>3850</v>
      </c>
      <c r="D76" s="190">
        <f>'Open Int.'!H76</f>
        <v>23100</v>
      </c>
      <c r="E76" s="329">
        <f>'Open Int.'!I76</f>
        <v>3850</v>
      </c>
      <c r="F76" s="191">
        <f>IF('Open Int.'!E76=0,0,'Open Int.'!H76/'Open Int.'!E76)</f>
        <v>0.0375</v>
      </c>
      <c r="G76" s="155">
        <v>0.031446540880503145</v>
      </c>
      <c r="H76" s="170">
        <f t="shared" si="2"/>
        <v>0.19249999999999995</v>
      </c>
      <c r="I76" s="185">
        <f>IF(Volume!D76=0,0,Volume!F76/Volume!D76)</f>
        <v>0.1</v>
      </c>
      <c r="J76" s="176">
        <v>0</v>
      </c>
      <c r="K76" s="170">
        <f t="shared" si="3"/>
        <v>0</v>
      </c>
      <c r="L76" s="60"/>
      <c r="M76" s="6"/>
      <c r="N76" s="59"/>
      <c r="O76" s="3"/>
      <c r="P76" s="3"/>
      <c r="Q76" s="3"/>
      <c r="R76" s="3"/>
      <c r="S76" s="3"/>
      <c r="T76" s="3"/>
      <c r="U76" s="61"/>
      <c r="V76" s="3"/>
      <c r="W76" s="3"/>
      <c r="X76" s="3"/>
      <c r="Y76" s="3"/>
      <c r="Z76" s="3"/>
      <c r="AA76" s="2"/>
    </row>
    <row r="77" spans="1:27" s="7" customFormat="1" ht="15">
      <c r="A77" s="177" t="s">
        <v>201</v>
      </c>
      <c r="B77" s="188">
        <f>'Open Int.'!E77</f>
        <v>1229100</v>
      </c>
      <c r="C77" s="189">
        <f>'Open Int.'!F77</f>
        <v>-23900</v>
      </c>
      <c r="D77" s="190">
        <f>'Open Int.'!H77</f>
        <v>645500</v>
      </c>
      <c r="E77" s="329">
        <f>'Open Int.'!I77</f>
        <v>-22000</v>
      </c>
      <c r="F77" s="191">
        <f>IF('Open Int.'!E77=0,0,'Open Int.'!H77/'Open Int.'!E77)</f>
        <v>0.5251810267675535</v>
      </c>
      <c r="G77" s="155">
        <v>0.5327214684756584</v>
      </c>
      <c r="H77" s="170">
        <f t="shared" si="2"/>
        <v>-0.014154566981656017</v>
      </c>
      <c r="I77" s="185">
        <f>IF(Volume!D77=0,0,Volume!F77/Volume!D77)</f>
        <v>0.5544455544455544</v>
      </c>
      <c r="J77" s="176">
        <v>0.35222319093286836</v>
      </c>
      <c r="K77" s="170">
        <f t="shared" si="3"/>
        <v>0.574131314230324</v>
      </c>
      <c r="L77" s="60"/>
      <c r="M77" s="6"/>
      <c r="N77" s="59"/>
      <c r="O77" s="3"/>
      <c r="P77" s="3"/>
      <c r="Q77" s="3"/>
      <c r="R77" s="3"/>
      <c r="S77" s="3"/>
      <c r="T77" s="3"/>
      <c r="U77" s="61"/>
      <c r="V77" s="3"/>
      <c r="W77" s="3"/>
      <c r="X77" s="3"/>
      <c r="Y77" s="3"/>
      <c r="Z77" s="3"/>
      <c r="AA77" s="2"/>
    </row>
    <row r="78" spans="1:27" s="7" customFormat="1" ht="15">
      <c r="A78" s="177" t="s">
        <v>143</v>
      </c>
      <c r="B78" s="188">
        <f>'Open Int.'!E78</f>
        <v>0</v>
      </c>
      <c r="C78" s="189">
        <f>'Open Int.'!F78</f>
        <v>0</v>
      </c>
      <c r="D78" s="190">
        <f>'Open Int.'!H78</f>
        <v>0</v>
      </c>
      <c r="E78" s="329">
        <f>'Open Int.'!I78</f>
        <v>0</v>
      </c>
      <c r="F78" s="191">
        <f>IF('Open Int.'!E78=0,0,'Open Int.'!H78/'Open Int.'!E78)</f>
        <v>0</v>
      </c>
      <c r="G78" s="155">
        <v>0</v>
      </c>
      <c r="H78" s="170">
        <f t="shared" si="2"/>
        <v>0</v>
      </c>
      <c r="I78" s="185">
        <f>IF(Volume!D78=0,0,Volume!F78/Volume!D78)</f>
        <v>0</v>
      </c>
      <c r="J78" s="176">
        <v>0</v>
      </c>
      <c r="K78" s="170">
        <f t="shared" si="3"/>
        <v>0</v>
      </c>
      <c r="L78" s="60"/>
      <c r="M78" s="6"/>
      <c r="N78" s="59"/>
      <c r="O78" s="3"/>
      <c r="P78" s="3"/>
      <c r="Q78" s="3"/>
      <c r="R78" s="3"/>
      <c r="S78" s="3"/>
      <c r="T78" s="3"/>
      <c r="U78" s="61"/>
      <c r="V78" s="3"/>
      <c r="W78" s="3"/>
      <c r="X78" s="3"/>
      <c r="Y78" s="3"/>
      <c r="Z78" s="3"/>
      <c r="AA78" s="2"/>
    </row>
    <row r="79" spans="1:27" s="7" customFormat="1" ht="15">
      <c r="A79" s="177" t="s">
        <v>90</v>
      </c>
      <c r="B79" s="188">
        <f>'Open Int.'!E79</f>
        <v>600</v>
      </c>
      <c r="C79" s="189">
        <f>'Open Int.'!F79</f>
        <v>0</v>
      </c>
      <c r="D79" s="190">
        <f>'Open Int.'!H79</f>
        <v>0</v>
      </c>
      <c r="E79" s="329">
        <f>'Open Int.'!I79</f>
        <v>0</v>
      </c>
      <c r="F79" s="191">
        <f>IF('Open Int.'!E79=0,0,'Open Int.'!H79/'Open Int.'!E79)</f>
        <v>0</v>
      </c>
      <c r="G79" s="155">
        <v>0</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35</v>
      </c>
      <c r="B80" s="188">
        <f>'Open Int.'!E80</f>
        <v>93500</v>
      </c>
      <c r="C80" s="189">
        <f>'Open Int.'!F80</f>
        <v>0</v>
      </c>
      <c r="D80" s="190">
        <f>'Open Int.'!H80</f>
        <v>2200</v>
      </c>
      <c r="E80" s="329">
        <f>'Open Int.'!I80</f>
        <v>0</v>
      </c>
      <c r="F80" s="191">
        <f>IF('Open Int.'!E80=0,0,'Open Int.'!H80/'Open Int.'!E80)</f>
        <v>0.023529411764705882</v>
      </c>
      <c r="G80" s="155">
        <v>0.023529411764705882</v>
      </c>
      <c r="H80" s="170">
        <f t="shared" si="2"/>
        <v>0</v>
      </c>
      <c r="I80" s="185">
        <f>IF(Volume!D80=0,0,Volume!F80/Volume!D80)</f>
        <v>0</v>
      </c>
      <c r="J80" s="176">
        <v>0.037037037037037035</v>
      </c>
      <c r="K80" s="170">
        <f t="shared" si="3"/>
        <v>-1</v>
      </c>
      <c r="L80" s="60"/>
      <c r="M80" s="6"/>
      <c r="N80" s="59"/>
      <c r="O80" s="3"/>
      <c r="P80" s="3"/>
      <c r="Q80" s="3"/>
      <c r="R80" s="3"/>
      <c r="S80" s="3"/>
      <c r="T80" s="3"/>
      <c r="U80" s="61"/>
      <c r="V80" s="3"/>
      <c r="W80" s="3"/>
      <c r="X80" s="3"/>
      <c r="Y80" s="3"/>
      <c r="Z80" s="3"/>
      <c r="AA80" s="2"/>
    </row>
    <row r="81" spans="1:27" s="7" customFormat="1" ht="15">
      <c r="A81" s="177" t="s">
        <v>6</v>
      </c>
      <c r="B81" s="188">
        <f>'Open Int.'!E81</f>
        <v>1812375</v>
      </c>
      <c r="C81" s="189">
        <f>'Open Int.'!F81</f>
        <v>19125</v>
      </c>
      <c r="D81" s="190">
        <f>'Open Int.'!H81</f>
        <v>437625</v>
      </c>
      <c r="E81" s="329">
        <f>'Open Int.'!I81</f>
        <v>-14625</v>
      </c>
      <c r="F81" s="191">
        <f>IF('Open Int.'!E81=0,0,'Open Int.'!H81/'Open Int.'!E81)</f>
        <v>0.2414649286157666</v>
      </c>
      <c r="G81" s="155">
        <v>0.2521957340025094</v>
      </c>
      <c r="H81" s="170">
        <f t="shared" si="2"/>
        <v>-0.042549511906636826</v>
      </c>
      <c r="I81" s="185">
        <f>IF(Volume!D81=0,0,Volume!F81/Volume!D81)</f>
        <v>0.20270270270270271</v>
      </c>
      <c r="J81" s="176">
        <v>0.20261437908496732</v>
      </c>
      <c r="K81" s="170">
        <f t="shared" si="3"/>
        <v>0.000435919790758547</v>
      </c>
      <c r="L81" s="60"/>
      <c r="M81" s="6"/>
      <c r="N81" s="59"/>
      <c r="O81" s="3"/>
      <c r="P81" s="3"/>
      <c r="Q81" s="3"/>
      <c r="R81" s="3"/>
      <c r="S81" s="3"/>
      <c r="T81" s="3"/>
      <c r="U81" s="61"/>
      <c r="V81" s="3"/>
      <c r="W81" s="3"/>
      <c r="X81" s="3"/>
      <c r="Y81" s="3"/>
      <c r="Z81" s="3"/>
      <c r="AA81" s="2"/>
    </row>
    <row r="82" spans="1:27" s="7" customFormat="1" ht="15">
      <c r="A82" s="177" t="s">
        <v>177</v>
      </c>
      <c r="B82" s="188">
        <f>'Open Int.'!E82</f>
        <v>332000</v>
      </c>
      <c r="C82" s="189">
        <f>'Open Int.'!F82</f>
        <v>20500</v>
      </c>
      <c r="D82" s="190">
        <f>'Open Int.'!H82</f>
        <v>23000</v>
      </c>
      <c r="E82" s="329">
        <f>'Open Int.'!I82</f>
        <v>-500</v>
      </c>
      <c r="F82" s="191">
        <f>IF('Open Int.'!E82=0,0,'Open Int.'!H82/'Open Int.'!E82)</f>
        <v>0.06927710843373494</v>
      </c>
      <c r="G82" s="155">
        <v>0.0754414125200642</v>
      </c>
      <c r="H82" s="170">
        <f t="shared" si="2"/>
        <v>-0.08170981799538571</v>
      </c>
      <c r="I82" s="185">
        <f>IF(Volume!D82=0,0,Volume!F82/Volume!D82)</f>
        <v>0.04395604395604396</v>
      </c>
      <c r="J82" s="176">
        <v>0.07329842931937172</v>
      </c>
      <c r="K82" s="170">
        <f t="shared" si="3"/>
        <v>-0.4003139717425431</v>
      </c>
      <c r="L82" s="60"/>
      <c r="M82" s="6"/>
      <c r="N82" s="59"/>
      <c r="O82" s="3"/>
      <c r="P82" s="3"/>
      <c r="Q82" s="3"/>
      <c r="R82" s="3"/>
      <c r="S82" s="3"/>
      <c r="T82" s="3"/>
      <c r="U82" s="61"/>
      <c r="V82" s="3"/>
      <c r="W82" s="3"/>
      <c r="X82" s="3"/>
      <c r="Y82" s="3"/>
      <c r="Z82" s="3"/>
      <c r="AA82" s="2"/>
    </row>
    <row r="83" spans="1:27" s="7" customFormat="1" ht="15">
      <c r="A83" s="177" t="s">
        <v>168</v>
      </c>
      <c r="B83" s="188">
        <f>'Open Int.'!E83</f>
        <v>0</v>
      </c>
      <c r="C83" s="189">
        <f>'Open Int.'!F83</f>
        <v>0</v>
      </c>
      <c r="D83" s="190">
        <f>'Open Int.'!H83</f>
        <v>0</v>
      </c>
      <c r="E83" s="329">
        <f>'Open Int.'!I83</f>
        <v>0</v>
      </c>
      <c r="F83" s="191">
        <f>IF('Open Int.'!E83=0,0,'Open Int.'!H83/'Open Int.'!E83)</f>
        <v>0</v>
      </c>
      <c r="G83" s="155">
        <v>0</v>
      </c>
      <c r="H83" s="170">
        <f t="shared" si="2"/>
        <v>0</v>
      </c>
      <c r="I83" s="185">
        <f>IF(Volume!D83=0,0,Volume!F83/Volume!D83)</f>
        <v>0</v>
      </c>
      <c r="J83" s="176">
        <v>0</v>
      </c>
      <c r="K83" s="170">
        <f t="shared" si="3"/>
        <v>0</v>
      </c>
      <c r="L83" s="60"/>
      <c r="M83" s="6"/>
      <c r="N83" s="59"/>
      <c r="O83" s="3"/>
      <c r="P83" s="3"/>
      <c r="Q83" s="3"/>
      <c r="R83" s="3"/>
      <c r="S83" s="3"/>
      <c r="T83" s="3"/>
      <c r="U83" s="61"/>
      <c r="V83" s="3"/>
      <c r="W83" s="3"/>
      <c r="X83" s="3"/>
      <c r="Y83" s="3"/>
      <c r="Z83" s="3"/>
      <c r="AA83" s="2"/>
    </row>
    <row r="84" spans="1:27" s="7" customFormat="1" ht="15">
      <c r="A84" s="177" t="s">
        <v>132</v>
      </c>
      <c r="B84" s="188">
        <f>'Open Int.'!E84</f>
        <v>51600</v>
      </c>
      <c r="C84" s="189">
        <f>'Open Int.'!F84</f>
        <v>-7200</v>
      </c>
      <c r="D84" s="190">
        <f>'Open Int.'!H84</f>
        <v>4800</v>
      </c>
      <c r="E84" s="329">
        <f>'Open Int.'!I84</f>
        <v>1600</v>
      </c>
      <c r="F84" s="191">
        <f>IF('Open Int.'!E84=0,0,'Open Int.'!H84/'Open Int.'!E84)</f>
        <v>0.09302325581395349</v>
      </c>
      <c r="G84" s="155">
        <v>0.05442176870748299</v>
      </c>
      <c r="H84" s="170">
        <f t="shared" si="2"/>
        <v>0.7093023255813954</v>
      </c>
      <c r="I84" s="185">
        <f>IF(Volume!D84=0,0,Volume!F84/Volume!D84)</f>
        <v>0.03488372093023256</v>
      </c>
      <c r="J84" s="176">
        <v>0.037267080745341616</v>
      </c>
      <c r="K84" s="170">
        <f t="shared" si="3"/>
        <v>-0.06395348837209305</v>
      </c>
      <c r="L84" s="60"/>
      <c r="M84" s="6"/>
      <c r="N84" s="59"/>
      <c r="O84" s="3"/>
      <c r="P84" s="3"/>
      <c r="Q84" s="3"/>
      <c r="R84" s="3"/>
      <c r="S84" s="3"/>
      <c r="T84" s="3"/>
      <c r="U84" s="61"/>
      <c r="V84" s="3"/>
      <c r="W84" s="3"/>
      <c r="X84" s="3"/>
      <c r="Y84" s="3"/>
      <c r="Z84" s="3"/>
      <c r="AA84" s="2"/>
    </row>
    <row r="85" spans="1:27" s="7" customFormat="1" ht="15">
      <c r="A85" s="177" t="s">
        <v>144</v>
      </c>
      <c r="B85" s="188">
        <f>'Open Int.'!E85</f>
        <v>125</v>
      </c>
      <c r="C85" s="189">
        <f>'Open Int.'!F85</f>
        <v>0</v>
      </c>
      <c r="D85" s="190">
        <f>'Open Int.'!H85</f>
        <v>0</v>
      </c>
      <c r="E85" s="329">
        <f>'Open Int.'!I85</f>
        <v>0</v>
      </c>
      <c r="F85" s="191">
        <f>IF('Open Int.'!E85=0,0,'Open Int.'!H85/'Open Int.'!E85)</f>
        <v>0</v>
      </c>
      <c r="G85" s="155">
        <v>0</v>
      </c>
      <c r="H85" s="170">
        <f t="shared" si="2"/>
        <v>0</v>
      </c>
      <c r="I85" s="185">
        <f>IF(Volume!D85=0,0,Volume!F85/Volume!D85)</f>
        <v>0</v>
      </c>
      <c r="J85" s="176">
        <v>0</v>
      </c>
      <c r="K85" s="170">
        <f t="shared" si="3"/>
        <v>0</v>
      </c>
      <c r="L85" s="60"/>
      <c r="M85" s="6"/>
      <c r="N85" s="59"/>
      <c r="O85" s="3"/>
      <c r="P85" s="3"/>
      <c r="Q85" s="3"/>
      <c r="R85" s="3"/>
      <c r="S85" s="3"/>
      <c r="T85" s="3"/>
      <c r="U85" s="61"/>
      <c r="V85" s="3"/>
      <c r="W85" s="3"/>
      <c r="X85" s="3"/>
      <c r="Y85" s="3"/>
      <c r="Z85" s="3"/>
      <c r="AA85" s="2"/>
    </row>
    <row r="86" spans="1:27" s="7" customFormat="1" ht="15">
      <c r="A86" s="177" t="s">
        <v>291</v>
      </c>
      <c r="B86" s="188">
        <f>'Open Int.'!E86</f>
        <v>3000</v>
      </c>
      <c r="C86" s="189">
        <f>'Open Int.'!F86</f>
        <v>0</v>
      </c>
      <c r="D86" s="190">
        <f>'Open Int.'!H86</f>
        <v>0</v>
      </c>
      <c r="E86" s="329">
        <f>'Open Int.'!I86</f>
        <v>0</v>
      </c>
      <c r="F86" s="191">
        <f>IF('Open Int.'!E86=0,0,'Open Int.'!H86/'Open Int.'!E86)</f>
        <v>0</v>
      </c>
      <c r="G86" s="155">
        <v>0</v>
      </c>
      <c r="H86" s="170">
        <f t="shared" si="2"/>
        <v>0</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177" t="s">
        <v>133</v>
      </c>
      <c r="B87" s="188">
        <f>'Open Int.'!E87</f>
        <v>3306250</v>
      </c>
      <c r="C87" s="189">
        <f>'Open Int.'!F87</f>
        <v>350000</v>
      </c>
      <c r="D87" s="190">
        <f>'Open Int.'!H87</f>
        <v>362500</v>
      </c>
      <c r="E87" s="329">
        <f>'Open Int.'!I87</f>
        <v>50000</v>
      </c>
      <c r="F87" s="191">
        <f>IF('Open Int.'!E87=0,0,'Open Int.'!H87/'Open Int.'!E87)</f>
        <v>0.10964083175803403</v>
      </c>
      <c r="G87" s="155">
        <v>0.10570824524312897</v>
      </c>
      <c r="H87" s="170">
        <f t="shared" si="2"/>
        <v>0.03720226843100191</v>
      </c>
      <c r="I87" s="185">
        <f>IF(Volume!D87=0,0,Volume!F87/Volume!D87)</f>
        <v>0.020876826722338204</v>
      </c>
      <c r="J87" s="176">
        <v>0.04</v>
      </c>
      <c r="K87" s="170">
        <f t="shared" si="3"/>
        <v>-0.4780793319415449</v>
      </c>
      <c r="L87" s="60"/>
      <c r="M87" s="6"/>
      <c r="N87" s="59"/>
      <c r="O87" s="3"/>
      <c r="P87" s="3"/>
      <c r="Q87" s="3"/>
      <c r="R87" s="3"/>
      <c r="S87" s="3"/>
      <c r="T87" s="3"/>
      <c r="U87" s="61"/>
      <c r="V87" s="3"/>
      <c r="W87" s="3"/>
      <c r="X87" s="3"/>
      <c r="Y87" s="3"/>
      <c r="Z87" s="3"/>
      <c r="AA87" s="2"/>
    </row>
    <row r="88" spans="1:27" s="7" customFormat="1" ht="15">
      <c r="A88" s="177" t="s">
        <v>169</v>
      </c>
      <c r="B88" s="188">
        <f>'Open Int.'!E88</f>
        <v>38000</v>
      </c>
      <c r="C88" s="189">
        <f>'Open Int.'!F88</f>
        <v>0</v>
      </c>
      <c r="D88" s="190">
        <f>'Open Int.'!H88</f>
        <v>0</v>
      </c>
      <c r="E88" s="329">
        <f>'Open Int.'!I88</f>
        <v>0</v>
      </c>
      <c r="F88" s="191">
        <f>IF('Open Int.'!E88=0,0,'Open Int.'!H88/'Open Int.'!E88)</f>
        <v>0</v>
      </c>
      <c r="G88" s="155">
        <v>0</v>
      </c>
      <c r="H88" s="170">
        <f t="shared" si="2"/>
        <v>0</v>
      </c>
      <c r="I88" s="185">
        <f>IF(Volume!D88=0,0,Volume!F88/Volume!D88)</f>
        <v>0</v>
      </c>
      <c r="J88" s="176">
        <v>0</v>
      </c>
      <c r="K88" s="170">
        <f t="shared" si="3"/>
        <v>0</v>
      </c>
      <c r="L88" s="60"/>
      <c r="M88" s="6"/>
      <c r="N88" s="59"/>
      <c r="O88" s="3"/>
      <c r="P88" s="3"/>
      <c r="Q88" s="3"/>
      <c r="R88" s="3"/>
      <c r="S88" s="3"/>
      <c r="T88" s="3"/>
      <c r="U88" s="61"/>
      <c r="V88" s="3"/>
      <c r="W88" s="3"/>
      <c r="X88" s="3"/>
      <c r="Y88" s="3"/>
      <c r="Z88" s="3"/>
      <c r="AA88" s="2"/>
    </row>
    <row r="89" spans="1:27" s="7" customFormat="1" ht="15">
      <c r="A89" s="177" t="s">
        <v>292</v>
      </c>
      <c r="B89" s="188">
        <f>'Open Int.'!E89</f>
        <v>17050</v>
      </c>
      <c r="C89" s="189">
        <f>'Open Int.'!F89</f>
        <v>1100</v>
      </c>
      <c r="D89" s="190">
        <f>'Open Int.'!H89</f>
        <v>1650</v>
      </c>
      <c r="E89" s="329">
        <f>'Open Int.'!I89</f>
        <v>0</v>
      </c>
      <c r="F89" s="191">
        <f>IF('Open Int.'!E89=0,0,'Open Int.'!H89/'Open Int.'!E89)</f>
        <v>0.0967741935483871</v>
      </c>
      <c r="G89" s="155">
        <v>0.10344827586206896</v>
      </c>
      <c r="H89" s="170">
        <f t="shared" si="2"/>
        <v>-0.06451612903225808</v>
      </c>
      <c r="I89" s="185">
        <f>IF(Volume!D89=0,0,Volume!F89/Volume!D89)</f>
        <v>0</v>
      </c>
      <c r="J89" s="176">
        <v>0</v>
      </c>
      <c r="K89" s="170">
        <f t="shared" si="3"/>
        <v>0</v>
      </c>
      <c r="L89" s="60"/>
      <c r="M89" s="6"/>
      <c r="N89" s="59"/>
      <c r="O89" s="3"/>
      <c r="P89" s="3"/>
      <c r="Q89" s="3"/>
      <c r="R89" s="3"/>
      <c r="S89" s="3"/>
      <c r="T89" s="3"/>
      <c r="U89" s="61"/>
      <c r="V89" s="3"/>
      <c r="W89" s="3"/>
      <c r="X89" s="3"/>
      <c r="Y89" s="3"/>
      <c r="Z89" s="3"/>
      <c r="AA89" s="2"/>
    </row>
    <row r="90" spans="1:27" s="7" customFormat="1" ht="15">
      <c r="A90" s="177" t="s">
        <v>293</v>
      </c>
      <c r="B90" s="188">
        <f>'Open Int.'!E90</f>
        <v>7150</v>
      </c>
      <c r="C90" s="189">
        <f>'Open Int.'!F90</f>
        <v>550</v>
      </c>
      <c r="D90" s="190">
        <f>'Open Int.'!H90</f>
        <v>0</v>
      </c>
      <c r="E90" s="329">
        <f>'Open Int.'!I90</f>
        <v>0</v>
      </c>
      <c r="F90" s="191">
        <f>IF('Open Int.'!E90=0,0,'Open Int.'!H90/'Open Int.'!E90)</f>
        <v>0</v>
      </c>
      <c r="G90" s="155">
        <v>0</v>
      </c>
      <c r="H90" s="170">
        <f t="shared" si="2"/>
        <v>0</v>
      </c>
      <c r="I90" s="185">
        <f>IF(Volume!D90=0,0,Volume!F90/Volume!D90)</f>
        <v>0</v>
      </c>
      <c r="J90" s="176">
        <v>0</v>
      </c>
      <c r="K90" s="170">
        <f t="shared" si="3"/>
        <v>0</v>
      </c>
      <c r="L90" s="60"/>
      <c r="M90" s="6"/>
      <c r="N90" s="59"/>
      <c r="O90" s="3"/>
      <c r="P90" s="3"/>
      <c r="Q90" s="3"/>
      <c r="R90" s="3"/>
      <c r="S90" s="3"/>
      <c r="T90" s="3"/>
      <c r="U90" s="61"/>
      <c r="V90" s="3"/>
      <c r="W90" s="3"/>
      <c r="X90" s="3"/>
      <c r="Y90" s="3"/>
      <c r="Z90" s="3"/>
      <c r="AA90" s="2"/>
    </row>
    <row r="91" spans="1:27" s="7" customFormat="1" ht="15">
      <c r="A91" s="177" t="s">
        <v>178</v>
      </c>
      <c r="B91" s="188">
        <f>'Open Int.'!E91</f>
        <v>21250</v>
      </c>
      <c r="C91" s="189">
        <f>'Open Int.'!F91</f>
        <v>1250</v>
      </c>
      <c r="D91" s="190">
        <f>'Open Int.'!H91</f>
        <v>0</v>
      </c>
      <c r="E91" s="329">
        <f>'Open Int.'!I91</f>
        <v>0</v>
      </c>
      <c r="F91" s="191">
        <f>IF('Open Int.'!E91=0,0,'Open Int.'!H91/'Open Int.'!E91)</f>
        <v>0</v>
      </c>
      <c r="G91" s="155">
        <v>0</v>
      </c>
      <c r="H91" s="170">
        <f t="shared" si="2"/>
        <v>0</v>
      </c>
      <c r="I91" s="185">
        <f>IF(Volume!D91=0,0,Volume!F91/Volume!D91)</f>
        <v>0</v>
      </c>
      <c r="J91" s="176">
        <v>0</v>
      </c>
      <c r="K91" s="170">
        <f t="shared" si="3"/>
        <v>0</v>
      </c>
      <c r="L91" s="60"/>
      <c r="M91" s="6"/>
      <c r="N91" s="59"/>
      <c r="O91" s="3"/>
      <c r="P91" s="3"/>
      <c r="Q91" s="3"/>
      <c r="R91" s="3"/>
      <c r="S91" s="3"/>
      <c r="T91" s="3"/>
      <c r="U91" s="61"/>
      <c r="V91" s="3"/>
      <c r="W91" s="3"/>
      <c r="X91" s="3"/>
      <c r="Y91" s="3"/>
      <c r="Z91" s="3"/>
      <c r="AA91" s="2"/>
    </row>
    <row r="92" spans="1:29" s="58" customFormat="1" ht="15">
      <c r="A92" s="177" t="s">
        <v>145</v>
      </c>
      <c r="B92" s="188">
        <f>'Open Int.'!E92</f>
        <v>45900</v>
      </c>
      <c r="C92" s="189">
        <f>'Open Int.'!F92</f>
        <v>0</v>
      </c>
      <c r="D92" s="190">
        <f>'Open Int.'!H92</f>
        <v>5100</v>
      </c>
      <c r="E92" s="329">
        <f>'Open Int.'!I92</f>
        <v>0</v>
      </c>
      <c r="F92" s="191">
        <f>IF('Open Int.'!E92=0,0,'Open Int.'!H92/'Open Int.'!E92)</f>
        <v>0.1111111111111111</v>
      </c>
      <c r="G92" s="155">
        <v>0.1111111111111111</v>
      </c>
      <c r="H92" s="170">
        <f t="shared" si="2"/>
        <v>0</v>
      </c>
      <c r="I92" s="185">
        <f>IF(Volume!D92=0,0,Volume!F92/Volume!D92)</f>
        <v>0</v>
      </c>
      <c r="J92" s="176">
        <v>0</v>
      </c>
      <c r="K92" s="170">
        <f t="shared" si="3"/>
        <v>0</v>
      </c>
      <c r="L92" s="60"/>
      <c r="M92" s="6"/>
      <c r="N92" s="59"/>
      <c r="O92" s="3"/>
      <c r="P92" s="3"/>
      <c r="Q92" s="3"/>
      <c r="R92" s="3"/>
      <c r="S92" s="3"/>
      <c r="T92" s="3"/>
      <c r="U92" s="61"/>
      <c r="V92" s="3"/>
      <c r="W92" s="3"/>
      <c r="X92" s="3"/>
      <c r="Y92" s="3"/>
      <c r="Z92" s="3"/>
      <c r="AA92" s="2"/>
      <c r="AB92" s="78"/>
      <c r="AC92" s="77"/>
    </row>
    <row r="93" spans="1:27" s="7" customFormat="1" ht="15">
      <c r="A93" s="177" t="s">
        <v>272</v>
      </c>
      <c r="B93" s="188">
        <f>'Open Int.'!E93</f>
        <v>73100</v>
      </c>
      <c r="C93" s="189">
        <f>'Open Int.'!F93</f>
        <v>5100</v>
      </c>
      <c r="D93" s="190">
        <f>'Open Int.'!H93</f>
        <v>6800</v>
      </c>
      <c r="E93" s="329">
        <f>'Open Int.'!I93</f>
        <v>0</v>
      </c>
      <c r="F93" s="191">
        <f>IF('Open Int.'!E93=0,0,'Open Int.'!H93/'Open Int.'!E93)</f>
        <v>0.09302325581395349</v>
      </c>
      <c r="G93" s="155">
        <v>0.1</v>
      </c>
      <c r="H93" s="170">
        <f t="shared" si="2"/>
        <v>-0.06976744186046518</v>
      </c>
      <c r="I93" s="185">
        <f>IF(Volume!D93=0,0,Volume!F93/Volume!D93)</f>
        <v>0</v>
      </c>
      <c r="J93" s="176">
        <v>0</v>
      </c>
      <c r="K93" s="170">
        <f t="shared" si="3"/>
        <v>0</v>
      </c>
      <c r="L93" s="60"/>
      <c r="M93" s="6"/>
      <c r="N93" s="59"/>
      <c r="O93" s="3"/>
      <c r="P93" s="3"/>
      <c r="Q93" s="3"/>
      <c r="R93" s="3"/>
      <c r="S93" s="3"/>
      <c r="T93" s="3"/>
      <c r="U93" s="61"/>
      <c r="V93" s="3"/>
      <c r="W93" s="3"/>
      <c r="X93" s="3"/>
      <c r="Y93" s="3"/>
      <c r="Z93" s="3"/>
      <c r="AA93" s="2"/>
    </row>
    <row r="94" spans="1:27" s="7" customFormat="1" ht="15">
      <c r="A94" s="177" t="s">
        <v>210</v>
      </c>
      <c r="B94" s="188">
        <f>'Open Int.'!E94</f>
        <v>21600</v>
      </c>
      <c r="C94" s="189">
        <f>'Open Int.'!F94</f>
        <v>-2000</v>
      </c>
      <c r="D94" s="190">
        <f>'Open Int.'!H94</f>
        <v>3000</v>
      </c>
      <c r="E94" s="329">
        <f>'Open Int.'!I94</f>
        <v>200</v>
      </c>
      <c r="F94" s="191">
        <f>IF('Open Int.'!E94=0,0,'Open Int.'!H94/'Open Int.'!E94)</f>
        <v>0.1388888888888889</v>
      </c>
      <c r="G94" s="155">
        <v>0.11864406779661017</v>
      </c>
      <c r="H94" s="170">
        <f t="shared" si="2"/>
        <v>0.17063492063492067</v>
      </c>
      <c r="I94" s="185">
        <f>IF(Volume!D94=0,0,Volume!F94/Volume!D94)</f>
        <v>0.1</v>
      </c>
      <c r="J94" s="176">
        <v>0.13043478260869565</v>
      </c>
      <c r="K94" s="170">
        <f t="shared" si="3"/>
        <v>-0.23333333333333328</v>
      </c>
      <c r="L94" s="60"/>
      <c r="M94" s="6"/>
      <c r="N94" s="59"/>
      <c r="O94" s="3"/>
      <c r="P94" s="3"/>
      <c r="Q94" s="3"/>
      <c r="R94" s="3"/>
      <c r="S94" s="3"/>
      <c r="T94" s="3"/>
      <c r="U94" s="61"/>
      <c r="V94" s="3"/>
      <c r="W94" s="3"/>
      <c r="X94" s="3"/>
      <c r="Y94" s="3"/>
      <c r="Z94" s="3"/>
      <c r="AA94" s="2"/>
    </row>
    <row r="95" spans="1:27" s="7" customFormat="1" ht="15">
      <c r="A95" s="177" t="s">
        <v>294</v>
      </c>
      <c r="B95" s="188">
        <f>'Open Int.'!E95</f>
        <v>350</v>
      </c>
      <c r="C95" s="189">
        <f>'Open Int.'!F95</f>
        <v>0</v>
      </c>
      <c r="D95" s="190">
        <f>'Open Int.'!H95</f>
        <v>350</v>
      </c>
      <c r="E95" s="329">
        <f>'Open Int.'!I95</f>
        <v>0</v>
      </c>
      <c r="F95" s="191">
        <f>IF('Open Int.'!E95=0,0,'Open Int.'!H95/'Open Int.'!E95)</f>
        <v>1</v>
      </c>
      <c r="G95" s="155">
        <v>1</v>
      </c>
      <c r="H95" s="170">
        <f t="shared" si="2"/>
        <v>0</v>
      </c>
      <c r="I95" s="185">
        <f>IF(Volume!D95=0,0,Volume!F95/Volume!D95)</f>
        <v>0</v>
      </c>
      <c r="J95" s="176">
        <v>0</v>
      </c>
      <c r="K95" s="170">
        <f t="shared" si="3"/>
        <v>0</v>
      </c>
      <c r="L95" s="60"/>
      <c r="M95" s="6"/>
      <c r="N95" s="59"/>
      <c r="O95" s="3"/>
      <c r="P95" s="3"/>
      <c r="Q95" s="3"/>
      <c r="R95" s="3"/>
      <c r="S95" s="3"/>
      <c r="T95" s="3"/>
      <c r="U95" s="61"/>
      <c r="V95" s="3"/>
      <c r="W95" s="3"/>
      <c r="X95" s="3"/>
      <c r="Y95" s="3"/>
      <c r="Z95" s="3"/>
      <c r="AA95" s="2"/>
    </row>
    <row r="96" spans="1:27" s="7" customFormat="1" ht="15">
      <c r="A96" s="177" t="s">
        <v>7</v>
      </c>
      <c r="B96" s="188">
        <f>'Open Int.'!E96</f>
        <v>103125</v>
      </c>
      <c r="C96" s="189">
        <f>'Open Int.'!F96</f>
        <v>2500</v>
      </c>
      <c r="D96" s="190">
        <f>'Open Int.'!H96</f>
        <v>14375</v>
      </c>
      <c r="E96" s="329">
        <f>'Open Int.'!I96</f>
        <v>-625</v>
      </c>
      <c r="F96" s="191">
        <f>IF('Open Int.'!E96=0,0,'Open Int.'!H96/'Open Int.'!E96)</f>
        <v>0.1393939393939394</v>
      </c>
      <c r="G96" s="155">
        <v>0.14906832298136646</v>
      </c>
      <c r="H96" s="170">
        <f t="shared" si="2"/>
        <v>-0.06489898989898986</v>
      </c>
      <c r="I96" s="185">
        <f>IF(Volume!D96=0,0,Volume!F96/Volume!D96)</f>
        <v>0.058823529411764705</v>
      </c>
      <c r="J96" s="176">
        <v>0.02702702702702703</v>
      </c>
      <c r="K96" s="170">
        <f t="shared" si="3"/>
        <v>1.176470588235294</v>
      </c>
      <c r="L96" s="60"/>
      <c r="M96" s="6"/>
      <c r="N96" s="59"/>
      <c r="O96" s="3"/>
      <c r="P96" s="3"/>
      <c r="Q96" s="3"/>
      <c r="R96" s="3"/>
      <c r="S96" s="3"/>
      <c r="T96" s="3"/>
      <c r="U96" s="61"/>
      <c r="V96" s="3"/>
      <c r="W96" s="3"/>
      <c r="X96" s="3"/>
      <c r="Y96" s="3"/>
      <c r="Z96" s="3"/>
      <c r="AA96" s="2"/>
    </row>
    <row r="97" spans="1:27" s="7" customFormat="1" ht="15">
      <c r="A97" s="177" t="s">
        <v>170</v>
      </c>
      <c r="B97" s="188">
        <f>'Open Int.'!E97</f>
        <v>0</v>
      </c>
      <c r="C97" s="189">
        <f>'Open Int.'!F97</f>
        <v>0</v>
      </c>
      <c r="D97" s="190">
        <f>'Open Int.'!H97</f>
        <v>0</v>
      </c>
      <c r="E97" s="329">
        <f>'Open Int.'!I97</f>
        <v>0</v>
      </c>
      <c r="F97" s="191">
        <f>IF('Open Int.'!E97=0,0,'Open Int.'!H97/'Open Int.'!E97)</f>
        <v>0</v>
      </c>
      <c r="G97" s="155">
        <v>0</v>
      </c>
      <c r="H97" s="170">
        <f t="shared" si="2"/>
        <v>0</v>
      </c>
      <c r="I97" s="185">
        <f>IF(Volume!D97=0,0,Volume!F97/Volume!D97)</f>
        <v>0</v>
      </c>
      <c r="J97" s="176">
        <v>0</v>
      </c>
      <c r="K97" s="170">
        <f t="shared" si="3"/>
        <v>0</v>
      </c>
      <c r="L97" s="60"/>
      <c r="M97" s="6"/>
      <c r="N97" s="59"/>
      <c r="O97" s="3"/>
      <c r="P97" s="3"/>
      <c r="Q97" s="3"/>
      <c r="R97" s="3"/>
      <c r="S97" s="3"/>
      <c r="T97" s="3"/>
      <c r="U97" s="61"/>
      <c r="V97" s="3"/>
      <c r="W97" s="3"/>
      <c r="X97" s="3"/>
      <c r="Y97" s="3"/>
      <c r="Z97" s="3"/>
      <c r="AA97" s="2"/>
    </row>
    <row r="98" spans="1:29" s="58" customFormat="1" ht="15">
      <c r="A98" s="177" t="s">
        <v>223</v>
      </c>
      <c r="B98" s="188">
        <f>'Open Int.'!E98</f>
        <v>108400</v>
      </c>
      <c r="C98" s="189">
        <f>'Open Int.'!F98</f>
        <v>4000</v>
      </c>
      <c r="D98" s="190">
        <f>'Open Int.'!H98</f>
        <v>24800</v>
      </c>
      <c r="E98" s="329">
        <f>'Open Int.'!I98</f>
        <v>0</v>
      </c>
      <c r="F98" s="191">
        <f>IF('Open Int.'!E98=0,0,'Open Int.'!H98/'Open Int.'!E98)</f>
        <v>0.22878228782287824</v>
      </c>
      <c r="G98" s="155">
        <v>0.23754789272030652</v>
      </c>
      <c r="H98" s="170">
        <f t="shared" si="2"/>
        <v>-0.03690036900369002</v>
      </c>
      <c r="I98" s="185">
        <f>IF(Volume!D98=0,0,Volume!F98/Volume!D98)</f>
        <v>0.058823529411764705</v>
      </c>
      <c r="J98" s="176">
        <v>0.05084745762711865</v>
      </c>
      <c r="K98" s="170">
        <f t="shared" si="3"/>
        <v>0.15686274509803913</v>
      </c>
      <c r="L98" s="60"/>
      <c r="M98" s="6"/>
      <c r="N98" s="59"/>
      <c r="O98" s="3"/>
      <c r="P98" s="3"/>
      <c r="Q98" s="3"/>
      <c r="R98" s="3"/>
      <c r="S98" s="3"/>
      <c r="T98" s="3"/>
      <c r="U98" s="61"/>
      <c r="V98" s="3"/>
      <c r="W98" s="3"/>
      <c r="X98" s="3"/>
      <c r="Y98" s="3"/>
      <c r="Z98" s="3"/>
      <c r="AA98" s="2"/>
      <c r="AB98" s="78"/>
      <c r="AC98" s="77"/>
    </row>
    <row r="99" spans="1:27" s="7" customFormat="1" ht="15">
      <c r="A99" s="177" t="s">
        <v>207</v>
      </c>
      <c r="B99" s="188">
        <f>'Open Int.'!E99</f>
        <v>95000</v>
      </c>
      <c r="C99" s="189">
        <f>'Open Int.'!F99</f>
        <v>1250</v>
      </c>
      <c r="D99" s="190">
        <f>'Open Int.'!H99</f>
        <v>7500</v>
      </c>
      <c r="E99" s="329">
        <f>'Open Int.'!I99</f>
        <v>0</v>
      </c>
      <c r="F99" s="191">
        <f>IF('Open Int.'!E99=0,0,'Open Int.'!H99/'Open Int.'!E99)</f>
        <v>0.07894736842105263</v>
      </c>
      <c r="G99" s="155">
        <v>0.08</v>
      </c>
      <c r="H99" s="170">
        <f t="shared" si="2"/>
        <v>-0.01315789473684218</v>
      </c>
      <c r="I99" s="185">
        <f>IF(Volume!D99=0,0,Volume!F99/Volume!D99)</f>
        <v>0</v>
      </c>
      <c r="J99" s="176">
        <v>0</v>
      </c>
      <c r="K99" s="170">
        <f t="shared" si="3"/>
        <v>0</v>
      </c>
      <c r="L99" s="60"/>
      <c r="M99" s="6"/>
      <c r="N99" s="59"/>
      <c r="O99" s="3"/>
      <c r="P99" s="3"/>
      <c r="Q99" s="3"/>
      <c r="R99" s="3"/>
      <c r="S99" s="3"/>
      <c r="T99" s="3"/>
      <c r="U99" s="61"/>
      <c r="V99" s="3"/>
      <c r="W99" s="3"/>
      <c r="X99" s="3"/>
      <c r="Y99" s="3"/>
      <c r="Z99" s="3"/>
      <c r="AA99" s="2"/>
    </row>
    <row r="100" spans="1:27" s="7" customFormat="1" ht="15">
      <c r="A100" s="177" t="s">
        <v>295</v>
      </c>
      <c r="B100" s="188">
        <f>'Open Int.'!E100</f>
        <v>750</v>
      </c>
      <c r="C100" s="189">
        <f>'Open Int.'!F100</f>
        <v>0</v>
      </c>
      <c r="D100" s="190">
        <f>'Open Int.'!H100</f>
        <v>0</v>
      </c>
      <c r="E100" s="329">
        <f>'Open Int.'!I100</f>
        <v>0</v>
      </c>
      <c r="F100" s="191">
        <f>IF('Open Int.'!E100=0,0,'Open Int.'!H100/'Open Int.'!E100)</f>
        <v>0</v>
      </c>
      <c r="G100" s="155">
        <v>0</v>
      </c>
      <c r="H100" s="170">
        <f t="shared" si="2"/>
        <v>0</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277</v>
      </c>
      <c r="B101" s="188">
        <f>'Open Int.'!E101</f>
        <v>26400</v>
      </c>
      <c r="C101" s="189">
        <f>'Open Int.'!F101</f>
        <v>-800</v>
      </c>
      <c r="D101" s="190">
        <f>'Open Int.'!H101</f>
        <v>2400</v>
      </c>
      <c r="E101" s="329">
        <f>'Open Int.'!I101</f>
        <v>0</v>
      </c>
      <c r="F101" s="191">
        <f>IF('Open Int.'!E101=0,0,'Open Int.'!H101/'Open Int.'!E101)</f>
        <v>0.09090909090909091</v>
      </c>
      <c r="G101" s="155">
        <v>0.08823529411764706</v>
      </c>
      <c r="H101" s="170">
        <f t="shared" si="2"/>
        <v>0.030303030303030266</v>
      </c>
      <c r="I101" s="185">
        <f>IF(Volume!D101=0,0,Volume!F101/Volume!D101)</f>
        <v>0</v>
      </c>
      <c r="J101" s="176">
        <v>0</v>
      </c>
      <c r="K101" s="170">
        <f t="shared" si="3"/>
        <v>0</v>
      </c>
      <c r="L101" s="60"/>
      <c r="M101" s="6"/>
      <c r="N101" s="59"/>
      <c r="O101" s="3"/>
      <c r="P101" s="3"/>
      <c r="Q101" s="3"/>
      <c r="R101" s="3"/>
      <c r="S101" s="3"/>
      <c r="T101" s="3"/>
      <c r="U101" s="61"/>
      <c r="V101" s="3"/>
      <c r="W101" s="3"/>
      <c r="X101" s="3"/>
      <c r="Y101" s="3"/>
      <c r="Z101" s="3"/>
      <c r="AA101" s="2"/>
    </row>
    <row r="102" spans="1:29" s="58" customFormat="1" ht="15">
      <c r="A102" s="177" t="s">
        <v>146</v>
      </c>
      <c r="B102" s="188">
        <f>'Open Int.'!E102</f>
        <v>436100</v>
      </c>
      <c r="C102" s="189">
        <f>'Open Int.'!F102</f>
        <v>-8900</v>
      </c>
      <c r="D102" s="190">
        <f>'Open Int.'!H102</f>
        <v>44500</v>
      </c>
      <c r="E102" s="329">
        <f>'Open Int.'!I102</f>
        <v>0</v>
      </c>
      <c r="F102" s="191">
        <f>IF('Open Int.'!E102=0,0,'Open Int.'!H102/'Open Int.'!E102)</f>
        <v>0.10204081632653061</v>
      </c>
      <c r="G102" s="155">
        <v>0.1</v>
      </c>
      <c r="H102" s="170">
        <f t="shared" si="2"/>
        <v>0.02040816326530609</v>
      </c>
      <c r="I102" s="185">
        <f>IF(Volume!D102=0,0,Volume!F102/Volume!D102)</f>
        <v>0</v>
      </c>
      <c r="J102" s="176">
        <v>0.5</v>
      </c>
      <c r="K102" s="170">
        <f t="shared" si="3"/>
        <v>-1</v>
      </c>
      <c r="L102" s="60"/>
      <c r="M102" s="6"/>
      <c r="N102" s="59"/>
      <c r="O102" s="3"/>
      <c r="P102" s="3"/>
      <c r="Q102" s="3"/>
      <c r="R102" s="3"/>
      <c r="S102" s="3"/>
      <c r="T102" s="3"/>
      <c r="U102" s="61"/>
      <c r="V102" s="3"/>
      <c r="W102" s="3"/>
      <c r="X102" s="3"/>
      <c r="Y102" s="3"/>
      <c r="Z102" s="3"/>
      <c r="AA102" s="2"/>
      <c r="AB102" s="78"/>
      <c r="AC102" s="77"/>
    </row>
    <row r="103" spans="1:29" s="58" customFormat="1" ht="15">
      <c r="A103" s="177" t="s">
        <v>8</v>
      </c>
      <c r="B103" s="188">
        <f>'Open Int.'!E103</f>
        <v>2009600</v>
      </c>
      <c r="C103" s="189">
        <f>'Open Int.'!F103</f>
        <v>81600</v>
      </c>
      <c r="D103" s="190">
        <f>'Open Int.'!H103</f>
        <v>587200</v>
      </c>
      <c r="E103" s="329">
        <f>'Open Int.'!I103</f>
        <v>9600</v>
      </c>
      <c r="F103" s="191">
        <f>IF('Open Int.'!E103=0,0,'Open Int.'!H103/'Open Int.'!E103)</f>
        <v>0.2921974522292994</v>
      </c>
      <c r="G103" s="155">
        <v>0.2995850622406639</v>
      </c>
      <c r="H103" s="170">
        <f t="shared" si="2"/>
        <v>-0.02465947386064885</v>
      </c>
      <c r="I103" s="185">
        <f>IF(Volume!D103=0,0,Volume!F103/Volume!D103)</f>
        <v>0.11597938144329897</v>
      </c>
      <c r="J103" s="176">
        <v>0.167192429022082</v>
      </c>
      <c r="K103" s="170">
        <f t="shared" si="3"/>
        <v>-0.30631200155611743</v>
      </c>
      <c r="L103" s="60"/>
      <c r="M103" s="6"/>
      <c r="N103" s="59"/>
      <c r="O103" s="3"/>
      <c r="P103" s="3"/>
      <c r="Q103" s="3"/>
      <c r="R103" s="3"/>
      <c r="S103" s="3"/>
      <c r="T103" s="3"/>
      <c r="U103" s="61"/>
      <c r="V103" s="3"/>
      <c r="W103" s="3"/>
      <c r="X103" s="3"/>
      <c r="Y103" s="3"/>
      <c r="Z103" s="3"/>
      <c r="AA103" s="2"/>
      <c r="AB103" s="78"/>
      <c r="AC103" s="77"/>
    </row>
    <row r="104" spans="1:27" s="7" customFormat="1" ht="15">
      <c r="A104" s="177" t="s">
        <v>296</v>
      </c>
      <c r="B104" s="188">
        <f>'Open Int.'!E104</f>
        <v>13000</v>
      </c>
      <c r="C104" s="189">
        <f>'Open Int.'!F104</f>
        <v>1000</v>
      </c>
      <c r="D104" s="190">
        <f>'Open Int.'!H104</f>
        <v>1000</v>
      </c>
      <c r="E104" s="329">
        <f>'Open Int.'!I104</f>
        <v>0</v>
      </c>
      <c r="F104" s="191">
        <f>IF('Open Int.'!E104=0,0,'Open Int.'!H104/'Open Int.'!E104)</f>
        <v>0.07692307692307693</v>
      </c>
      <c r="G104" s="155">
        <v>0.08333333333333333</v>
      </c>
      <c r="H104" s="170">
        <f t="shared" si="2"/>
        <v>-0.07692307692307682</v>
      </c>
      <c r="I104" s="185">
        <f>IF(Volume!D104=0,0,Volume!F104/Volume!D104)</f>
        <v>0</v>
      </c>
      <c r="J104" s="176">
        <v>0</v>
      </c>
      <c r="K104" s="170">
        <f t="shared" si="3"/>
        <v>0</v>
      </c>
      <c r="L104" s="60"/>
      <c r="M104" s="6"/>
      <c r="N104" s="59"/>
      <c r="O104" s="3"/>
      <c r="P104" s="3"/>
      <c r="Q104" s="3"/>
      <c r="R104" s="3"/>
      <c r="S104" s="3"/>
      <c r="T104" s="3"/>
      <c r="U104" s="61"/>
      <c r="V104" s="3"/>
      <c r="W104" s="3"/>
      <c r="X104" s="3"/>
      <c r="Y104" s="3"/>
      <c r="Z104" s="3"/>
      <c r="AA104" s="2"/>
    </row>
    <row r="105" spans="1:27" s="7" customFormat="1" ht="15">
      <c r="A105" s="177" t="s">
        <v>179</v>
      </c>
      <c r="B105" s="188">
        <f>'Open Int.'!E105</f>
        <v>5614000</v>
      </c>
      <c r="C105" s="189">
        <f>'Open Int.'!F105</f>
        <v>28000</v>
      </c>
      <c r="D105" s="190">
        <f>'Open Int.'!H105</f>
        <v>952000</v>
      </c>
      <c r="E105" s="329">
        <f>'Open Int.'!I105</f>
        <v>28000</v>
      </c>
      <c r="F105" s="191">
        <f>IF('Open Int.'!E105=0,0,'Open Int.'!H105/'Open Int.'!E105)</f>
        <v>0.16957605985037408</v>
      </c>
      <c r="G105" s="155">
        <v>0.16541353383458646</v>
      </c>
      <c r="H105" s="170">
        <f t="shared" si="2"/>
        <v>0.025164361822716072</v>
      </c>
      <c r="I105" s="185">
        <f>IF(Volume!D105=0,0,Volume!F105/Volume!D105)</f>
        <v>0.05</v>
      </c>
      <c r="J105" s="176">
        <v>0.03225806451612903</v>
      </c>
      <c r="K105" s="170">
        <f t="shared" si="3"/>
        <v>0.5500000000000002</v>
      </c>
      <c r="L105" s="60"/>
      <c r="M105" s="6"/>
      <c r="N105" s="59"/>
      <c r="O105" s="3"/>
      <c r="P105" s="3"/>
      <c r="Q105" s="3"/>
      <c r="R105" s="3"/>
      <c r="S105" s="3"/>
      <c r="T105" s="3"/>
      <c r="U105" s="61"/>
      <c r="V105" s="3"/>
      <c r="W105" s="3"/>
      <c r="X105" s="3"/>
      <c r="Y105" s="3"/>
      <c r="Z105" s="3"/>
      <c r="AA105" s="2"/>
    </row>
    <row r="106" spans="1:27" s="7" customFormat="1" ht="15">
      <c r="A106" s="177" t="s">
        <v>202</v>
      </c>
      <c r="B106" s="188">
        <f>'Open Int.'!E106</f>
        <v>73600</v>
      </c>
      <c r="C106" s="189">
        <f>'Open Int.'!F106</f>
        <v>-3450</v>
      </c>
      <c r="D106" s="190">
        <f>'Open Int.'!H106</f>
        <v>14950</v>
      </c>
      <c r="E106" s="329">
        <f>'Open Int.'!I106</f>
        <v>0</v>
      </c>
      <c r="F106" s="191">
        <f>IF('Open Int.'!E106=0,0,'Open Int.'!H106/'Open Int.'!E106)</f>
        <v>0.203125</v>
      </c>
      <c r="G106" s="155">
        <v>0.19402985074626866</v>
      </c>
      <c r="H106" s="170">
        <f t="shared" si="2"/>
        <v>0.04687499999999997</v>
      </c>
      <c r="I106" s="185">
        <f>IF(Volume!D106=0,0,Volume!F106/Volume!D106)</f>
        <v>0</v>
      </c>
      <c r="J106" s="176">
        <v>0</v>
      </c>
      <c r="K106" s="170">
        <f t="shared" si="3"/>
        <v>0</v>
      </c>
      <c r="L106" s="60"/>
      <c r="M106" s="6"/>
      <c r="N106" s="59"/>
      <c r="O106" s="3"/>
      <c r="P106" s="3"/>
      <c r="Q106" s="3"/>
      <c r="R106" s="3"/>
      <c r="S106" s="3"/>
      <c r="T106" s="3"/>
      <c r="U106" s="61"/>
      <c r="V106" s="3"/>
      <c r="W106" s="3"/>
      <c r="X106" s="3"/>
      <c r="Y106" s="3"/>
      <c r="Z106" s="3"/>
      <c r="AA106" s="2"/>
    </row>
    <row r="107" spans="1:29" s="58" customFormat="1" ht="15">
      <c r="A107" s="177" t="s">
        <v>171</v>
      </c>
      <c r="B107" s="188">
        <f>'Open Int.'!E107</f>
        <v>7700</v>
      </c>
      <c r="C107" s="189">
        <f>'Open Int.'!F107</f>
        <v>0</v>
      </c>
      <c r="D107" s="190">
        <f>'Open Int.'!H107</f>
        <v>9900</v>
      </c>
      <c r="E107" s="329">
        <f>'Open Int.'!I107</f>
        <v>0</v>
      </c>
      <c r="F107" s="191">
        <f>IF('Open Int.'!E107=0,0,'Open Int.'!H107/'Open Int.'!E107)</f>
        <v>1.2857142857142858</v>
      </c>
      <c r="G107" s="155">
        <v>1.2857142857142858</v>
      </c>
      <c r="H107" s="170">
        <f t="shared" si="2"/>
        <v>0</v>
      </c>
      <c r="I107" s="185">
        <f>IF(Volume!D107=0,0,Volume!F107/Volume!D107)</f>
        <v>0</v>
      </c>
      <c r="J107" s="176">
        <v>6</v>
      </c>
      <c r="K107" s="170">
        <f t="shared" si="3"/>
        <v>-1</v>
      </c>
      <c r="L107" s="60"/>
      <c r="M107" s="6"/>
      <c r="N107" s="59"/>
      <c r="O107" s="3"/>
      <c r="P107" s="3"/>
      <c r="Q107" s="3"/>
      <c r="R107" s="3"/>
      <c r="S107" s="3"/>
      <c r="T107" s="3"/>
      <c r="U107" s="61"/>
      <c r="V107" s="3"/>
      <c r="W107" s="3"/>
      <c r="X107" s="3"/>
      <c r="Y107" s="3"/>
      <c r="Z107" s="3"/>
      <c r="AA107" s="2"/>
      <c r="AB107" s="78"/>
      <c r="AC107" s="77"/>
    </row>
    <row r="108" spans="1:29" s="58" customFormat="1" ht="15">
      <c r="A108" s="177" t="s">
        <v>147</v>
      </c>
      <c r="B108" s="188">
        <f>'Open Int.'!E108</f>
        <v>188800</v>
      </c>
      <c r="C108" s="189">
        <f>'Open Int.'!F108</f>
        <v>0</v>
      </c>
      <c r="D108" s="190">
        <f>'Open Int.'!H108</f>
        <v>5900</v>
      </c>
      <c r="E108" s="329">
        <f>'Open Int.'!I108</f>
        <v>0</v>
      </c>
      <c r="F108" s="191">
        <f>IF('Open Int.'!E108=0,0,'Open Int.'!H108/'Open Int.'!E108)</f>
        <v>0.03125</v>
      </c>
      <c r="G108" s="155">
        <v>0.03125</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c r="AB108" s="78"/>
      <c r="AC108" s="77"/>
    </row>
    <row r="109" spans="1:29" s="58" customFormat="1" ht="15">
      <c r="A109" s="177" t="s">
        <v>148</v>
      </c>
      <c r="B109" s="188">
        <f>'Open Int.'!E109</f>
        <v>8360</v>
      </c>
      <c r="C109" s="189">
        <f>'Open Int.'!F109</f>
        <v>0</v>
      </c>
      <c r="D109" s="190">
        <f>'Open Int.'!H109</f>
        <v>0</v>
      </c>
      <c r="E109" s="329">
        <f>'Open Int.'!I109</f>
        <v>0</v>
      </c>
      <c r="F109" s="191">
        <f>IF('Open Int.'!E109=0,0,'Open Int.'!H109/'Open Int.'!E109)</f>
        <v>0</v>
      </c>
      <c r="G109" s="155">
        <v>0</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c r="AB109" s="78"/>
      <c r="AC109" s="77"/>
    </row>
    <row r="110" spans="1:29" s="58" customFormat="1" ht="15">
      <c r="A110" s="177" t="s">
        <v>122</v>
      </c>
      <c r="B110" s="188">
        <f>'Open Int.'!E110</f>
        <v>2756000</v>
      </c>
      <c r="C110" s="189">
        <f>'Open Int.'!F110</f>
        <v>53625</v>
      </c>
      <c r="D110" s="190">
        <f>'Open Int.'!H110</f>
        <v>1334125</v>
      </c>
      <c r="E110" s="329">
        <f>'Open Int.'!I110</f>
        <v>8125</v>
      </c>
      <c r="F110" s="191">
        <f>IF('Open Int.'!E110=0,0,'Open Int.'!H110/'Open Int.'!E110)</f>
        <v>0.4840801886792453</v>
      </c>
      <c r="G110" s="155">
        <v>0.4906794948887553</v>
      </c>
      <c r="H110" s="170">
        <f t="shared" si="2"/>
        <v>-0.013449321355900877</v>
      </c>
      <c r="I110" s="185">
        <f>IF(Volume!D110=0,0,Volume!F110/Volume!D110)</f>
        <v>0.14933333333333335</v>
      </c>
      <c r="J110" s="176">
        <v>0.1976284584980237</v>
      </c>
      <c r="K110" s="170">
        <f t="shared" si="3"/>
        <v>-0.24437333333333325</v>
      </c>
      <c r="L110" s="60"/>
      <c r="M110" s="6"/>
      <c r="N110" s="59"/>
      <c r="O110" s="3"/>
      <c r="P110" s="3"/>
      <c r="Q110" s="3"/>
      <c r="R110" s="3"/>
      <c r="S110" s="3"/>
      <c r="T110" s="3"/>
      <c r="U110" s="61"/>
      <c r="V110" s="3"/>
      <c r="W110" s="3"/>
      <c r="X110" s="3"/>
      <c r="Y110" s="3"/>
      <c r="Z110" s="3"/>
      <c r="AA110" s="2"/>
      <c r="AB110" s="78"/>
      <c r="AC110" s="77"/>
    </row>
    <row r="111" spans="1:29" s="58" customFormat="1" ht="15">
      <c r="A111" s="177" t="s">
        <v>36</v>
      </c>
      <c r="B111" s="188">
        <f>'Open Int.'!E111</f>
        <v>86625</v>
      </c>
      <c r="C111" s="189">
        <f>'Open Int.'!F111</f>
        <v>450</v>
      </c>
      <c r="D111" s="190">
        <f>'Open Int.'!H111</f>
        <v>11250</v>
      </c>
      <c r="E111" s="329">
        <f>'Open Int.'!I111</f>
        <v>1575</v>
      </c>
      <c r="F111" s="191">
        <f>IF('Open Int.'!E111=0,0,'Open Int.'!H111/'Open Int.'!E111)</f>
        <v>0.12987012987012986</v>
      </c>
      <c r="G111" s="155">
        <v>0.1122715404699739</v>
      </c>
      <c r="H111" s="170">
        <f t="shared" si="2"/>
        <v>0.1567502265176682</v>
      </c>
      <c r="I111" s="185">
        <f>IF(Volume!D111=0,0,Volume!F111/Volume!D111)</f>
        <v>0.12804878048780488</v>
      </c>
      <c r="J111" s="176">
        <v>0.09777777777777778</v>
      </c>
      <c r="K111" s="170">
        <f t="shared" si="3"/>
        <v>0.30958980044345896</v>
      </c>
      <c r="L111" s="60"/>
      <c r="M111" s="6"/>
      <c r="N111" s="59"/>
      <c r="O111" s="3"/>
      <c r="P111" s="3"/>
      <c r="Q111" s="3"/>
      <c r="R111" s="3"/>
      <c r="S111" s="3"/>
      <c r="T111" s="3"/>
      <c r="U111" s="61"/>
      <c r="V111" s="3"/>
      <c r="W111" s="3"/>
      <c r="X111" s="3"/>
      <c r="Y111" s="3"/>
      <c r="Z111" s="3"/>
      <c r="AA111" s="2"/>
      <c r="AB111" s="78"/>
      <c r="AC111" s="77"/>
    </row>
    <row r="112" spans="1:29" s="58" customFormat="1" ht="15">
      <c r="A112" s="177" t="s">
        <v>172</v>
      </c>
      <c r="B112" s="188">
        <f>'Open Int.'!E112</f>
        <v>137550</v>
      </c>
      <c r="C112" s="189">
        <f>'Open Int.'!F112</f>
        <v>4200</v>
      </c>
      <c r="D112" s="190">
        <f>'Open Int.'!H112</f>
        <v>5250</v>
      </c>
      <c r="E112" s="329">
        <f>'Open Int.'!I112</f>
        <v>0</v>
      </c>
      <c r="F112" s="191">
        <f>IF('Open Int.'!E112=0,0,'Open Int.'!H112/'Open Int.'!E112)</f>
        <v>0.03816793893129771</v>
      </c>
      <c r="G112" s="155">
        <v>0.03937007874015748</v>
      </c>
      <c r="H112" s="170">
        <f t="shared" si="2"/>
        <v>-0.030534351145038125</v>
      </c>
      <c r="I112" s="185">
        <f>IF(Volume!D112=0,0,Volume!F112/Volume!D112)</f>
        <v>0</v>
      </c>
      <c r="J112" s="176">
        <v>0</v>
      </c>
      <c r="K112" s="170">
        <f t="shared" si="3"/>
        <v>0</v>
      </c>
      <c r="L112" s="60"/>
      <c r="M112" s="6"/>
      <c r="N112" s="59"/>
      <c r="O112" s="3"/>
      <c r="P112" s="3"/>
      <c r="Q112" s="3"/>
      <c r="R112" s="3"/>
      <c r="S112" s="3"/>
      <c r="T112" s="3"/>
      <c r="U112" s="61"/>
      <c r="V112" s="3"/>
      <c r="W112" s="3"/>
      <c r="X112" s="3"/>
      <c r="Y112" s="3"/>
      <c r="Z112" s="3"/>
      <c r="AA112" s="2"/>
      <c r="AB112" s="78"/>
      <c r="AC112" s="77"/>
    </row>
    <row r="113" spans="1:29" s="58" customFormat="1" ht="15">
      <c r="A113" s="177" t="s">
        <v>80</v>
      </c>
      <c r="B113" s="188">
        <f>'Open Int.'!E113</f>
        <v>14400</v>
      </c>
      <c r="C113" s="189">
        <f>'Open Int.'!F113</f>
        <v>1200</v>
      </c>
      <c r="D113" s="190">
        <f>'Open Int.'!H113</f>
        <v>0</v>
      </c>
      <c r="E113" s="329">
        <f>'Open Int.'!I113</f>
        <v>0</v>
      </c>
      <c r="F113" s="191">
        <f>IF('Open Int.'!E113=0,0,'Open Int.'!H113/'Open Int.'!E113)</f>
        <v>0</v>
      </c>
      <c r="G113" s="155">
        <v>0</v>
      </c>
      <c r="H113" s="170">
        <f t="shared" si="2"/>
        <v>0</v>
      </c>
      <c r="I113" s="185">
        <f>IF(Volume!D113=0,0,Volume!F113/Volume!D113)</f>
        <v>0</v>
      </c>
      <c r="J113" s="176">
        <v>0</v>
      </c>
      <c r="K113" s="170">
        <f t="shared" si="3"/>
        <v>0</v>
      </c>
      <c r="L113" s="60"/>
      <c r="M113" s="6"/>
      <c r="N113" s="59"/>
      <c r="O113" s="3"/>
      <c r="P113" s="3"/>
      <c r="Q113" s="3"/>
      <c r="R113" s="3"/>
      <c r="S113" s="3"/>
      <c r="T113" s="3"/>
      <c r="U113" s="61"/>
      <c r="V113" s="3"/>
      <c r="W113" s="3"/>
      <c r="X113" s="3"/>
      <c r="Y113" s="3"/>
      <c r="Z113" s="3"/>
      <c r="AA113" s="2"/>
      <c r="AB113" s="78"/>
      <c r="AC113" s="77"/>
    </row>
    <row r="114" spans="1:29" s="58" customFormat="1" ht="15">
      <c r="A114" s="177" t="s">
        <v>274</v>
      </c>
      <c r="B114" s="188">
        <f>'Open Int.'!E114</f>
        <v>204400</v>
      </c>
      <c r="C114" s="189">
        <f>'Open Int.'!F114</f>
        <v>-34300</v>
      </c>
      <c r="D114" s="190">
        <f>'Open Int.'!H114</f>
        <v>35000</v>
      </c>
      <c r="E114" s="329">
        <f>'Open Int.'!I114</f>
        <v>0</v>
      </c>
      <c r="F114" s="191">
        <f>IF('Open Int.'!E114=0,0,'Open Int.'!H114/'Open Int.'!E114)</f>
        <v>0.17123287671232876</v>
      </c>
      <c r="G114" s="155">
        <v>0.1466275659824047</v>
      </c>
      <c r="H114" s="170">
        <f t="shared" si="2"/>
        <v>0.16780821917808206</v>
      </c>
      <c r="I114" s="185">
        <f>IF(Volume!D114=0,0,Volume!F114/Volume!D114)</f>
        <v>0</v>
      </c>
      <c r="J114" s="176">
        <v>0</v>
      </c>
      <c r="K114" s="170">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77" t="s">
        <v>224</v>
      </c>
      <c r="B115" s="188">
        <f>'Open Int.'!E115</f>
        <v>650</v>
      </c>
      <c r="C115" s="189">
        <f>'Open Int.'!F115</f>
        <v>0</v>
      </c>
      <c r="D115" s="190">
        <f>'Open Int.'!H115</f>
        <v>0</v>
      </c>
      <c r="E115" s="329">
        <f>'Open Int.'!I115</f>
        <v>0</v>
      </c>
      <c r="F115" s="191">
        <f>IF('Open Int.'!E115=0,0,'Open Int.'!H115/'Open Int.'!E115)</f>
        <v>0</v>
      </c>
      <c r="G115" s="155">
        <v>0</v>
      </c>
      <c r="H115" s="170">
        <f t="shared" si="2"/>
        <v>0</v>
      </c>
      <c r="I115" s="185">
        <f>IF(Volume!D115=0,0,Volume!F115/Volume!D115)</f>
        <v>0</v>
      </c>
      <c r="J115" s="176">
        <v>0</v>
      </c>
      <c r="K115" s="170">
        <f t="shared" si="3"/>
        <v>0</v>
      </c>
      <c r="L115" s="60"/>
      <c r="M115" s="6"/>
      <c r="N115" s="59"/>
      <c r="O115" s="3"/>
      <c r="P115" s="3"/>
      <c r="Q115" s="3"/>
      <c r="R115" s="3"/>
      <c r="S115" s="3"/>
      <c r="T115" s="3"/>
      <c r="U115" s="61"/>
      <c r="V115" s="3"/>
      <c r="W115" s="3"/>
      <c r="X115" s="3"/>
      <c r="Y115" s="3"/>
      <c r="Z115" s="3"/>
      <c r="AA115" s="2"/>
      <c r="AB115" s="78"/>
      <c r="AC115" s="77"/>
    </row>
    <row r="116" spans="1:29" s="58" customFormat="1" ht="15">
      <c r="A116" s="177" t="s">
        <v>394</v>
      </c>
      <c r="B116" s="188">
        <f>'Open Int.'!E116</f>
        <v>784800</v>
      </c>
      <c r="C116" s="189">
        <f>'Open Int.'!F116</f>
        <v>115200</v>
      </c>
      <c r="D116" s="190">
        <f>'Open Int.'!H116</f>
        <v>146400</v>
      </c>
      <c r="E116" s="329">
        <f>'Open Int.'!I116</f>
        <v>55200</v>
      </c>
      <c r="F116" s="191">
        <f>IF('Open Int.'!E116=0,0,'Open Int.'!H116/'Open Int.'!E116)</f>
        <v>0.18654434250764526</v>
      </c>
      <c r="G116" s="155">
        <v>0.13620071684587814</v>
      </c>
      <c r="H116" s="170">
        <f t="shared" si="2"/>
        <v>0.36962819893771115</v>
      </c>
      <c r="I116" s="185">
        <f>IF(Volume!D116=0,0,Volume!F116/Volume!D116)</f>
        <v>0.05269761606022585</v>
      </c>
      <c r="J116" s="176">
        <v>0.05714285714285714</v>
      </c>
      <c r="K116" s="170">
        <f t="shared" si="3"/>
        <v>-0.07779171894604764</v>
      </c>
      <c r="L116" s="60"/>
      <c r="M116" s="6"/>
      <c r="N116" s="59"/>
      <c r="O116" s="3"/>
      <c r="P116" s="3"/>
      <c r="Q116" s="3"/>
      <c r="R116" s="3"/>
      <c r="S116" s="3"/>
      <c r="T116" s="3"/>
      <c r="U116" s="61"/>
      <c r="V116" s="3"/>
      <c r="W116" s="3"/>
      <c r="X116" s="3"/>
      <c r="Y116" s="3"/>
      <c r="Z116" s="3"/>
      <c r="AA116" s="2"/>
      <c r="AB116" s="78"/>
      <c r="AC116" s="77"/>
    </row>
    <row r="117" spans="1:29" s="58" customFormat="1" ht="15">
      <c r="A117" s="177" t="s">
        <v>81</v>
      </c>
      <c r="B117" s="188">
        <f>'Open Int.'!E117</f>
        <v>9000</v>
      </c>
      <c r="C117" s="189">
        <f>'Open Int.'!F117</f>
        <v>0</v>
      </c>
      <c r="D117" s="190">
        <f>'Open Int.'!H117</f>
        <v>0</v>
      </c>
      <c r="E117" s="329">
        <f>'Open Int.'!I117</f>
        <v>0</v>
      </c>
      <c r="F117" s="191">
        <f>IF('Open Int.'!E117=0,0,'Open Int.'!H117/'Open Int.'!E117)</f>
        <v>0</v>
      </c>
      <c r="G117" s="155">
        <v>0</v>
      </c>
      <c r="H117" s="170">
        <f t="shared" si="2"/>
        <v>0</v>
      </c>
      <c r="I117" s="185">
        <f>IF(Volume!D117=0,0,Volume!F117/Volume!D117)</f>
        <v>0</v>
      </c>
      <c r="J117" s="176">
        <v>0</v>
      </c>
      <c r="K117" s="170">
        <f t="shared" si="3"/>
        <v>0</v>
      </c>
      <c r="L117" s="60"/>
      <c r="M117" s="6"/>
      <c r="N117" s="59"/>
      <c r="O117" s="3"/>
      <c r="P117" s="3"/>
      <c r="Q117" s="3"/>
      <c r="R117" s="3"/>
      <c r="S117" s="3"/>
      <c r="T117" s="3"/>
      <c r="U117" s="61"/>
      <c r="V117" s="3"/>
      <c r="W117" s="3"/>
      <c r="X117" s="3"/>
      <c r="Y117" s="3"/>
      <c r="Z117" s="3"/>
      <c r="AA117" s="2"/>
      <c r="AB117" s="78"/>
      <c r="AC117" s="77"/>
    </row>
    <row r="118" spans="1:29" s="58" customFormat="1" ht="15">
      <c r="A118" s="177" t="s">
        <v>225</v>
      </c>
      <c r="B118" s="188">
        <f>'Open Int.'!E118</f>
        <v>474600</v>
      </c>
      <c r="C118" s="189">
        <f>'Open Int.'!F118</f>
        <v>21000</v>
      </c>
      <c r="D118" s="190">
        <f>'Open Int.'!H118</f>
        <v>77000</v>
      </c>
      <c r="E118" s="329">
        <f>'Open Int.'!I118</f>
        <v>1400</v>
      </c>
      <c r="F118" s="191">
        <f>IF('Open Int.'!E118=0,0,'Open Int.'!H118/'Open Int.'!E118)</f>
        <v>0.16224188790560473</v>
      </c>
      <c r="G118" s="155">
        <v>0.16666666666666666</v>
      </c>
      <c r="H118" s="170">
        <f t="shared" si="2"/>
        <v>-0.026548672566371556</v>
      </c>
      <c r="I118" s="185">
        <f>IF(Volume!D118=0,0,Volume!F118/Volume!D118)</f>
        <v>0.041666666666666664</v>
      </c>
      <c r="J118" s="176">
        <v>0.08118081180811808</v>
      </c>
      <c r="K118" s="170">
        <f t="shared" si="3"/>
        <v>-0.48674242424242425</v>
      </c>
      <c r="L118" s="60"/>
      <c r="M118" s="6"/>
      <c r="N118" s="59"/>
      <c r="O118" s="3"/>
      <c r="P118" s="3"/>
      <c r="Q118" s="3"/>
      <c r="R118" s="3"/>
      <c r="S118" s="3"/>
      <c r="T118" s="3"/>
      <c r="U118" s="61"/>
      <c r="V118" s="3"/>
      <c r="W118" s="3"/>
      <c r="X118" s="3"/>
      <c r="Y118" s="3"/>
      <c r="Z118" s="3"/>
      <c r="AA118" s="2"/>
      <c r="AB118" s="78"/>
      <c r="AC118" s="77"/>
    </row>
    <row r="119" spans="1:27" s="7" customFormat="1" ht="15">
      <c r="A119" s="177" t="s">
        <v>297</v>
      </c>
      <c r="B119" s="188">
        <f>'Open Int.'!E119</f>
        <v>181500</v>
      </c>
      <c r="C119" s="189">
        <f>'Open Int.'!F119</f>
        <v>1100</v>
      </c>
      <c r="D119" s="190">
        <f>'Open Int.'!H119</f>
        <v>74800</v>
      </c>
      <c r="E119" s="329">
        <f>'Open Int.'!I119</f>
        <v>3300</v>
      </c>
      <c r="F119" s="191">
        <f>IF('Open Int.'!E119=0,0,'Open Int.'!H119/'Open Int.'!E119)</f>
        <v>0.4121212121212121</v>
      </c>
      <c r="G119" s="155">
        <v>0.39634146341463417</v>
      </c>
      <c r="H119" s="170">
        <f t="shared" si="2"/>
        <v>0.039813519813519736</v>
      </c>
      <c r="I119" s="185">
        <f>IF(Volume!D119=0,0,Volume!F119/Volume!D119)</f>
        <v>0.10526315789473684</v>
      </c>
      <c r="J119" s="176">
        <v>0.29310344827586204</v>
      </c>
      <c r="K119" s="170">
        <f t="shared" si="3"/>
        <v>-0.6408668730650154</v>
      </c>
      <c r="L119" s="60"/>
      <c r="M119" s="6"/>
      <c r="N119" s="59"/>
      <c r="O119" s="3"/>
      <c r="P119" s="3"/>
      <c r="Q119" s="3"/>
      <c r="R119" s="3"/>
      <c r="S119" s="3"/>
      <c r="T119" s="3"/>
      <c r="U119" s="61"/>
      <c r="V119" s="3"/>
      <c r="W119" s="3"/>
      <c r="X119" s="3"/>
      <c r="Y119" s="3"/>
      <c r="Z119" s="3"/>
      <c r="AA119" s="2"/>
    </row>
    <row r="120" spans="1:27" s="7" customFormat="1" ht="15">
      <c r="A120" s="177" t="s">
        <v>226</v>
      </c>
      <c r="B120" s="188">
        <f>'Open Int.'!E120</f>
        <v>24000</v>
      </c>
      <c r="C120" s="189">
        <f>'Open Int.'!F120</f>
        <v>1500</v>
      </c>
      <c r="D120" s="190">
        <f>'Open Int.'!H120</f>
        <v>0</v>
      </c>
      <c r="E120" s="329">
        <f>'Open Int.'!I120</f>
        <v>0</v>
      </c>
      <c r="F120" s="191">
        <f>IF('Open Int.'!E120=0,0,'Open Int.'!H120/'Open Int.'!E120)</f>
        <v>0</v>
      </c>
      <c r="G120" s="155">
        <v>0</v>
      </c>
      <c r="H120" s="170">
        <f t="shared" si="2"/>
        <v>0</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row>
    <row r="121" spans="1:27" s="7" customFormat="1" ht="15">
      <c r="A121" s="177" t="s">
        <v>227</v>
      </c>
      <c r="B121" s="188">
        <f>'Open Int.'!E121</f>
        <v>484000</v>
      </c>
      <c r="C121" s="189">
        <f>'Open Int.'!F121</f>
        <v>-7200</v>
      </c>
      <c r="D121" s="190">
        <f>'Open Int.'!H121</f>
        <v>63200</v>
      </c>
      <c r="E121" s="329">
        <f>'Open Int.'!I121</f>
        <v>-2400</v>
      </c>
      <c r="F121" s="191">
        <f>IF('Open Int.'!E121=0,0,'Open Int.'!H121/'Open Int.'!E121)</f>
        <v>0.1305785123966942</v>
      </c>
      <c r="G121" s="155">
        <v>0.13355048859934854</v>
      </c>
      <c r="H121" s="170">
        <f t="shared" si="2"/>
        <v>-0.022253577907679945</v>
      </c>
      <c r="I121" s="185">
        <f>IF(Volume!D121=0,0,Volume!F121/Volume!D121)</f>
        <v>0.07894736842105263</v>
      </c>
      <c r="J121" s="176">
        <v>0.016666666666666666</v>
      </c>
      <c r="K121" s="170">
        <f t="shared" si="3"/>
        <v>3.736842105263158</v>
      </c>
      <c r="L121" s="60"/>
      <c r="M121" s="6"/>
      <c r="N121" s="59"/>
      <c r="O121" s="3"/>
      <c r="P121" s="3"/>
      <c r="Q121" s="3"/>
      <c r="R121" s="3"/>
      <c r="S121" s="3"/>
      <c r="T121" s="3"/>
      <c r="U121" s="61"/>
      <c r="V121" s="3"/>
      <c r="W121" s="3"/>
      <c r="X121" s="3"/>
      <c r="Y121" s="3"/>
      <c r="Z121" s="3"/>
      <c r="AA121" s="2"/>
    </row>
    <row r="122" spans="1:27" s="7" customFormat="1" ht="15">
      <c r="A122" s="177" t="s">
        <v>234</v>
      </c>
      <c r="B122" s="188">
        <f>'Open Int.'!E122</f>
        <v>1382500</v>
      </c>
      <c r="C122" s="189">
        <f>'Open Int.'!F122</f>
        <v>-19600</v>
      </c>
      <c r="D122" s="190">
        <f>'Open Int.'!H122</f>
        <v>562100</v>
      </c>
      <c r="E122" s="329">
        <f>'Open Int.'!I122</f>
        <v>34300</v>
      </c>
      <c r="F122" s="191">
        <f>IF('Open Int.'!E122=0,0,'Open Int.'!H122/'Open Int.'!E122)</f>
        <v>0.40658227848101264</v>
      </c>
      <c r="G122" s="155">
        <v>0.3764353469795307</v>
      </c>
      <c r="H122" s="170">
        <f t="shared" si="2"/>
        <v>0.08008528355101904</v>
      </c>
      <c r="I122" s="185">
        <f>IF(Volume!D122=0,0,Volume!F122/Volume!D122)</f>
        <v>0.1678224687933426</v>
      </c>
      <c r="J122" s="176">
        <v>0.18629173989455183</v>
      </c>
      <c r="K122" s="170">
        <f t="shared" si="3"/>
        <v>-0.09914165336403831</v>
      </c>
      <c r="L122" s="60"/>
      <c r="M122" s="6"/>
      <c r="N122" s="59"/>
      <c r="O122" s="3"/>
      <c r="P122" s="3"/>
      <c r="Q122" s="3"/>
      <c r="R122" s="3"/>
      <c r="S122" s="3"/>
      <c r="T122" s="3"/>
      <c r="U122" s="61"/>
      <c r="V122" s="3"/>
      <c r="W122" s="3"/>
      <c r="X122" s="3"/>
      <c r="Y122" s="3"/>
      <c r="Z122" s="3"/>
      <c r="AA122" s="2"/>
    </row>
    <row r="123" spans="1:27" s="7" customFormat="1" ht="15">
      <c r="A123" s="177" t="s">
        <v>98</v>
      </c>
      <c r="B123" s="188">
        <f>'Open Int.'!E123</f>
        <v>204050</v>
      </c>
      <c r="C123" s="189">
        <f>'Open Int.'!F123</f>
        <v>11000</v>
      </c>
      <c r="D123" s="190">
        <f>'Open Int.'!H123</f>
        <v>10450</v>
      </c>
      <c r="E123" s="329">
        <f>'Open Int.'!I123</f>
        <v>1650</v>
      </c>
      <c r="F123" s="191">
        <f>IF('Open Int.'!E123=0,0,'Open Int.'!H123/'Open Int.'!E123)</f>
        <v>0.05121293800539083</v>
      </c>
      <c r="G123" s="155">
        <v>0.045584045584045586</v>
      </c>
      <c r="H123" s="170">
        <f t="shared" si="2"/>
        <v>0.12348382749326134</v>
      </c>
      <c r="I123" s="185">
        <f>IF(Volume!D123=0,0,Volume!F123/Volume!D123)</f>
        <v>0.016042780748663103</v>
      </c>
      <c r="J123" s="176">
        <v>0.6153846153846154</v>
      </c>
      <c r="K123" s="170">
        <f t="shared" si="3"/>
        <v>-0.9739304812834225</v>
      </c>
      <c r="L123" s="60"/>
      <c r="M123" s="6"/>
      <c r="N123" s="59"/>
      <c r="O123" s="3"/>
      <c r="P123" s="3"/>
      <c r="Q123" s="3"/>
      <c r="R123" s="3"/>
      <c r="S123" s="3"/>
      <c r="T123" s="3"/>
      <c r="U123" s="61"/>
      <c r="V123" s="3"/>
      <c r="W123" s="3"/>
      <c r="X123" s="3"/>
      <c r="Y123" s="3"/>
      <c r="Z123" s="3"/>
      <c r="AA123" s="2"/>
    </row>
    <row r="124" spans="1:27" s="7" customFormat="1" ht="15">
      <c r="A124" s="177" t="s">
        <v>149</v>
      </c>
      <c r="B124" s="188">
        <f>'Open Int.'!E124</f>
        <v>179850</v>
      </c>
      <c r="C124" s="189">
        <f>'Open Int.'!F124</f>
        <v>6050</v>
      </c>
      <c r="D124" s="190">
        <f>'Open Int.'!H124</f>
        <v>99000</v>
      </c>
      <c r="E124" s="329">
        <f>'Open Int.'!I124</f>
        <v>8800</v>
      </c>
      <c r="F124" s="191">
        <f>IF('Open Int.'!E124=0,0,'Open Int.'!H124/'Open Int.'!E124)</f>
        <v>0.5504587155963303</v>
      </c>
      <c r="G124" s="155">
        <v>0.5189873417721519</v>
      </c>
      <c r="H124" s="170">
        <f t="shared" si="2"/>
        <v>0.06063996419780719</v>
      </c>
      <c r="I124" s="185">
        <f>IF(Volume!D124=0,0,Volume!F124/Volume!D124)</f>
        <v>0.4523809523809524</v>
      </c>
      <c r="J124" s="176">
        <v>0.2986111111111111</v>
      </c>
      <c r="K124" s="170">
        <f t="shared" si="3"/>
        <v>0.5149501661129569</v>
      </c>
      <c r="L124" s="60"/>
      <c r="M124" s="6"/>
      <c r="N124" s="59"/>
      <c r="O124" s="3"/>
      <c r="P124" s="3"/>
      <c r="Q124" s="3"/>
      <c r="R124" s="3"/>
      <c r="S124" s="3"/>
      <c r="T124" s="3"/>
      <c r="U124" s="61"/>
      <c r="V124" s="3"/>
      <c r="W124" s="3"/>
      <c r="X124" s="3"/>
      <c r="Y124" s="3"/>
      <c r="Z124" s="3"/>
      <c r="AA124" s="2"/>
    </row>
    <row r="125" spans="1:29" s="58" customFormat="1" ht="15">
      <c r="A125" s="177" t="s">
        <v>203</v>
      </c>
      <c r="B125" s="188">
        <f>'Open Int.'!E125</f>
        <v>2188950</v>
      </c>
      <c r="C125" s="189">
        <f>'Open Int.'!F125</f>
        <v>123150</v>
      </c>
      <c r="D125" s="190">
        <f>'Open Int.'!H125</f>
        <v>1113750</v>
      </c>
      <c r="E125" s="329">
        <f>'Open Int.'!I125</f>
        <v>49500</v>
      </c>
      <c r="F125" s="191">
        <f>IF('Open Int.'!E125=0,0,'Open Int.'!H125/'Open Int.'!E125)</f>
        <v>0.5088055917220585</v>
      </c>
      <c r="G125" s="155">
        <v>0.5151757188498403</v>
      </c>
      <c r="H125" s="170">
        <f t="shared" si="2"/>
        <v>-0.01236495994415927</v>
      </c>
      <c r="I125" s="185">
        <f>IF(Volume!D125=0,0,Volume!F125/Volume!D125)</f>
        <v>0.2262489415749365</v>
      </c>
      <c r="J125" s="176">
        <v>0.2668284789644013</v>
      </c>
      <c r="K125" s="170">
        <f t="shared" si="3"/>
        <v>-0.15208098306057766</v>
      </c>
      <c r="L125" s="60"/>
      <c r="M125" s="6"/>
      <c r="N125" s="59"/>
      <c r="O125" s="3"/>
      <c r="P125" s="3"/>
      <c r="Q125" s="3"/>
      <c r="R125" s="3"/>
      <c r="S125" s="3"/>
      <c r="T125" s="3"/>
      <c r="U125" s="61"/>
      <c r="V125" s="3"/>
      <c r="W125" s="3"/>
      <c r="X125" s="3"/>
      <c r="Y125" s="3"/>
      <c r="Z125" s="3"/>
      <c r="AA125" s="2"/>
      <c r="AB125" s="78"/>
      <c r="AC125" s="77"/>
    </row>
    <row r="126" spans="1:27" s="7" customFormat="1" ht="15">
      <c r="A126" s="177" t="s">
        <v>298</v>
      </c>
      <c r="B126" s="188">
        <f>'Open Int.'!E126</f>
        <v>6500</v>
      </c>
      <c r="C126" s="189">
        <f>'Open Int.'!F126</f>
        <v>0</v>
      </c>
      <c r="D126" s="190">
        <f>'Open Int.'!H126</f>
        <v>500</v>
      </c>
      <c r="E126" s="329">
        <f>'Open Int.'!I126</f>
        <v>0</v>
      </c>
      <c r="F126" s="191">
        <f>IF('Open Int.'!E126=0,0,'Open Int.'!H126/'Open Int.'!E126)</f>
        <v>0.07692307692307693</v>
      </c>
      <c r="G126" s="155">
        <v>0.07692307692307693</v>
      </c>
      <c r="H126" s="170">
        <f t="shared" si="2"/>
        <v>0</v>
      </c>
      <c r="I126" s="185">
        <f>IF(Volume!D126=0,0,Volume!F126/Volume!D126)</f>
        <v>0</v>
      </c>
      <c r="J126" s="176">
        <v>0</v>
      </c>
      <c r="K126" s="170">
        <f t="shared" si="3"/>
        <v>0</v>
      </c>
      <c r="L126" s="60"/>
      <c r="M126" s="6"/>
      <c r="N126" s="59"/>
      <c r="O126" s="3"/>
      <c r="P126" s="3"/>
      <c r="Q126" s="3"/>
      <c r="R126" s="3"/>
      <c r="S126" s="3"/>
      <c r="T126" s="3"/>
      <c r="U126" s="61"/>
      <c r="V126" s="3"/>
      <c r="W126" s="3"/>
      <c r="X126" s="3"/>
      <c r="Y126" s="3"/>
      <c r="Z126" s="3"/>
      <c r="AA126" s="2"/>
    </row>
    <row r="127" spans="1:29" s="58" customFormat="1" ht="15">
      <c r="A127" s="177" t="s">
        <v>216</v>
      </c>
      <c r="B127" s="188">
        <f>'Open Int.'!E127</f>
        <v>10974600</v>
      </c>
      <c r="C127" s="189">
        <f>'Open Int.'!F127</f>
        <v>-402000</v>
      </c>
      <c r="D127" s="190">
        <f>'Open Int.'!H127</f>
        <v>2914500</v>
      </c>
      <c r="E127" s="329">
        <f>'Open Int.'!I127</f>
        <v>113900</v>
      </c>
      <c r="F127" s="191">
        <f>IF('Open Int.'!E127=0,0,'Open Int.'!H127/'Open Int.'!E127)</f>
        <v>0.26556776556776557</v>
      </c>
      <c r="G127" s="155">
        <v>0.24617196702002356</v>
      </c>
      <c r="H127" s="170">
        <f t="shared" si="2"/>
        <v>0.07878963142121037</v>
      </c>
      <c r="I127" s="185">
        <f>IF(Volume!D127=0,0,Volume!F127/Volume!D127)</f>
        <v>0.1053921568627451</v>
      </c>
      <c r="J127" s="176">
        <v>0.16561844863731656</v>
      </c>
      <c r="K127" s="170">
        <f t="shared" si="3"/>
        <v>-0.36364482501861506</v>
      </c>
      <c r="L127" s="60"/>
      <c r="M127" s="6"/>
      <c r="N127" s="59"/>
      <c r="O127" s="3"/>
      <c r="P127" s="3"/>
      <c r="Q127" s="3"/>
      <c r="R127" s="3"/>
      <c r="S127" s="3"/>
      <c r="T127" s="3"/>
      <c r="U127" s="61"/>
      <c r="V127" s="3"/>
      <c r="W127" s="3"/>
      <c r="X127" s="3"/>
      <c r="Y127" s="3"/>
      <c r="Z127" s="3"/>
      <c r="AA127" s="2"/>
      <c r="AB127" s="78"/>
      <c r="AC127" s="77"/>
    </row>
    <row r="128" spans="1:29" s="58" customFormat="1" ht="15">
      <c r="A128" s="177" t="s">
        <v>235</v>
      </c>
      <c r="B128" s="188">
        <f>'Open Int.'!E128</f>
        <v>3345300</v>
      </c>
      <c r="C128" s="189">
        <f>'Open Int.'!F128</f>
        <v>-2381400</v>
      </c>
      <c r="D128" s="190">
        <f>'Open Int.'!H128</f>
        <v>4344300</v>
      </c>
      <c r="E128" s="329">
        <f>'Open Int.'!I128</f>
        <v>383400</v>
      </c>
      <c r="F128" s="191">
        <f>IF('Open Int.'!E128=0,0,'Open Int.'!H128/'Open Int.'!E128)</f>
        <v>1.2986279257465698</v>
      </c>
      <c r="G128" s="155">
        <v>0.6916548797736917</v>
      </c>
      <c r="H128" s="170">
        <f t="shared" si="2"/>
        <v>0.8775663466315436</v>
      </c>
      <c r="I128" s="185">
        <f>IF(Volume!D128=0,0,Volume!F128/Volume!D128)</f>
        <v>0.26680141485598785</v>
      </c>
      <c r="J128" s="176">
        <v>0.26345864661654134</v>
      </c>
      <c r="K128" s="170">
        <f t="shared" si="3"/>
        <v>0.012688018717077238</v>
      </c>
      <c r="L128" s="60"/>
      <c r="M128" s="6"/>
      <c r="N128" s="59"/>
      <c r="O128" s="3"/>
      <c r="P128" s="3"/>
      <c r="Q128" s="3"/>
      <c r="R128" s="3"/>
      <c r="S128" s="3"/>
      <c r="T128" s="3"/>
      <c r="U128" s="61"/>
      <c r="V128" s="3"/>
      <c r="W128" s="3"/>
      <c r="X128" s="3"/>
      <c r="Y128" s="3"/>
      <c r="Z128" s="3"/>
      <c r="AA128" s="2"/>
      <c r="AB128" s="78"/>
      <c r="AC128" s="77"/>
    </row>
    <row r="129" spans="1:29" s="58" customFormat="1" ht="15">
      <c r="A129" s="177" t="s">
        <v>204</v>
      </c>
      <c r="B129" s="188">
        <f>'Open Int.'!E129</f>
        <v>1614600</v>
      </c>
      <c r="C129" s="189">
        <f>'Open Int.'!F129</f>
        <v>-90600</v>
      </c>
      <c r="D129" s="190">
        <f>'Open Int.'!H129</f>
        <v>592200</v>
      </c>
      <c r="E129" s="329">
        <f>'Open Int.'!I129</f>
        <v>85200</v>
      </c>
      <c r="F129" s="191">
        <f>IF('Open Int.'!E129=0,0,'Open Int.'!H129/'Open Int.'!E129)</f>
        <v>0.36677814938684505</v>
      </c>
      <c r="G129" s="155">
        <v>0.2973258268824771</v>
      </c>
      <c r="H129" s="170">
        <f t="shared" si="2"/>
        <v>0.23358994148806358</v>
      </c>
      <c r="I129" s="185">
        <f>IF(Volume!D129=0,0,Volume!F129/Volume!D129)</f>
        <v>0.28286082474226804</v>
      </c>
      <c r="J129" s="176">
        <v>0.2350285886247367</v>
      </c>
      <c r="K129" s="170">
        <f t="shared" si="3"/>
        <v>0.20351667172670507</v>
      </c>
      <c r="L129" s="60"/>
      <c r="M129" s="6"/>
      <c r="N129" s="59"/>
      <c r="O129" s="3"/>
      <c r="P129" s="3"/>
      <c r="Q129" s="3"/>
      <c r="R129" s="3"/>
      <c r="S129" s="3"/>
      <c r="T129" s="3"/>
      <c r="U129" s="61"/>
      <c r="V129" s="3"/>
      <c r="W129" s="3"/>
      <c r="X129" s="3"/>
      <c r="Y129" s="3"/>
      <c r="Z129" s="3"/>
      <c r="AA129" s="2"/>
      <c r="AB129" s="78"/>
      <c r="AC129" s="77"/>
    </row>
    <row r="130" spans="1:27" s="7" customFormat="1" ht="15">
      <c r="A130" s="177" t="s">
        <v>205</v>
      </c>
      <c r="B130" s="188">
        <f>'Open Int.'!E130</f>
        <v>476250</v>
      </c>
      <c r="C130" s="189">
        <f>'Open Int.'!F130</f>
        <v>29750</v>
      </c>
      <c r="D130" s="190">
        <f>'Open Int.'!H130</f>
        <v>285500</v>
      </c>
      <c r="E130" s="329">
        <f>'Open Int.'!I130</f>
        <v>14750</v>
      </c>
      <c r="F130" s="191">
        <f>IF('Open Int.'!E130=0,0,'Open Int.'!H130/'Open Int.'!E130)</f>
        <v>0.5994750656167979</v>
      </c>
      <c r="G130" s="155">
        <v>0.6063829787234043</v>
      </c>
      <c r="H130" s="170">
        <f t="shared" si="2"/>
        <v>-0.011391997053000083</v>
      </c>
      <c r="I130" s="185">
        <f>IF(Volume!D130=0,0,Volume!F130/Volume!D130)</f>
        <v>0.31515812431842966</v>
      </c>
      <c r="J130" s="176">
        <v>0.24770642201834864</v>
      </c>
      <c r="K130" s="170">
        <f t="shared" si="3"/>
        <v>0.27230502039662335</v>
      </c>
      <c r="L130" s="60"/>
      <c r="M130" s="6"/>
      <c r="N130" s="59"/>
      <c r="O130" s="3"/>
      <c r="P130" s="3"/>
      <c r="Q130" s="3"/>
      <c r="R130" s="3"/>
      <c r="S130" s="3"/>
      <c r="T130" s="3"/>
      <c r="U130" s="61"/>
      <c r="V130" s="3"/>
      <c r="W130" s="3"/>
      <c r="X130" s="3"/>
      <c r="Y130" s="3"/>
      <c r="Z130" s="3"/>
      <c r="AA130" s="2"/>
    </row>
    <row r="131" spans="1:27" s="7" customFormat="1" ht="15">
      <c r="A131" s="177" t="s">
        <v>37</v>
      </c>
      <c r="B131" s="188">
        <f>'Open Int.'!E131</f>
        <v>92800</v>
      </c>
      <c r="C131" s="189">
        <f>'Open Int.'!F131</f>
        <v>-1600</v>
      </c>
      <c r="D131" s="190">
        <f>'Open Int.'!H131</f>
        <v>4800</v>
      </c>
      <c r="E131" s="329">
        <f>'Open Int.'!I131</f>
        <v>0</v>
      </c>
      <c r="F131" s="191">
        <f>IF('Open Int.'!E131=0,0,'Open Int.'!H131/'Open Int.'!E131)</f>
        <v>0.05172413793103448</v>
      </c>
      <c r="G131" s="155">
        <v>0.05084745762711865</v>
      </c>
      <c r="H131" s="170">
        <f t="shared" si="2"/>
        <v>0.017241379310344748</v>
      </c>
      <c r="I131" s="185">
        <f>IF(Volume!D131=0,0,Volume!F131/Volume!D131)</f>
        <v>0</v>
      </c>
      <c r="J131" s="176">
        <v>0</v>
      </c>
      <c r="K131" s="170">
        <f t="shared" si="3"/>
        <v>0</v>
      </c>
      <c r="L131" s="60"/>
      <c r="M131" s="6"/>
      <c r="N131" s="59"/>
      <c r="O131" s="3"/>
      <c r="P131" s="3"/>
      <c r="Q131" s="3"/>
      <c r="R131" s="3"/>
      <c r="S131" s="3"/>
      <c r="T131" s="3"/>
      <c r="U131" s="61"/>
      <c r="V131" s="3"/>
      <c r="W131" s="3"/>
      <c r="X131" s="3"/>
      <c r="Y131" s="3"/>
      <c r="Z131" s="3"/>
      <c r="AA131" s="2"/>
    </row>
    <row r="132" spans="1:29" s="58" customFormat="1" ht="15">
      <c r="A132" s="177" t="s">
        <v>299</v>
      </c>
      <c r="B132" s="188">
        <f>'Open Int.'!E132</f>
        <v>55800</v>
      </c>
      <c r="C132" s="189">
        <f>'Open Int.'!F132</f>
        <v>3450</v>
      </c>
      <c r="D132" s="190">
        <f>'Open Int.'!H132</f>
        <v>2400</v>
      </c>
      <c r="E132" s="329">
        <f>'Open Int.'!I132</f>
        <v>0</v>
      </c>
      <c r="F132" s="191">
        <f>IF('Open Int.'!E132=0,0,'Open Int.'!H132/'Open Int.'!E132)</f>
        <v>0.043010752688172046</v>
      </c>
      <c r="G132" s="155">
        <v>0.045845272206303724</v>
      </c>
      <c r="H132" s="170">
        <f aca="true" t="shared" si="4" ref="H132:H160">IF(G132=0,0,(F132-G132)/G132)</f>
        <v>-0.06182795698924721</v>
      </c>
      <c r="I132" s="185">
        <f>IF(Volume!D132=0,0,Volume!F132/Volume!D132)</f>
        <v>0</v>
      </c>
      <c r="J132" s="176">
        <v>0.022727272727272728</v>
      </c>
      <c r="K132" s="170">
        <f aca="true" t="shared" si="5" ref="K132:K160">IF(J132=0,0,(I132-J132)/J132)</f>
        <v>-1</v>
      </c>
      <c r="L132" s="60"/>
      <c r="M132" s="6"/>
      <c r="N132" s="59"/>
      <c r="O132" s="3"/>
      <c r="P132" s="3"/>
      <c r="Q132" s="3"/>
      <c r="R132" s="3"/>
      <c r="S132" s="3"/>
      <c r="T132" s="3"/>
      <c r="U132" s="61"/>
      <c r="V132" s="3"/>
      <c r="W132" s="3"/>
      <c r="X132" s="3"/>
      <c r="Y132" s="3"/>
      <c r="Z132" s="3"/>
      <c r="AA132" s="2"/>
      <c r="AB132" s="78"/>
      <c r="AC132" s="77"/>
    </row>
    <row r="133" spans="1:27" s="7" customFormat="1" ht="15">
      <c r="A133" s="177" t="s">
        <v>228</v>
      </c>
      <c r="B133" s="188">
        <f>'Open Int.'!E133</f>
        <v>37500</v>
      </c>
      <c r="C133" s="189">
        <f>'Open Int.'!F133</f>
        <v>2250</v>
      </c>
      <c r="D133" s="190">
        <f>'Open Int.'!H133</f>
        <v>1500</v>
      </c>
      <c r="E133" s="329">
        <f>'Open Int.'!I133</f>
        <v>0</v>
      </c>
      <c r="F133" s="191">
        <f>IF('Open Int.'!E133=0,0,'Open Int.'!H133/'Open Int.'!E133)</f>
        <v>0.04</v>
      </c>
      <c r="G133" s="155">
        <v>0.0425531914893617</v>
      </c>
      <c r="H133" s="170">
        <f t="shared" si="4"/>
        <v>-0.059999999999999956</v>
      </c>
      <c r="I133" s="185">
        <f>IF(Volume!D133=0,0,Volume!F133/Volume!D133)</f>
        <v>0</v>
      </c>
      <c r="J133" s="176">
        <v>0</v>
      </c>
      <c r="K133" s="170">
        <f t="shared" si="5"/>
        <v>0</v>
      </c>
      <c r="L133" s="60"/>
      <c r="M133" s="6"/>
      <c r="N133" s="59"/>
      <c r="O133" s="3"/>
      <c r="P133" s="3"/>
      <c r="Q133" s="3"/>
      <c r="R133" s="3"/>
      <c r="S133" s="3"/>
      <c r="T133" s="3"/>
      <c r="U133" s="61"/>
      <c r="V133" s="3"/>
      <c r="W133" s="3"/>
      <c r="X133" s="3"/>
      <c r="Y133" s="3"/>
      <c r="Z133" s="3"/>
      <c r="AA133" s="2"/>
    </row>
    <row r="134" spans="1:29" s="58" customFormat="1" ht="15">
      <c r="A134" s="177" t="s">
        <v>276</v>
      </c>
      <c r="B134" s="188">
        <f>'Open Int.'!E134</f>
        <v>5250</v>
      </c>
      <c r="C134" s="189">
        <f>'Open Int.'!F134</f>
        <v>0</v>
      </c>
      <c r="D134" s="190">
        <f>'Open Int.'!H134</f>
        <v>2450</v>
      </c>
      <c r="E134" s="329">
        <f>'Open Int.'!I134</f>
        <v>0</v>
      </c>
      <c r="F134" s="191">
        <f>IF('Open Int.'!E134=0,0,'Open Int.'!H134/'Open Int.'!E134)</f>
        <v>0.4666666666666667</v>
      </c>
      <c r="G134" s="155">
        <v>0.4666666666666667</v>
      </c>
      <c r="H134" s="170">
        <f t="shared" si="4"/>
        <v>0</v>
      </c>
      <c r="I134" s="185">
        <f>IF(Volume!D134=0,0,Volume!F134/Volume!D134)</f>
        <v>0</v>
      </c>
      <c r="J134" s="176">
        <v>0</v>
      </c>
      <c r="K134" s="170">
        <f t="shared" si="5"/>
        <v>0</v>
      </c>
      <c r="L134" s="60"/>
      <c r="M134" s="6"/>
      <c r="N134" s="59"/>
      <c r="O134" s="3"/>
      <c r="P134" s="3"/>
      <c r="Q134" s="3"/>
      <c r="R134" s="3"/>
      <c r="S134" s="3"/>
      <c r="T134" s="3"/>
      <c r="U134" s="61"/>
      <c r="V134" s="3"/>
      <c r="W134" s="3"/>
      <c r="X134" s="3"/>
      <c r="Y134" s="3"/>
      <c r="Z134" s="3"/>
      <c r="AA134" s="2"/>
      <c r="AB134" s="78"/>
      <c r="AC134" s="77"/>
    </row>
    <row r="135" spans="1:27" s="7" customFormat="1" ht="15">
      <c r="A135" s="177" t="s">
        <v>180</v>
      </c>
      <c r="B135" s="188">
        <f>'Open Int.'!E135</f>
        <v>489000</v>
      </c>
      <c r="C135" s="189">
        <f>'Open Int.'!F135</f>
        <v>9000</v>
      </c>
      <c r="D135" s="190">
        <f>'Open Int.'!H135</f>
        <v>133500</v>
      </c>
      <c r="E135" s="329">
        <f>'Open Int.'!I135</f>
        <v>0</v>
      </c>
      <c r="F135" s="191">
        <f>IF('Open Int.'!E135=0,0,'Open Int.'!H135/'Open Int.'!E135)</f>
        <v>0.27300613496932513</v>
      </c>
      <c r="G135" s="155">
        <v>0.278125</v>
      </c>
      <c r="H135" s="170">
        <f t="shared" si="4"/>
        <v>-0.018404907975460242</v>
      </c>
      <c r="I135" s="185">
        <f>IF(Volume!D135=0,0,Volume!F135/Volume!D135)</f>
        <v>0</v>
      </c>
      <c r="J135" s="176">
        <v>0</v>
      </c>
      <c r="K135" s="170">
        <f t="shared" si="5"/>
        <v>0</v>
      </c>
      <c r="L135" s="60"/>
      <c r="M135" s="6"/>
      <c r="N135" s="59"/>
      <c r="O135" s="3"/>
      <c r="P135" s="3"/>
      <c r="Q135" s="3"/>
      <c r="R135" s="3"/>
      <c r="S135" s="3"/>
      <c r="T135" s="3"/>
      <c r="U135" s="61"/>
      <c r="V135" s="3"/>
      <c r="W135" s="3"/>
      <c r="X135" s="3"/>
      <c r="Y135" s="3"/>
      <c r="Z135" s="3"/>
      <c r="AA135" s="2"/>
    </row>
    <row r="136" spans="1:27" s="7" customFormat="1" ht="15">
      <c r="A136" s="177" t="s">
        <v>181</v>
      </c>
      <c r="B136" s="188">
        <f>'Open Int.'!E136</f>
        <v>850</v>
      </c>
      <c r="C136" s="189">
        <f>'Open Int.'!F136</f>
        <v>0</v>
      </c>
      <c r="D136" s="190">
        <f>'Open Int.'!H136</f>
        <v>0</v>
      </c>
      <c r="E136" s="329">
        <f>'Open Int.'!I136</f>
        <v>0</v>
      </c>
      <c r="F136" s="191">
        <f>IF('Open Int.'!E136=0,0,'Open Int.'!H136/'Open Int.'!E136)</f>
        <v>0</v>
      </c>
      <c r="G136" s="155">
        <v>0</v>
      </c>
      <c r="H136" s="170">
        <f t="shared" si="4"/>
        <v>0</v>
      </c>
      <c r="I136" s="185">
        <f>IF(Volume!D136=0,0,Volume!F136/Volume!D136)</f>
        <v>0</v>
      </c>
      <c r="J136" s="176">
        <v>0</v>
      </c>
      <c r="K136" s="170">
        <f t="shared" si="5"/>
        <v>0</v>
      </c>
      <c r="L136" s="60"/>
      <c r="M136" s="6"/>
      <c r="N136" s="59"/>
      <c r="O136" s="3"/>
      <c r="P136" s="3"/>
      <c r="Q136" s="3"/>
      <c r="R136" s="3"/>
      <c r="S136" s="3"/>
      <c r="T136" s="3"/>
      <c r="U136" s="61"/>
      <c r="V136" s="3"/>
      <c r="W136" s="3"/>
      <c r="X136" s="3"/>
      <c r="Y136" s="3"/>
      <c r="Z136" s="3"/>
      <c r="AA136" s="2"/>
    </row>
    <row r="137" spans="1:27" s="7" customFormat="1" ht="15">
      <c r="A137" s="177" t="s">
        <v>150</v>
      </c>
      <c r="B137" s="188">
        <f>'Open Int.'!E137</f>
        <v>131250</v>
      </c>
      <c r="C137" s="189">
        <f>'Open Int.'!F137</f>
        <v>6125</v>
      </c>
      <c r="D137" s="190">
        <f>'Open Int.'!H137</f>
        <v>43750</v>
      </c>
      <c r="E137" s="329">
        <f>'Open Int.'!I137</f>
        <v>875</v>
      </c>
      <c r="F137" s="191">
        <f>IF('Open Int.'!E137=0,0,'Open Int.'!H137/'Open Int.'!E137)</f>
        <v>0.3333333333333333</v>
      </c>
      <c r="G137" s="155">
        <v>0.34265734265734266</v>
      </c>
      <c r="H137" s="170">
        <f t="shared" si="4"/>
        <v>-0.027210884353741548</v>
      </c>
      <c r="I137" s="185">
        <f>IF(Volume!D137=0,0,Volume!F137/Volume!D137)</f>
        <v>0.0625</v>
      </c>
      <c r="J137" s="176">
        <v>0.10714285714285714</v>
      </c>
      <c r="K137" s="170">
        <f t="shared" si="5"/>
        <v>-0.41666666666666663</v>
      </c>
      <c r="L137" s="60"/>
      <c r="M137" s="6"/>
      <c r="N137" s="59"/>
      <c r="O137" s="3"/>
      <c r="P137" s="3"/>
      <c r="Q137" s="3"/>
      <c r="R137" s="3"/>
      <c r="S137" s="3"/>
      <c r="T137" s="3"/>
      <c r="U137" s="61"/>
      <c r="V137" s="3"/>
      <c r="W137" s="3"/>
      <c r="X137" s="3"/>
      <c r="Y137" s="3"/>
      <c r="Z137" s="3"/>
      <c r="AA137" s="2"/>
    </row>
    <row r="138" spans="1:27" s="7" customFormat="1" ht="15">
      <c r="A138" s="177" t="s">
        <v>151</v>
      </c>
      <c r="B138" s="188">
        <f>'Open Int.'!E138</f>
        <v>225</v>
      </c>
      <c r="C138" s="189">
        <f>'Open Int.'!F138</f>
        <v>-675</v>
      </c>
      <c r="D138" s="190">
        <f>'Open Int.'!H138</f>
        <v>0</v>
      </c>
      <c r="E138" s="329">
        <f>'Open Int.'!I138</f>
        <v>0</v>
      </c>
      <c r="F138" s="191">
        <f>IF('Open Int.'!E138=0,0,'Open Int.'!H138/'Open Int.'!E138)</f>
        <v>0</v>
      </c>
      <c r="G138" s="155">
        <v>0</v>
      </c>
      <c r="H138" s="170">
        <f t="shared" si="4"/>
        <v>0</v>
      </c>
      <c r="I138" s="185">
        <f>IF(Volume!D138=0,0,Volume!F138/Volume!D138)</f>
        <v>0</v>
      </c>
      <c r="J138" s="176">
        <v>0</v>
      </c>
      <c r="K138" s="170">
        <f t="shared" si="5"/>
        <v>0</v>
      </c>
      <c r="L138" s="60"/>
      <c r="M138" s="6"/>
      <c r="N138" s="59"/>
      <c r="O138" s="3"/>
      <c r="P138" s="3"/>
      <c r="Q138" s="3"/>
      <c r="R138" s="3"/>
      <c r="S138" s="3"/>
      <c r="T138" s="3"/>
      <c r="U138" s="61"/>
      <c r="V138" s="3"/>
      <c r="W138" s="3"/>
      <c r="X138" s="3"/>
      <c r="Y138" s="3"/>
      <c r="Z138" s="3"/>
      <c r="AA138" s="2"/>
    </row>
    <row r="139" spans="1:27" s="7" customFormat="1" ht="15">
      <c r="A139" s="177" t="s">
        <v>214</v>
      </c>
      <c r="B139" s="188">
        <f>'Open Int.'!E139</f>
        <v>125</v>
      </c>
      <c r="C139" s="189">
        <f>'Open Int.'!F139</f>
        <v>0</v>
      </c>
      <c r="D139" s="190">
        <f>'Open Int.'!H139</f>
        <v>0</v>
      </c>
      <c r="E139" s="329">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row>
    <row r="140" spans="1:29" s="58" customFormat="1" ht="15">
      <c r="A140" s="177" t="s">
        <v>229</v>
      </c>
      <c r="B140" s="188">
        <f>'Open Int.'!E140</f>
        <v>4000</v>
      </c>
      <c r="C140" s="189">
        <f>'Open Int.'!F140</f>
        <v>600</v>
      </c>
      <c r="D140" s="190">
        <f>'Open Int.'!H140</f>
        <v>2600</v>
      </c>
      <c r="E140" s="329">
        <f>'Open Int.'!I140</f>
        <v>0</v>
      </c>
      <c r="F140" s="191">
        <f>IF('Open Int.'!E140=0,0,'Open Int.'!H140/'Open Int.'!E140)</f>
        <v>0.65</v>
      </c>
      <c r="G140" s="155">
        <v>0.7647058823529411</v>
      </c>
      <c r="H140" s="170">
        <f t="shared" si="4"/>
        <v>-0.1499999999999999</v>
      </c>
      <c r="I140" s="185">
        <f>IF(Volume!D140=0,0,Volume!F140/Volume!D140)</f>
        <v>0</v>
      </c>
      <c r="J140" s="176">
        <v>0</v>
      </c>
      <c r="K140" s="170">
        <f t="shared" si="5"/>
        <v>0</v>
      </c>
      <c r="L140" s="60"/>
      <c r="M140" s="6"/>
      <c r="N140" s="59"/>
      <c r="O140" s="3"/>
      <c r="P140" s="3"/>
      <c r="Q140" s="3"/>
      <c r="R140" s="3"/>
      <c r="S140" s="3"/>
      <c r="T140" s="3"/>
      <c r="U140" s="61"/>
      <c r="V140" s="3"/>
      <c r="W140" s="3"/>
      <c r="X140" s="3"/>
      <c r="Y140" s="3"/>
      <c r="Z140" s="3"/>
      <c r="AA140" s="2"/>
      <c r="AB140" s="78"/>
      <c r="AC140" s="77"/>
    </row>
    <row r="141" spans="1:27" s="7" customFormat="1" ht="15">
      <c r="A141" s="177" t="s">
        <v>91</v>
      </c>
      <c r="B141" s="188">
        <f>'Open Int.'!E141</f>
        <v>961400</v>
      </c>
      <c r="C141" s="189">
        <f>'Open Int.'!F141</f>
        <v>-15200</v>
      </c>
      <c r="D141" s="190">
        <f>'Open Int.'!H141</f>
        <v>342000</v>
      </c>
      <c r="E141" s="329">
        <f>'Open Int.'!I141</f>
        <v>22800</v>
      </c>
      <c r="F141" s="191">
        <f>IF('Open Int.'!E141=0,0,'Open Int.'!H141/'Open Int.'!E141)</f>
        <v>0.3557312252964427</v>
      </c>
      <c r="G141" s="155">
        <v>0.32684824902723736</v>
      </c>
      <c r="H141" s="170">
        <f t="shared" si="4"/>
        <v>0.08836815358554488</v>
      </c>
      <c r="I141" s="185">
        <f>IF(Volume!D141=0,0,Volume!F141/Volume!D141)</f>
        <v>0.9411764705882353</v>
      </c>
      <c r="J141" s="176">
        <v>0.3114754098360656</v>
      </c>
      <c r="K141" s="170">
        <f t="shared" si="5"/>
        <v>2.021671826625387</v>
      </c>
      <c r="L141" s="60"/>
      <c r="M141" s="6"/>
      <c r="N141" s="59"/>
      <c r="O141" s="3"/>
      <c r="P141" s="3"/>
      <c r="Q141" s="3"/>
      <c r="R141" s="3"/>
      <c r="S141" s="3"/>
      <c r="T141" s="3"/>
      <c r="U141" s="61"/>
      <c r="V141" s="3"/>
      <c r="W141" s="3"/>
      <c r="X141" s="3"/>
      <c r="Y141" s="3"/>
      <c r="Z141" s="3"/>
      <c r="AA141" s="2"/>
    </row>
    <row r="142" spans="1:27" s="7" customFormat="1" ht="15">
      <c r="A142" s="177" t="s">
        <v>152</v>
      </c>
      <c r="B142" s="188">
        <f>'Open Int.'!E142</f>
        <v>54000</v>
      </c>
      <c r="C142" s="189">
        <f>'Open Int.'!F142</f>
        <v>0</v>
      </c>
      <c r="D142" s="190">
        <f>'Open Int.'!H142</f>
        <v>0</v>
      </c>
      <c r="E142" s="329">
        <f>'Open Int.'!I142</f>
        <v>0</v>
      </c>
      <c r="F142" s="191">
        <f>IF('Open Int.'!E142=0,0,'Open Int.'!H142/'Open Int.'!E142)</f>
        <v>0</v>
      </c>
      <c r="G142" s="155">
        <v>0</v>
      </c>
      <c r="H142" s="170">
        <f t="shared" si="4"/>
        <v>0</v>
      </c>
      <c r="I142" s="185">
        <f>IF(Volume!D142=0,0,Volume!F142/Volume!D142)</f>
        <v>0</v>
      </c>
      <c r="J142" s="176">
        <v>0</v>
      </c>
      <c r="K142" s="170">
        <f t="shared" si="5"/>
        <v>0</v>
      </c>
      <c r="L142" s="60"/>
      <c r="M142" s="6"/>
      <c r="N142" s="59"/>
      <c r="O142" s="3"/>
      <c r="P142" s="3"/>
      <c r="Q142" s="3"/>
      <c r="R142" s="3"/>
      <c r="S142" s="3"/>
      <c r="T142" s="3"/>
      <c r="U142" s="61"/>
      <c r="V142" s="3"/>
      <c r="W142" s="3"/>
      <c r="X142" s="3"/>
      <c r="Y142" s="3"/>
      <c r="Z142" s="3"/>
      <c r="AA142" s="2"/>
    </row>
    <row r="143" spans="1:29" s="58" customFormat="1" ht="15">
      <c r="A143" s="177" t="s">
        <v>208</v>
      </c>
      <c r="B143" s="188">
        <f>'Open Int.'!E143</f>
        <v>228248</v>
      </c>
      <c r="C143" s="189">
        <f>'Open Int.'!F143</f>
        <v>-1236</v>
      </c>
      <c r="D143" s="190">
        <f>'Open Int.'!H143</f>
        <v>46556</v>
      </c>
      <c r="E143" s="329">
        <f>'Open Int.'!I143</f>
        <v>3708</v>
      </c>
      <c r="F143" s="191">
        <f>IF('Open Int.'!E143=0,0,'Open Int.'!H143/'Open Int.'!E143)</f>
        <v>0.20397111913357402</v>
      </c>
      <c r="G143" s="155">
        <v>0.1867145421903052</v>
      </c>
      <c r="H143" s="170">
        <f t="shared" si="4"/>
        <v>0.09242224382116089</v>
      </c>
      <c r="I143" s="185">
        <f>IF(Volume!D143=0,0,Volume!F143/Volume!D143)</f>
        <v>0.42028985507246375</v>
      </c>
      <c r="J143" s="176">
        <v>0.12162162162162163</v>
      </c>
      <c r="K143" s="170">
        <f t="shared" si="5"/>
        <v>2.4557165861513686</v>
      </c>
      <c r="L143" s="60"/>
      <c r="M143" s="6"/>
      <c r="N143" s="59"/>
      <c r="O143" s="3"/>
      <c r="P143" s="3"/>
      <c r="Q143" s="3"/>
      <c r="R143" s="3"/>
      <c r="S143" s="3"/>
      <c r="T143" s="3"/>
      <c r="U143" s="61"/>
      <c r="V143" s="3"/>
      <c r="W143" s="3"/>
      <c r="X143" s="3"/>
      <c r="Y143" s="3"/>
      <c r="Z143" s="3"/>
      <c r="AA143" s="2"/>
      <c r="AB143" s="78"/>
      <c r="AC143" s="77"/>
    </row>
    <row r="144" spans="1:27" s="7" customFormat="1" ht="15">
      <c r="A144" s="177" t="s">
        <v>230</v>
      </c>
      <c r="B144" s="188">
        <f>'Open Int.'!E144</f>
        <v>7600</v>
      </c>
      <c r="C144" s="189">
        <f>'Open Int.'!F144</f>
        <v>-400</v>
      </c>
      <c r="D144" s="190">
        <f>'Open Int.'!H144</f>
        <v>400</v>
      </c>
      <c r="E144" s="329">
        <f>'Open Int.'!I144</f>
        <v>0</v>
      </c>
      <c r="F144" s="191">
        <f>IF('Open Int.'!E144=0,0,'Open Int.'!H144/'Open Int.'!E144)</f>
        <v>0.05263157894736842</v>
      </c>
      <c r="G144" s="155">
        <v>0.05</v>
      </c>
      <c r="H144" s="170">
        <f t="shared" si="4"/>
        <v>0.05263157894736831</v>
      </c>
      <c r="I144" s="185">
        <f>IF(Volume!D144=0,0,Volume!F144/Volume!D144)</f>
        <v>0</v>
      </c>
      <c r="J144" s="176">
        <v>0</v>
      </c>
      <c r="K144" s="170">
        <f t="shared" si="5"/>
        <v>0</v>
      </c>
      <c r="L144" s="60"/>
      <c r="M144" s="6"/>
      <c r="N144" s="59"/>
      <c r="O144" s="3"/>
      <c r="P144" s="3"/>
      <c r="Q144" s="3"/>
      <c r="R144" s="3"/>
      <c r="S144" s="3"/>
      <c r="T144" s="3"/>
      <c r="U144" s="61"/>
      <c r="V144" s="3"/>
      <c r="W144" s="3"/>
      <c r="X144" s="3"/>
      <c r="Y144" s="3"/>
      <c r="Z144" s="3"/>
      <c r="AA144" s="2"/>
    </row>
    <row r="145" spans="1:27" s="7" customFormat="1" ht="15">
      <c r="A145" s="177" t="s">
        <v>185</v>
      </c>
      <c r="B145" s="188">
        <f>'Open Int.'!E145</f>
        <v>3233250</v>
      </c>
      <c r="C145" s="189">
        <f>'Open Int.'!F145</f>
        <v>-162675</v>
      </c>
      <c r="D145" s="190">
        <f>'Open Int.'!H145</f>
        <v>2937600</v>
      </c>
      <c r="E145" s="329">
        <f>'Open Int.'!I145</f>
        <v>246375</v>
      </c>
      <c r="F145" s="191">
        <f>IF('Open Int.'!E145=0,0,'Open Int.'!H145/'Open Int.'!E145)</f>
        <v>0.9085594989561586</v>
      </c>
      <c r="G145" s="155">
        <v>0.7924865831842576</v>
      </c>
      <c r="H145" s="170">
        <f t="shared" si="4"/>
        <v>0.1464667266737984</v>
      </c>
      <c r="I145" s="185">
        <f>IF(Volume!D145=0,0,Volume!F145/Volume!D145)</f>
        <v>0.4040017985611511</v>
      </c>
      <c r="J145" s="176">
        <v>0.5642186994500161</v>
      </c>
      <c r="K145" s="170">
        <f t="shared" si="5"/>
        <v>-0.28396240862814326</v>
      </c>
      <c r="L145" s="60"/>
      <c r="M145" s="6"/>
      <c r="N145" s="59"/>
      <c r="O145" s="3"/>
      <c r="P145" s="3"/>
      <c r="Q145" s="3"/>
      <c r="R145" s="3"/>
      <c r="S145" s="3"/>
      <c r="T145" s="3"/>
      <c r="U145" s="61"/>
      <c r="V145" s="3"/>
      <c r="W145" s="3"/>
      <c r="X145" s="3"/>
      <c r="Y145" s="3"/>
      <c r="Z145" s="3"/>
      <c r="AA145" s="2"/>
    </row>
    <row r="146" spans="1:29" s="58" customFormat="1" ht="15">
      <c r="A146" s="177" t="s">
        <v>206</v>
      </c>
      <c r="B146" s="188">
        <f>'Open Int.'!E146</f>
        <v>14575</v>
      </c>
      <c r="C146" s="189">
        <f>'Open Int.'!F146</f>
        <v>-275</v>
      </c>
      <c r="D146" s="190">
        <f>'Open Int.'!H146</f>
        <v>0</v>
      </c>
      <c r="E146" s="329">
        <f>'Open Int.'!I146</f>
        <v>0</v>
      </c>
      <c r="F146" s="191">
        <f>IF('Open Int.'!E146=0,0,'Open Int.'!H146/'Open Int.'!E146)</f>
        <v>0</v>
      </c>
      <c r="G146" s="155">
        <v>0</v>
      </c>
      <c r="H146" s="170">
        <f t="shared" si="4"/>
        <v>0</v>
      </c>
      <c r="I146" s="185">
        <f>IF(Volume!D146=0,0,Volume!F146/Volume!D146)</f>
        <v>0</v>
      </c>
      <c r="J146" s="176">
        <v>0</v>
      </c>
      <c r="K146" s="170">
        <f t="shared" si="5"/>
        <v>0</v>
      </c>
      <c r="L146" s="60"/>
      <c r="M146" s="6"/>
      <c r="N146" s="59"/>
      <c r="O146" s="3"/>
      <c r="P146" s="3"/>
      <c r="Q146" s="3"/>
      <c r="R146" s="3"/>
      <c r="S146" s="3"/>
      <c r="T146" s="3"/>
      <c r="U146" s="61"/>
      <c r="V146" s="3"/>
      <c r="W146" s="3"/>
      <c r="X146" s="3"/>
      <c r="Y146" s="3"/>
      <c r="Z146" s="3"/>
      <c r="AA146" s="2"/>
      <c r="AB146" s="78"/>
      <c r="AC146" s="77"/>
    </row>
    <row r="147" spans="1:27" s="7" customFormat="1" ht="15">
      <c r="A147" s="177" t="s">
        <v>118</v>
      </c>
      <c r="B147" s="188">
        <f>'Open Int.'!E147</f>
        <v>507500</v>
      </c>
      <c r="C147" s="189">
        <f>'Open Int.'!F147</f>
        <v>-12500</v>
      </c>
      <c r="D147" s="190">
        <f>'Open Int.'!H147</f>
        <v>66500</v>
      </c>
      <c r="E147" s="329">
        <f>'Open Int.'!I147</f>
        <v>-500</v>
      </c>
      <c r="F147" s="191">
        <f>IF('Open Int.'!E147=0,0,'Open Int.'!H147/'Open Int.'!E147)</f>
        <v>0.1310344827586207</v>
      </c>
      <c r="G147" s="155">
        <v>0.12884615384615383</v>
      </c>
      <c r="H147" s="170">
        <f t="shared" si="4"/>
        <v>0.016984045290787644</v>
      </c>
      <c r="I147" s="185">
        <f>IF(Volume!D147=0,0,Volume!F147/Volume!D147)</f>
        <v>0.1111111111111111</v>
      </c>
      <c r="J147" s="176">
        <v>0.11827956989247312</v>
      </c>
      <c r="K147" s="170">
        <f t="shared" si="5"/>
        <v>-0.060606060606060705</v>
      </c>
      <c r="L147" s="60"/>
      <c r="M147" s="6"/>
      <c r="N147" s="59"/>
      <c r="O147" s="3"/>
      <c r="P147" s="3"/>
      <c r="Q147" s="3"/>
      <c r="R147" s="3"/>
      <c r="S147" s="3"/>
      <c r="T147" s="3"/>
      <c r="U147" s="61"/>
      <c r="V147" s="3"/>
      <c r="W147" s="3"/>
      <c r="X147" s="3"/>
      <c r="Y147" s="3"/>
      <c r="Z147" s="3"/>
      <c r="AA147" s="2"/>
    </row>
    <row r="148" spans="1:29" s="58" customFormat="1" ht="15">
      <c r="A148" s="177" t="s">
        <v>231</v>
      </c>
      <c r="B148" s="188">
        <f>'Open Int.'!E148</f>
        <v>5343</v>
      </c>
      <c r="C148" s="189">
        <f>'Open Int.'!F148</f>
        <v>0</v>
      </c>
      <c r="D148" s="190">
        <f>'Open Int.'!H148</f>
        <v>822</v>
      </c>
      <c r="E148" s="329">
        <f>'Open Int.'!I148</f>
        <v>0</v>
      </c>
      <c r="F148" s="191">
        <f>IF('Open Int.'!E148=0,0,'Open Int.'!H148/'Open Int.'!E148)</f>
        <v>0.15384615384615385</v>
      </c>
      <c r="G148" s="155">
        <v>0.15384615384615385</v>
      </c>
      <c r="H148" s="170">
        <f t="shared" si="4"/>
        <v>0</v>
      </c>
      <c r="I148" s="185">
        <f>IF(Volume!D148=0,0,Volume!F148/Volume!D148)</f>
        <v>0</v>
      </c>
      <c r="J148" s="176">
        <v>0</v>
      </c>
      <c r="K148" s="170">
        <f t="shared" si="5"/>
        <v>0</v>
      </c>
      <c r="L148" s="60"/>
      <c r="M148" s="6"/>
      <c r="N148" s="59"/>
      <c r="O148" s="3"/>
      <c r="P148" s="3"/>
      <c r="Q148" s="3"/>
      <c r="R148" s="3"/>
      <c r="S148" s="3"/>
      <c r="T148" s="3"/>
      <c r="U148" s="61"/>
      <c r="V148" s="3"/>
      <c r="W148" s="3"/>
      <c r="X148" s="3"/>
      <c r="Y148" s="3"/>
      <c r="Z148" s="3"/>
      <c r="AA148" s="2"/>
      <c r="AB148" s="78"/>
      <c r="AC148" s="77"/>
    </row>
    <row r="149" spans="1:27" s="7" customFormat="1" ht="15">
      <c r="A149" s="177" t="s">
        <v>300</v>
      </c>
      <c r="B149" s="188">
        <f>'Open Int.'!E149</f>
        <v>80850</v>
      </c>
      <c r="C149" s="189">
        <f>'Open Int.'!F149</f>
        <v>0</v>
      </c>
      <c r="D149" s="190">
        <f>'Open Int.'!H149</f>
        <v>0</v>
      </c>
      <c r="E149" s="329">
        <f>'Open Int.'!I149</f>
        <v>0</v>
      </c>
      <c r="F149" s="191">
        <f>IF('Open Int.'!E149=0,0,'Open Int.'!H149/'Open Int.'!E149)</f>
        <v>0</v>
      </c>
      <c r="G149" s="155">
        <v>0</v>
      </c>
      <c r="H149" s="170">
        <f t="shared" si="4"/>
        <v>0</v>
      </c>
      <c r="I149" s="185">
        <f>IF(Volume!D149=0,0,Volume!F149/Volume!D149)</f>
        <v>0</v>
      </c>
      <c r="J149" s="176">
        <v>0</v>
      </c>
      <c r="K149" s="170">
        <f t="shared" si="5"/>
        <v>0</v>
      </c>
      <c r="L149" s="60"/>
      <c r="M149" s="6"/>
      <c r="N149" s="59"/>
      <c r="O149" s="3"/>
      <c r="P149" s="3"/>
      <c r="Q149" s="3"/>
      <c r="R149" s="3"/>
      <c r="S149" s="3"/>
      <c r="T149" s="3"/>
      <c r="U149" s="61"/>
      <c r="V149" s="3"/>
      <c r="W149" s="3"/>
      <c r="X149" s="3"/>
      <c r="Y149" s="3"/>
      <c r="Z149" s="3"/>
      <c r="AA149" s="2"/>
    </row>
    <row r="150" spans="1:27" s="7" customFormat="1" ht="15">
      <c r="A150" s="177" t="s">
        <v>301</v>
      </c>
      <c r="B150" s="188">
        <f>'Open Int.'!E150</f>
        <v>12007050</v>
      </c>
      <c r="C150" s="189">
        <f>'Open Int.'!F150</f>
        <v>1013650</v>
      </c>
      <c r="D150" s="190">
        <f>'Open Int.'!H150</f>
        <v>3688850</v>
      </c>
      <c r="E150" s="329">
        <f>'Open Int.'!I150</f>
        <v>501600</v>
      </c>
      <c r="F150" s="191">
        <f>IF('Open Int.'!E150=0,0,'Open Int.'!H150/'Open Int.'!E150)</f>
        <v>0.3072236727589208</v>
      </c>
      <c r="G150" s="155">
        <v>0.2899239543726236</v>
      </c>
      <c r="H150" s="170">
        <f t="shared" si="4"/>
        <v>0.05966984833568752</v>
      </c>
      <c r="I150" s="185">
        <f>IF(Volume!D150=0,0,Volume!F150/Volume!D150)</f>
        <v>0.12870159453302962</v>
      </c>
      <c r="J150" s="176">
        <v>0.15081521739130435</v>
      </c>
      <c r="K150" s="170">
        <f t="shared" si="5"/>
        <v>-0.14662726507829008</v>
      </c>
      <c r="L150" s="60"/>
      <c r="M150" s="6"/>
      <c r="N150" s="59"/>
      <c r="O150" s="3"/>
      <c r="P150" s="3"/>
      <c r="Q150" s="3"/>
      <c r="R150" s="3"/>
      <c r="S150" s="3"/>
      <c r="T150" s="3"/>
      <c r="U150" s="61"/>
      <c r="V150" s="3"/>
      <c r="W150" s="3"/>
      <c r="X150" s="3"/>
      <c r="Y150" s="3"/>
      <c r="Z150" s="3"/>
      <c r="AA150" s="2"/>
    </row>
    <row r="151" spans="1:27" s="7" customFormat="1" ht="15">
      <c r="A151" s="177" t="s">
        <v>173</v>
      </c>
      <c r="B151" s="188">
        <f>'Open Int.'!E151</f>
        <v>283200</v>
      </c>
      <c r="C151" s="189">
        <f>'Open Int.'!F151</f>
        <v>20650</v>
      </c>
      <c r="D151" s="190">
        <f>'Open Int.'!H151</f>
        <v>8850</v>
      </c>
      <c r="E151" s="329">
        <f>'Open Int.'!I151</f>
        <v>0</v>
      </c>
      <c r="F151" s="191">
        <f>IF('Open Int.'!E151=0,0,'Open Int.'!H151/'Open Int.'!E151)</f>
        <v>0.03125</v>
      </c>
      <c r="G151" s="155">
        <v>0.033707865168539325</v>
      </c>
      <c r="H151" s="170">
        <f t="shared" si="4"/>
        <v>-0.07291666666666664</v>
      </c>
      <c r="I151" s="185">
        <f>IF(Volume!D151=0,0,Volume!F151/Volume!D151)</f>
        <v>0</v>
      </c>
      <c r="J151" s="176">
        <v>0</v>
      </c>
      <c r="K151" s="170">
        <f t="shared" si="5"/>
        <v>0</v>
      </c>
      <c r="L151" s="60"/>
      <c r="M151" s="6"/>
      <c r="N151" s="59"/>
      <c r="O151" s="3"/>
      <c r="P151" s="3"/>
      <c r="Q151" s="3"/>
      <c r="R151" s="3"/>
      <c r="S151" s="3"/>
      <c r="T151" s="3"/>
      <c r="U151" s="61"/>
      <c r="V151" s="3"/>
      <c r="W151" s="3"/>
      <c r="X151" s="3"/>
      <c r="Y151" s="3"/>
      <c r="Z151" s="3"/>
      <c r="AA151" s="2"/>
    </row>
    <row r="152" spans="1:29" s="58" customFormat="1" ht="15">
      <c r="A152" s="177" t="s">
        <v>302</v>
      </c>
      <c r="B152" s="188">
        <f>'Open Int.'!E152</f>
        <v>600</v>
      </c>
      <c r="C152" s="189">
        <f>'Open Int.'!F152</f>
        <v>0</v>
      </c>
      <c r="D152" s="190">
        <f>'Open Int.'!H152</f>
        <v>0</v>
      </c>
      <c r="E152" s="329">
        <f>'Open Int.'!I152</f>
        <v>0</v>
      </c>
      <c r="F152" s="191">
        <f>IF('Open Int.'!E152=0,0,'Open Int.'!H152/'Open Int.'!E152)</f>
        <v>0</v>
      </c>
      <c r="G152" s="155">
        <v>0</v>
      </c>
      <c r="H152" s="170">
        <f t="shared" si="4"/>
        <v>0</v>
      </c>
      <c r="I152" s="185">
        <f>IF(Volume!D152=0,0,Volume!F152/Volume!D152)</f>
        <v>0</v>
      </c>
      <c r="J152" s="176">
        <v>0</v>
      </c>
      <c r="K152" s="170">
        <f t="shared" si="5"/>
        <v>0</v>
      </c>
      <c r="L152" s="60"/>
      <c r="M152" s="6"/>
      <c r="N152" s="59"/>
      <c r="O152" s="3"/>
      <c r="P152" s="3"/>
      <c r="Q152" s="3"/>
      <c r="R152" s="3"/>
      <c r="S152" s="3"/>
      <c r="T152" s="3"/>
      <c r="U152" s="61"/>
      <c r="V152" s="3"/>
      <c r="W152" s="3"/>
      <c r="X152" s="3"/>
      <c r="Y152" s="3"/>
      <c r="Z152" s="3"/>
      <c r="AA152" s="2"/>
      <c r="AB152" s="78"/>
      <c r="AC152" s="77"/>
    </row>
    <row r="153" spans="1:29" s="58" customFormat="1" ht="15">
      <c r="A153" s="177" t="s">
        <v>82</v>
      </c>
      <c r="B153" s="188">
        <f>'Open Int.'!E153</f>
        <v>81900</v>
      </c>
      <c r="C153" s="189">
        <f>'Open Int.'!F153</f>
        <v>0</v>
      </c>
      <c r="D153" s="190">
        <f>'Open Int.'!H153</f>
        <v>4200</v>
      </c>
      <c r="E153" s="329">
        <f>'Open Int.'!I153</f>
        <v>0</v>
      </c>
      <c r="F153" s="191">
        <f>IF('Open Int.'!E153=0,0,'Open Int.'!H153/'Open Int.'!E153)</f>
        <v>0.05128205128205128</v>
      </c>
      <c r="G153" s="155">
        <v>0.05128205128205128</v>
      </c>
      <c r="H153" s="170">
        <f t="shared" si="4"/>
        <v>0</v>
      </c>
      <c r="I153" s="185">
        <f>IF(Volume!D153=0,0,Volume!F153/Volume!D153)</f>
        <v>0</v>
      </c>
      <c r="J153" s="176">
        <v>0</v>
      </c>
      <c r="K153" s="170">
        <f t="shared" si="5"/>
        <v>0</v>
      </c>
      <c r="L153" s="60"/>
      <c r="M153" s="6"/>
      <c r="N153" s="59"/>
      <c r="O153" s="3"/>
      <c r="P153" s="3"/>
      <c r="Q153" s="3"/>
      <c r="R153" s="3"/>
      <c r="S153" s="3"/>
      <c r="T153" s="3"/>
      <c r="U153" s="61"/>
      <c r="V153" s="3"/>
      <c r="W153" s="3"/>
      <c r="X153" s="3"/>
      <c r="Y153" s="3"/>
      <c r="Z153" s="3"/>
      <c r="AA153" s="2"/>
      <c r="AB153" s="78"/>
      <c r="AC153" s="77"/>
    </row>
    <row r="154" spans="1:27" s="7" customFormat="1" ht="15">
      <c r="A154" s="177" t="s">
        <v>153</v>
      </c>
      <c r="B154" s="188">
        <f>'Open Int.'!E154</f>
        <v>2700</v>
      </c>
      <c r="C154" s="189">
        <f>'Open Int.'!F154</f>
        <v>900</v>
      </c>
      <c r="D154" s="190">
        <f>'Open Int.'!H154</f>
        <v>0</v>
      </c>
      <c r="E154" s="329">
        <f>'Open Int.'!I154</f>
        <v>0</v>
      </c>
      <c r="F154" s="191">
        <f>IF('Open Int.'!E154=0,0,'Open Int.'!H154/'Open Int.'!E154)</f>
        <v>0</v>
      </c>
      <c r="G154" s="155">
        <v>0</v>
      </c>
      <c r="H154" s="170">
        <f t="shared" si="4"/>
        <v>0</v>
      </c>
      <c r="I154" s="185">
        <f>IF(Volume!D154=0,0,Volume!F154/Volume!D154)</f>
        <v>0</v>
      </c>
      <c r="J154" s="176">
        <v>0</v>
      </c>
      <c r="K154" s="170">
        <f t="shared" si="5"/>
        <v>0</v>
      </c>
      <c r="L154" s="60"/>
      <c r="M154" s="6"/>
      <c r="N154" s="59"/>
      <c r="O154" s="3"/>
      <c r="P154" s="3"/>
      <c r="Q154" s="3"/>
      <c r="R154" s="3"/>
      <c r="S154" s="3"/>
      <c r="T154" s="3"/>
      <c r="U154" s="61"/>
      <c r="V154" s="3"/>
      <c r="W154" s="3"/>
      <c r="X154" s="3"/>
      <c r="Y154" s="3"/>
      <c r="Z154" s="3"/>
      <c r="AA154" s="2"/>
    </row>
    <row r="155" spans="1:29" s="58" customFormat="1" ht="15">
      <c r="A155" s="177" t="s">
        <v>154</v>
      </c>
      <c r="B155" s="188">
        <f>'Open Int.'!E155</f>
        <v>179400</v>
      </c>
      <c r="C155" s="189">
        <f>'Open Int.'!F155</f>
        <v>-6900</v>
      </c>
      <c r="D155" s="190">
        <f>'Open Int.'!H155</f>
        <v>75900</v>
      </c>
      <c r="E155" s="329">
        <f>'Open Int.'!I155</f>
        <v>6900</v>
      </c>
      <c r="F155" s="191">
        <f>IF('Open Int.'!E155=0,0,'Open Int.'!H155/'Open Int.'!E155)</f>
        <v>0.4230769230769231</v>
      </c>
      <c r="G155" s="155">
        <v>0.37037037037037035</v>
      </c>
      <c r="H155" s="170">
        <f t="shared" si="4"/>
        <v>0.14230769230769236</v>
      </c>
      <c r="I155" s="185">
        <f>IF(Volume!D155=0,0,Volume!F155/Volume!D155)</f>
        <v>0.6666666666666666</v>
      </c>
      <c r="J155" s="176">
        <v>0.5384615384615384</v>
      </c>
      <c r="K155" s="170">
        <f t="shared" si="5"/>
        <v>0.23809523809523808</v>
      </c>
      <c r="L155" s="60"/>
      <c r="M155" s="6"/>
      <c r="N155" s="59"/>
      <c r="O155" s="3"/>
      <c r="P155" s="3"/>
      <c r="Q155" s="3"/>
      <c r="R155" s="3"/>
      <c r="S155" s="3"/>
      <c r="T155" s="3"/>
      <c r="U155" s="61"/>
      <c r="V155" s="3"/>
      <c r="W155" s="3"/>
      <c r="X155" s="3"/>
      <c r="Y155" s="3"/>
      <c r="Z155" s="3"/>
      <c r="AA155" s="2"/>
      <c r="AB155" s="78"/>
      <c r="AC155" s="77"/>
    </row>
    <row r="156" spans="1:29" s="58" customFormat="1" ht="15">
      <c r="A156" s="177" t="s">
        <v>303</v>
      </c>
      <c r="B156" s="188">
        <f>'Open Int.'!E156</f>
        <v>36000</v>
      </c>
      <c r="C156" s="189">
        <f>'Open Int.'!F156</f>
        <v>-3600</v>
      </c>
      <c r="D156" s="190">
        <f>'Open Int.'!H156</f>
        <v>3600</v>
      </c>
      <c r="E156" s="329">
        <f>'Open Int.'!I156</f>
        <v>3600</v>
      </c>
      <c r="F156" s="191">
        <f>IF('Open Int.'!E156=0,0,'Open Int.'!H156/'Open Int.'!E156)</f>
        <v>0.1</v>
      </c>
      <c r="G156" s="155">
        <v>0</v>
      </c>
      <c r="H156" s="170">
        <f t="shared" si="4"/>
        <v>0</v>
      </c>
      <c r="I156" s="185">
        <f>IF(Volume!D156=0,0,Volume!F156/Volume!D156)</f>
        <v>0.09523809523809523</v>
      </c>
      <c r="J156" s="176">
        <v>0</v>
      </c>
      <c r="K156" s="170">
        <f t="shared" si="5"/>
        <v>0</v>
      </c>
      <c r="L156" s="60"/>
      <c r="M156" s="6"/>
      <c r="N156" s="59"/>
      <c r="O156" s="3"/>
      <c r="P156" s="3"/>
      <c r="Q156" s="3"/>
      <c r="R156" s="3"/>
      <c r="S156" s="3"/>
      <c r="T156" s="3"/>
      <c r="U156" s="61"/>
      <c r="V156" s="3"/>
      <c r="W156" s="3"/>
      <c r="X156" s="3"/>
      <c r="Y156" s="3"/>
      <c r="Z156" s="3"/>
      <c r="AA156" s="2"/>
      <c r="AB156" s="78"/>
      <c r="AC156" s="77"/>
    </row>
    <row r="157" spans="1:27" s="7" customFormat="1" ht="15">
      <c r="A157" s="177" t="s">
        <v>155</v>
      </c>
      <c r="B157" s="188">
        <f>'Open Int.'!E157</f>
        <v>16275</v>
      </c>
      <c r="C157" s="189">
        <f>'Open Int.'!F157</f>
        <v>-1050</v>
      </c>
      <c r="D157" s="190">
        <f>'Open Int.'!H157</f>
        <v>2100</v>
      </c>
      <c r="E157" s="329">
        <f>'Open Int.'!I157</f>
        <v>0</v>
      </c>
      <c r="F157" s="191">
        <f>IF('Open Int.'!E157=0,0,'Open Int.'!H157/'Open Int.'!E157)</f>
        <v>0.12903225806451613</v>
      </c>
      <c r="G157" s="155">
        <v>0.12121212121212122</v>
      </c>
      <c r="H157" s="170">
        <f t="shared" si="4"/>
        <v>0.06451612903225801</v>
      </c>
      <c r="I157" s="185">
        <f>IF(Volume!D157=0,0,Volume!F157/Volume!D157)</f>
        <v>0</v>
      </c>
      <c r="J157" s="176">
        <v>0</v>
      </c>
      <c r="K157" s="170">
        <f t="shared" si="5"/>
        <v>0</v>
      </c>
      <c r="L157" s="60"/>
      <c r="M157" s="6"/>
      <c r="N157" s="59"/>
      <c r="O157" s="3"/>
      <c r="P157" s="3"/>
      <c r="Q157" s="3"/>
      <c r="R157" s="3"/>
      <c r="S157" s="3"/>
      <c r="T157" s="3"/>
      <c r="U157" s="61"/>
      <c r="V157" s="3"/>
      <c r="W157" s="3"/>
      <c r="X157" s="3"/>
      <c r="Y157" s="3"/>
      <c r="Z157" s="3"/>
      <c r="AA157" s="2"/>
    </row>
    <row r="158" spans="1:29" s="58" customFormat="1" ht="15">
      <c r="A158" s="177" t="s">
        <v>38</v>
      </c>
      <c r="B158" s="188">
        <f>'Open Int.'!E158</f>
        <v>100800</v>
      </c>
      <c r="C158" s="189">
        <f>'Open Int.'!F158</f>
        <v>-7200</v>
      </c>
      <c r="D158" s="190">
        <f>'Open Int.'!H158</f>
        <v>11400</v>
      </c>
      <c r="E158" s="329">
        <f>'Open Int.'!I158</f>
        <v>-600</v>
      </c>
      <c r="F158" s="191">
        <f>IF('Open Int.'!E158=0,0,'Open Int.'!H158/'Open Int.'!E158)</f>
        <v>0.1130952380952381</v>
      </c>
      <c r="G158" s="155">
        <v>0.1111111111111111</v>
      </c>
      <c r="H158" s="170">
        <f t="shared" si="4"/>
        <v>0.01785714285714292</v>
      </c>
      <c r="I158" s="185">
        <f>IF(Volume!D158=0,0,Volume!F158/Volume!D158)</f>
        <v>0.025</v>
      </c>
      <c r="J158" s="176">
        <v>0.008264462809917356</v>
      </c>
      <c r="K158" s="170">
        <f t="shared" si="5"/>
        <v>2.025</v>
      </c>
      <c r="L158" s="60"/>
      <c r="M158" s="6"/>
      <c r="N158" s="59"/>
      <c r="O158" s="3"/>
      <c r="P158" s="3"/>
      <c r="Q158" s="3"/>
      <c r="R158" s="3"/>
      <c r="S158" s="3"/>
      <c r="T158" s="3"/>
      <c r="U158" s="61"/>
      <c r="V158" s="3"/>
      <c r="W158" s="3"/>
      <c r="X158" s="3"/>
      <c r="Y158" s="3"/>
      <c r="Z158" s="3"/>
      <c r="AA158" s="2"/>
      <c r="AB158" s="78"/>
      <c r="AC158" s="77"/>
    </row>
    <row r="159" spans="1:29" s="58" customFormat="1" ht="15">
      <c r="A159" s="177" t="s">
        <v>156</v>
      </c>
      <c r="B159" s="188">
        <f>'Open Int.'!E159</f>
        <v>1200</v>
      </c>
      <c r="C159" s="189">
        <f>'Open Int.'!F159</f>
        <v>0</v>
      </c>
      <c r="D159" s="190">
        <f>'Open Int.'!H159</f>
        <v>0</v>
      </c>
      <c r="E159" s="329">
        <f>'Open Int.'!I159</f>
        <v>0</v>
      </c>
      <c r="F159" s="191">
        <f>IF('Open Int.'!E159=0,0,'Open Int.'!H159/'Open Int.'!E159)</f>
        <v>0</v>
      </c>
      <c r="G159" s="155">
        <v>0</v>
      </c>
      <c r="H159" s="170">
        <f t="shared" si="4"/>
        <v>0</v>
      </c>
      <c r="I159" s="185">
        <f>IF(Volume!D159=0,0,Volume!F159/Volume!D159)</f>
        <v>0</v>
      </c>
      <c r="J159" s="176">
        <v>0</v>
      </c>
      <c r="K159" s="170">
        <f t="shared" si="5"/>
        <v>0</v>
      </c>
      <c r="L159" s="60"/>
      <c r="M159" s="6"/>
      <c r="N159" s="59"/>
      <c r="O159" s="3"/>
      <c r="P159" s="3"/>
      <c r="Q159" s="3"/>
      <c r="R159" s="3"/>
      <c r="S159" s="3"/>
      <c r="T159" s="3"/>
      <c r="U159" s="61"/>
      <c r="V159" s="3"/>
      <c r="W159" s="3"/>
      <c r="X159" s="3"/>
      <c r="Y159" s="3"/>
      <c r="Z159" s="3"/>
      <c r="AA159" s="2"/>
      <c r="AB159" s="78"/>
      <c r="AC159" s="77"/>
    </row>
    <row r="160" spans="1:29" s="58" customFormat="1" ht="15">
      <c r="A160" s="177" t="s">
        <v>396</v>
      </c>
      <c r="B160" s="188">
        <f>'Open Int.'!E160</f>
        <v>14000</v>
      </c>
      <c r="C160" s="189">
        <f>'Open Int.'!F160</f>
        <v>0</v>
      </c>
      <c r="D160" s="190">
        <f>'Open Int.'!H160</f>
        <v>2800</v>
      </c>
      <c r="E160" s="329">
        <f>'Open Int.'!I160</f>
        <v>0</v>
      </c>
      <c r="F160" s="191">
        <f>IF('Open Int.'!E160=0,0,'Open Int.'!H160/'Open Int.'!E160)</f>
        <v>0.2</v>
      </c>
      <c r="G160" s="155">
        <v>0.2</v>
      </c>
      <c r="H160" s="170">
        <f t="shared" si="4"/>
        <v>0</v>
      </c>
      <c r="I160" s="185">
        <f>IF(Volume!D160=0,0,Volume!F160/Volume!D160)</f>
        <v>0</v>
      </c>
      <c r="J160" s="176">
        <v>0.2</v>
      </c>
      <c r="K160" s="170">
        <f t="shared" si="5"/>
        <v>-1</v>
      </c>
      <c r="L160" s="60"/>
      <c r="M160" s="6"/>
      <c r="N160" s="59"/>
      <c r="O160" s="3"/>
      <c r="P160" s="3"/>
      <c r="Q160" s="3"/>
      <c r="R160" s="3"/>
      <c r="S160" s="3"/>
      <c r="T160" s="3"/>
      <c r="U160" s="61"/>
      <c r="V160" s="3"/>
      <c r="W160" s="3"/>
      <c r="X160" s="3"/>
      <c r="Y160" s="3"/>
      <c r="Z160" s="3"/>
      <c r="AA160" s="2"/>
      <c r="AB160" s="78"/>
      <c r="AC160" s="77"/>
    </row>
    <row r="161" spans="1:28" s="2" customFormat="1" ht="15" customHeight="1" hidden="1">
      <c r="A161" s="72"/>
      <c r="B161" s="140">
        <f>SUM(B4:B160)</f>
        <v>130076603</v>
      </c>
      <c r="C161" s="141">
        <f>SUM(C4:C160)</f>
        <v>1686</v>
      </c>
      <c r="D161" s="142"/>
      <c r="E161" s="143"/>
      <c r="F161" s="60"/>
      <c r="G161" s="6"/>
      <c r="H161" s="59"/>
      <c r="I161" s="6"/>
      <c r="J161" s="6"/>
      <c r="K161" s="59"/>
      <c r="L161" s="60"/>
      <c r="M161" s="6"/>
      <c r="N161" s="59"/>
      <c r="O161" s="3"/>
      <c r="P161" s="3"/>
      <c r="Q161" s="3"/>
      <c r="R161" s="3"/>
      <c r="S161" s="3"/>
      <c r="T161" s="3"/>
      <c r="U161" s="61"/>
      <c r="V161" s="3"/>
      <c r="W161" s="3"/>
      <c r="X161" s="3"/>
      <c r="Y161" s="3"/>
      <c r="Z161" s="3"/>
      <c r="AB161" s="75"/>
    </row>
    <row r="162" spans="2:28" s="2" customFormat="1" ht="15" customHeight="1">
      <c r="B162" s="5"/>
      <c r="C162" s="5"/>
      <c r="D162" s="143"/>
      <c r="E162" s="143"/>
      <c r="F162" s="60"/>
      <c r="G162" s="6"/>
      <c r="H162" s="59"/>
      <c r="I162" s="6"/>
      <c r="J162" s="6"/>
      <c r="K162" s="59"/>
      <c r="L162" s="60"/>
      <c r="M162" s="6"/>
      <c r="N162" s="59"/>
      <c r="O162" s="3"/>
      <c r="P162" s="3"/>
      <c r="Q162" s="3"/>
      <c r="R162" s="3"/>
      <c r="S162" s="3"/>
      <c r="T162" s="3"/>
      <c r="U162" s="61"/>
      <c r="V162" s="3"/>
      <c r="W162" s="3"/>
      <c r="X162" s="3"/>
      <c r="Y162" s="3"/>
      <c r="Z162" s="3"/>
      <c r="AB162" s="1"/>
    </row>
    <row r="163" spans="1:5" ht="12.75">
      <c r="A163" s="2"/>
      <c r="B163" s="5"/>
      <c r="C163" s="5"/>
      <c r="D163" s="143"/>
      <c r="E163" s="143"/>
    </row>
    <row r="164" spans="1:5" ht="12.75">
      <c r="A164" s="137"/>
      <c r="B164" s="144"/>
      <c r="C164" s="145"/>
      <c r="D164" s="146"/>
      <c r="E164" s="146"/>
    </row>
    <row r="165" spans="1:5" ht="12.75">
      <c r="A165" s="138"/>
      <c r="B165" s="147"/>
      <c r="C165" s="148"/>
      <c r="D165" s="148"/>
      <c r="E165" s="148"/>
    </row>
    <row r="166" spans="1:5" ht="12.75">
      <c r="A166" s="139"/>
      <c r="B166" s="149"/>
      <c r="C166" s="150"/>
      <c r="D166" s="151"/>
      <c r="E166" s="151"/>
    </row>
    <row r="167" spans="1:5" ht="12.75">
      <c r="A167" s="137"/>
      <c r="B167" s="149"/>
      <c r="C167" s="150"/>
      <c r="D167" s="151"/>
      <c r="E167" s="151"/>
    </row>
    <row r="168" spans="1:5" ht="12.75">
      <c r="A168" s="139"/>
      <c r="B168" s="149"/>
      <c r="C168" s="150"/>
      <c r="D168" s="151"/>
      <c r="E168" s="151"/>
    </row>
    <row r="169" spans="1:5" ht="12.75">
      <c r="A169" s="137"/>
      <c r="B169" s="149"/>
      <c r="C169" s="150"/>
      <c r="D169" s="151"/>
      <c r="E169" s="151"/>
    </row>
    <row r="170" spans="1:5" ht="12.75">
      <c r="A170" s="4"/>
      <c r="B170" s="152"/>
      <c r="C170" s="152"/>
      <c r="D170" s="153"/>
      <c r="E170" s="153"/>
    </row>
    <row r="171" spans="1:5" ht="12.75">
      <c r="A171" s="4"/>
      <c r="B171" s="152"/>
      <c r="C171" s="152"/>
      <c r="D171" s="153"/>
      <c r="E171" s="153"/>
    </row>
    <row r="172" spans="1:5" ht="12.75">
      <c r="A172" s="4"/>
      <c r="B172" s="152"/>
      <c r="C172" s="152"/>
      <c r="D172" s="153"/>
      <c r="E172" s="153"/>
    </row>
    <row r="203" ht="12.75">
      <c r="B203"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0"/>
  <sheetViews>
    <sheetView workbookViewId="0" topLeftCell="A1">
      <selection activeCell="F227" sqref="F227"/>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20" t="s">
        <v>126</v>
      </c>
      <c r="B1" s="421"/>
      <c r="C1" s="421"/>
      <c r="D1" s="421"/>
      <c r="E1" s="421"/>
      <c r="F1" s="421"/>
      <c r="G1" s="421"/>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5550.15</v>
      </c>
      <c r="C3" s="269">
        <v>5531.5</v>
      </c>
      <c r="D3" s="263">
        <f>C3-B3</f>
        <v>-18.649999999999636</v>
      </c>
      <c r="E3" s="332">
        <f>D3/B3</f>
        <v>-0.0033602695422645583</v>
      </c>
      <c r="F3" s="263">
        <v>-19.600000000000364</v>
      </c>
      <c r="G3" s="160">
        <f aca="true" t="shared" si="0" ref="G3:G67">D3-F3</f>
        <v>0.9500000000007276</v>
      </c>
    </row>
    <row r="4" spans="1:7" s="69" customFormat="1" ht="13.5">
      <c r="A4" s="193" t="s">
        <v>74</v>
      </c>
      <c r="B4" s="272">
        <f>Volume!J5</f>
        <v>5370.9</v>
      </c>
      <c r="C4" s="2">
        <v>5370.65</v>
      </c>
      <c r="D4" s="264">
        <f aca="true" t="shared" si="1" ref="D4:D66">C4-B4</f>
        <v>-0.25</v>
      </c>
      <c r="E4" s="331">
        <f aca="true" t="shared" si="2" ref="E4:E66">D4/B4</f>
        <v>-4.6547133627511224E-05</v>
      </c>
      <c r="F4" s="264">
        <v>1.5</v>
      </c>
      <c r="G4" s="159">
        <f t="shared" si="0"/>
        <v>-1.75</v>
      </c>
    </row>
    <row r="5" spans="1:7" s="69" customFormat="1" ht="13.5">
      <c r="A5" s="193" t="s">
        <v>9</v>
      </c>
      <c r="B5" s="272">
        <f>Volume!J6</f>
        <v>4085.1</v>
      </c>
      <c r="C5" s="2">
        <v>4075.5</v>
      </c>
      <c r="D5" s="264">
        <f t="shared" si="1"/>
        <v>-9.599999999999909</v>
      </c>
      <c r="E5" s="331">
        <f t="shared" si="2"/>
        <v>-0.002350003671880715</v>
      </c>
      <c r="F5" s="264">
        <v>-6.450000000000273</v>
      </c>
      <c r="G5" s="159">
        <f t="shared" si="0"/>
        <v>-3.149999999999636</v>
      </c>
    </row>
    <row r="6" spans="1:7" s="69" customFormat="1" ht="13.5">
      <c r="A6" s="193" t="s">
        <v>279</v>
      </c>
      <c r="B6" s="272">
        <f>Volume!J7</f>
        <v>2389.4</v>
      </c>
      <c r="C6" s="70">
        <v>2387.25</v>
      </c>
      <c r="D6" s="264">
        <f t="shared" si="1"/>
        <v>-2.150000000000091</v>
      </c>
      <c r="E6" s="331">
        <f t="shared" si="2"/>
        <v>-0.0008998074830501761</v>
      </c>
      <c r="F6" s="264">
        <v>6.050000000000182</v>
      </c>
      <c r="G6" s="159">
        <f t="shared" si="0"/>
        <v>-8.200000000000273</v>
      </c>
    </row>
    <row r="7" spans="1:10" s="69" customFormat="1" ht="13.5">
      <c r="A7" s="193" t="s">
        <v>134</v>
      </c>
      <c r="B7" s="272">
        <f>Volume!J8</f>
        <v>3910.35</v>
      </c>
      <c r="C7" s="70">
        <v>3894.9</v>
      </c>
      <c r="D7" s="264">
        <f t="shared" si="1"/>
        <v>-15.449999999999818</v>
      </c>
      <c r="E7" s="331">
        <f t="shared" si="2"/>
        <v>-0.003951052974797606</v>
      </c>
      <c r="F7" s="264">
        <v>1.449999999999818</v>
      </c>
      <c r="G7" s="159">
        <f t="shared" si="0"/>
        <v>-16.899999999999636</v>
      </c>
      <c r="H7" s="135"/>
      <c r="I7" s="136"/>
      <c r="J7" s="78"/>
    </row>
    <row r="8" spans="1:7" s="69" customFormat="1" ht="13.5">
      <c r="A8" s="193" t="s">
        <v>0</v>
      </c>
      <c r="B8" s="272">
        <f>Volume!J9</f>
        <v>796.05</v>
      </c>
      <c r="C8" s="70">
        <v>795.35</v>
      </c>
      <c r="D8" s="264">
        <f t="shared" si="1"/>
        <v>-0.6999999999999318</v>
      </c>
      <c r="E8" s="331">
        <f t="shared" si="2"/>
        <v>-0.0008793417498899966</v>
      </c>
      <c r="F8" s="264">
        <v>2.5499999999999545</v>
      </c>
      <c r="G8" s="159">
        <f t="shared" si="0"/>
        <v>-3.2499999999998863</v>
      </c>
    </row>
    <row r="9" spans="1:8" s="25" customFormat="1" ht="13.5">
      <c r="A9" s="193" t="s">
        <v>135</v>
      </c>
      <c r="B9" s="272">
        <f>Volume!J10</f>
        <v>75.25</v>
      </c>
      <c r="C9" s="70">
        <v>75.45</v>
      </c>
      <c r="D9" s="264">
        <f t="shared" si="1"/>
        <v>0.20000000000000284</v>
      </c>
      <c r="E9" s="331">
        <f t="shared" si="2"/>
        <v>0.0026578073089701375</v>
      </c>
      <c r="F9" s="264">
        <v>0.20000000000000284</v>
      </c>
      <c r="G9" s="159">
        <f t="shared" si="0"/>
        <v>0</v>
      </c>
      <c r="H9" s="69"/>
    </row>
    <row r="10" spans="1:7" s="69" customFormat="1" ht="13.5">
      <c r="A10" s="193" t="s">
        <v>174</v>
      </c>
      <c r="B10" s="272">
        <f>Volume!J11</f>
        <v>63.4</v>
      </c>
      <c r="C10" s="70">
        <v>63.5</v>
      </c>
      <c r="D10" s="264">
        <f t="shared" si="1"/>
        <v>0.10000000000000142</v>
      </c>
      <c r="E10" s="331">
        <f t="shared" si="2"/>
        <v>0.0015772870662460793</v>
      </c>
      <c r="F10" s="264">
        <v>-0.14999999999999858</v>
      </c>
      <c r="G10" s="159">
        <f t="shared" si="0"/>
        <v>0.25</v>
      </c>
    </row>
    <row r="11" spans="1:7" s="69" customFormat="1" ht="13.5">
      <c r="A11" s="193" t="s">
        <v>280</v>
      </c>
      <c r="B11" s="272">
        <f>Volume!J12</f>
        <v>372.9</v>
      </c>
      <c r="C11" s="70">
        <v>373.15</v>
      </c>
      <c r="D11" s="264">
        <f t="shared" si="1"/>
        <v>0.25</v>
      </c>
      <c r="E11" s="331">
        <f t="shared" si="2"/>
        <v>0.0006704210244033253</v>
      </c>
      <c r="F11" s="264">
        <v>2.8000000000000114</v>
      </c>
      <c r="G11" s="159">
        <f t="shared" si="0"/>
        <v>-2.5500000000000114</v>
      </c>
    </row>
    <row r="12" spans="1:7" s="69" customFormat="1" ht="13.5">
      <c r="A12" s="193" t="s">
        <v>75</v>
      </c>
      <c r="B12" s="272">
        <f>Volume!J13</f>
        <v>80.9</v>
      </c>
      <c r="C12" s="70">
        <v>80.6</v>
      </c>
      <c r="D12" s="264">
        <f t="shared" si="1"/>
        <v>-0.30000000000001137</v>
      </c>
      <c r="E12" s="331">
        <f t="shared" si="2"/>
        <v>-0.003708281829419176</v>
      </c>
      <c r="F12" s="264">
        <v>0.15000000000000568</v>
      </c>
      <c r="G12" s="159">
        <f t="shared" si="0"/>
        <v>-0.45000000000001705</v>
      </c>
    </row>
    <row r="13" spans="1:7" s="69" customFormat="1" ht="13.5">
      <c r="A13" s="193" t="s">
        <v>88</v>
      </c>
      <c r="B13" s="272">
        <f>Volume!J14</f>
        <v>45.1</v>
      </c>
      <c r="C13" s="70">
        <v>45.3</v>
      </c>
      <c r="D13" s="264">
        <f t="shared" si="1"/>
        <v>0.19999999999999574</v>
      </c>
      <c r="E13" s="331">
        <f t="shared" si="2"/>
        <v>0.0044345898004433644</v>
      </c>
      <c r="F13" s="264">
        <v>0.14999999999999858</v>
      </c>
      <c r="G13" s="159">
        <f t="shared" si="0"/>
        <v>0.04999999999999716</v>
      </c>
    </row>
    <row r="14" spans="1:7" s="69" customFormat="1" ht="13.5">
      <c r="A14" s="193" t="s">
        <v>136</v>
      </c>
      <c r="B14" s="272">
        <f>Volume!J15</f>
        <v>37.45</v>
      </c>
      <c r="C14" s="70">
        <v>37.45</v>
      </c>
      <c r="D14" s="264">
        <f t="shared" si="1"/>
        <v>0</v>
      </c>
      <c r="E14" s="331">
        <f t="shared" si="2"/>
        <v>0</v>
      </c>
      <c r="F14" s="264">
        <v>0.04999999999999716</v>
      </c>
      <c r="G14" s="159">
        <f t="shared" si="0"/>
        <v>-0.04999999999999716</v>
      </c>
    </row>
    <row r="15" spans="1:7" s="69" customFormat="1" ht="13.5">
      <c r="A15" s="193" t="s">
        <v>157</v>
      </c>
      <c r="B15" s="272">
        <f>Volume!J16</f>
        <v>674.65</v>
      </c>
      <c r="C15" s="70">
        <v>677.5</v>
      </c>
      <c r="D15" s="264">
        <f t="shared" si="1"/>
        <v>2.8500000000000227</v>
      </c>
      <c r="E15" s="331">
        <f t="shared" si="2"/>
        <v>0.004224412658415508</v>
      </c>
      <c r="F15" s="264">
        <v>3.449999999999932</v>
      </c>
      <c r="G15" s="159">
        <f t="shared" si="0"/>
        <v>-0.599999999999909</v>
      </c>
    </row>
    <row r="16" spans="1:7" s="69" customFormat="1" ht="13.5">
      <c r="A16" s="193" t="s">
        <v>193</v>
      </c>
      <c r="B16" s="272">
        <f>Volume!J17</f>
        <v>2402.9</v>
      </c>
      <c r="C16" s="70">
        <v>2407.35</v>
      </c>
      <c r="D16" s="264">
        <f t="shared" si="1"/>
        <v>4.449999999999818</v>
      </c>
      <c r="E16" s="331">
        <f t="shared" si="2"/>
        <v>0.0018519289192225302</v>
      </c>
      <c r="F16" s="264">
        <v>7.349999999999909</v>
      </c>
      <c r="G16" s="159">
        <f t="shared" si="0"/>
        <v>-2.900000000000091</v>
      </c>
    </row>
    <row r="17" spans="1:7" s="69" customFormat="1" ht="13.5">
      <c r="A17" s="193" t="s">
        <v>281</v>
      </c>
      <c r="B17" s="272">
        <f>Volume!J18</f>
        <v>163.85</v>
      </c>
      <c r="C17" s="70">
        <v>163.05</v>
      </c>
      <c r="D17" s="264">
        <f t="shared" si="1"/>
        <v>-0.799999999999983</v>
      </c>
      <c r="E17" s="331">
        <f t="shared" si="2"/>
        <v>-0.004882514494964803</v>
      </c>
      <c r="F17" s="264">
        <v>0.20000000000001705</v>
      </c>
      <c r="G17" s="159">
        <f t="shared" si="0"/>
        <v>-1</v>
      </c>
    </row>
    <row r="18" spans="1:7" s="14" customFormat="1" ht="13.5">
      <c r="A18" s="193" t="s">
        <v>282</v>
      </c>
      <c r="B18" s="272">
        <f>Volume!J19</f>
        <v>62.9</v>
      </c>
      <c r="C18" s="70">
        <v>62.6</v>
      </c>
      <c r="D18" s="264">
        <f t="shared" si="1"/>
        <v>-0.29999999999999716</v>
      </c>
      <c r="E18" s="331">
        <f t="shared" si="2"/>
        <v>-0.004769475357710606</v>
      </c>
      <c r="F18" s="264">
        <v>-0.3999999999999915</v>
      </c>
      <c r="G18" s="159">
        <f t="shared" si="0"/>
        <v>0.09999999999999432</v>
      </c>
    </row>
    <row r="19" spans="1:7" s="14" customFormat="1" ht="13.5">
      <c r="A19" s="193" t="s">
        <v>76</v>
      </c>
      <c r="B19" s="272">
        <f>Volume!J20</f>
        <v>225.4</v>
      </c>
      <c r="C19" s="70">
        <v>225.5</v>
      </c>
      <c r="D19" s="264">
        <f t="shared" si="1"/>
        <v>0.09999999999999432</v>
      </c>
      <c r="E19" s="331">
        <f t="shared" si="2"/>
        <v>0.0004436557231588035</v>
      </c>
      <c r="F19" s="264">
        <v>0.5500000000000114</v>
      </c>
      <c r="G19" s="159">
        <f t="shared" si="0"/>
        <v>-0.45000000000001705</v>
      </c>
    </row>
    <row r="20" spans="1:7" s="69" customFormat="1" ht="13.5">
      <c r="A20" s="193" t="s">
        <v>77</v>
      </c>
      <c r="B20" s="272">
        <f>Volume!J21</f>
        <v>183.75</v>
      </c>
      <c r="C20" s="70">
        <v>184.35</v>
      </c>
      <c r="D20" s="264">
        <f t="shared" si="1"/>
        <v>0.5999999999999943</v>
      </c>
      <c r="E20" s="331">
        <f t="shared" si="2"/>
        <v>0.0032653061224489485</v>
      </c>
      <c r="F20" s="264">
        <v>0.8499999999999943</v>
      </c>
      <c r="G20" s="159">
        <f t="shared" si="0"/>
        <v>-0.25</v>
      </c>
    </row>
    <row r="21" spans="1:7" s="69" customFormat="1" ht="13.5">
      <c r="A21" s="193" t="s">
        <v>283</v>
      </c>
      <c r="B21" s="272">
        <f>Volume!J22</f>
        <v>155.85</v>
      </c>
      <c r="C21" s="70">
        <v>156.45</v>
      </c>
      <c r="D21" s="264">
        <f t="shared" si="1"/>
        <v>0.5999999999999943</v>
      </c>
      <c r="E21" s="331">
        <f t="shared" si="2"/>
        <v>0.0038498556304138233</v>
      </c>
      <c r="F21" s="264">
        <v>0.44999999999998863</v>
      </c>
      <c r="G21" s="159">
        <f t="shared" si="0"/>
        <v>0.15000000000000568</v>
      </c>
    </row>
    <row r="22" spans="1:7" s="69" customFormat="1" ht="13.5">
      <c r="A22" s="193" t="s">
        <v>34</v>
      </c>
      <c r="B22" s="272">
        <f>Volume!J23</f>
        <v>1690</v>
      </c>
      <c r="C22" s="70">
        <v>1693.3</v>
      </c>
      <c r="D22" s="264">
        <f t="shared" si="1"/>
        <v>3.2999999999999545</v>
      </c>
      <c r="E22" s="331">
        <f t="shared" si="2"/>
        <v>0.0019526627218934643</v>
      </c>
      <c r="F22" s="264">
        <v>9.149999999999864</v>
      </c>
      <c r="G22" s="159">
        <f t="shared" si="0"/>
        <v>-5.849999999999909</v>
      </c>
    </row>
    <row r="23" spans="1:7" s="69" customFormat="1" ht="13.5">
      <c r="A23" s="193" t="s">
        <v>284</v>
      </c>
      <c r="B23" s="272">
        <f>Volume!J24</f>
        <v>972.6</v>
      </c>
      <c r="C23" s="70">
        <v>973.4</v>
      </c>
      <c r="D23" s="264">
        <f t="shared" si="1"/>
        <v>0.7999999999999545</v>
      </c>
      <c r="E23" s="331">
        <f t="shared" si="2"/>
        <v>0.0008225375282746808</v>
      </c>
      <c r="F23" s="264">
        <v>0.4499999999999318</v>
      </c>
      <c r="G23" s="159">
        <f t="shared" si="0"/>
        <v>0.35000000000002274</v>
      </c>
    </row>
    <row r="24" spans="1:7" s="69" customFormat="1" ht="13.5">
      <c r="A24" s="193" t="s">
        <v>137</v>
      </c>
      <c r="B24" s="272">
        <f>Volume!J25</f>
        <v>327.05</v>
      </c>
      <c r="C24" s="70">
        <v>325.35</v>
      </c>
      <c r="D24" s="264">
        <f t="shared" si="1"/>
        <v>-1.6999999999999886</v>
      </c>
      <c r="E24" s="331">
        <f t="shared" si="2"/>
        <v>-0.005197981959944927</v>
      </c>
      <c r="F24" s="264">
        <v>1.099999999999966</v>
      </c>
      <c r="G24" s="159">
        <f t="shared" si="0"/>
        <v>-2.7999999999999545</v>
      </c>
    </row>
    <row r="25" spans="1:7" s="69" customFormat="1" ht="13.5">
      <c r="A25" s="193" t="s">
        <v>232</v>
      </c>
      <c r="B25" s="272">
        <f>Volume!J26</f>
        <v>841.75</v>
      </c>
      <c r="C25" s="70">
        <v>840.45</v>
      </c>
      <c r="D25" s="264">
        <f t="shared" si="1"/>
        <v>-1.2999999999999545</v>
      </c>
      <c r="E25" s="331">
        <f t="shared" si="2"/>
        <v>-0.0015444015444014904</v>
      </c>
      <c r="F25" s="264">
        <v>-1.8999999999999773</v>
      </c>
      <c r="G25" s="159">
        <f t="shared" si="0"/>
        <v>0.6000000000000227</v>
      </c>
    </row>
    <row r="26" spans="1:7" s="69" customFormat="1" ht="13.5">
      <c r="A26" s="193" t="s">
        <v>1</v>
      </c>
      <c r="B26" s="272">
        <f>Volume!J27</f>
        <v>2540.6</v>
      </c>
      <c r="C26" s="70">
        <v>2542.7</v>
      </c>
      <c r="D26" s="264">
        <f t="shared" si="1"/>
        <v>2.099999999999909</v>
      </c>
      <c r="E26" s="331">
        <f t="shared" si="2"/>
        <v>0.0008265763992757259</v>
      </c>
      <c r="F26" s="264">
        <v>8.149999999999636</v>
      </c>
      <c r="G26" s="159">
        <f t="shared" si="0"/>
        <v>-6.049999999999727</v>
      </c>
    </row>
    <row r="27" spans="1:7" s="69" customFormat="1" ht="13.5">
      <c r="A27" s="193" t="s">
        <v>158</v>
      </c>
      <c r="B27" s="272">
        <f>Volume!J28</f>
        <v>109.4</v>
      </c>
      <c r="C27" s="70">
        <v>109.55</v>
      </c>
      <c r="D27" s="264">
        <f t="shared" si="1"/>
        <v>0.14999999999999147</v>
      </c>
      <c r="E27" s="331">
        <f t="shared" si="2"/>
        <v>0.0013711151736745108</v>
      </c>
      <c r="F27" s="264">
        <v>0.30000000000001137</v>
      </c>
      <c r="G27" s="159">
        <f t="shared" si="0"/>
        <v>-0.1500000000000199</v>
      </c>
    </row>
    <row r="28" spans="1:7" s="69" customFormat="1" ht="13.5">
      <c r="A28" s="193" t="s">
        <v>285</v>
      </c>
      <c r="B28" s="272">
        <f>Volume!J29</f>
        <v>542.35</v>
      </c>
      <c r="C28" s="70">
        <v>544</v>
      </c>
      <c r="D28" s="264">
        <f t="shared" si="1"/>
        <v>1.6499999999999773</v>
      </c>
      <c r="E28" s="331">
        <f t="shared" si="2"/>
        <v>0.0030423158476997826</v>
      </c>
      <c r="F28" s="264">
        <v>1.3500000000000227</v>
      </c>
      <c r="G28" s="159">
        <f t="shared" si="0"/>
        <v>0.2999999999999545</v>
      </c>
    </row>
    <row r="29" spans="1:7" s="69" customFormat="1" ht="13.5">
      <c r="A29" s="193" t="s">
        <v>159</v>
      </c>
      <c r="B29" s="272">
        <f>Volume!J30</f>
        <v>43.15</v>
      </c>
      <c r="C29" s="70">
        <v>43.4</v>
      </c>
      <c r="D29" s="264">
        <f t="shared" si="1"/>
        <v>0.25</v>
      </c>
      <c r="E29" s="331">
        <f t="shared" si="2"/>
        <v>0.005793742757821553</v>
      </c>
      <c r="F29" s="264">
        <v>0.10000000000000142</v>
      </c>
      <c r="G29" s="159">
        <f t="shared" si="0"/>
        <v>0.14999999999999858</v>
      </c>
    </row>
    <row r="30" spans="1:7" s="69" customFormat="1" ht="13.5">
      <c r="A30" s="193" t="s">
        <v>2</v>
      </c>
      <c r="B30" s="272">
        <f>Volume!J31</f>
        <v>322.35</v>
      </c>
      <c r="C30" s="70">
        <v>322.25</v>
      </c>
      <c r="D30" s="264">
        <f t="shared" si="1"/>
        <v>-0.10000000000002274</v>
      </c>
      <c r="E30" s="331">
        <f t="shared" si="2"/>
        <v>-0.00031022180859321464</v>
      </c>
      <c r="F30" s="264">
        <v>-0.05000000000001137</v>
      </c>
      <c r="G30" s="159">
        <f t="shared" si="0"/>
        <v>-0.05000000000001137</v>
      </c>
    </row>
    <row r="31" spans="1:7" s="69" customFormat="1" ht="13.5">
      <c r="A31" s="193" t="s">
        <v>391</v>
      </c>
      <c r="B31" s="272">
        <f>Volume!J32</f>
        <v>130.9</v>
      </c>
      <c r="C31" s="70">
        <v>131.4</v>
      </c>
      <c r="D31" s="264">
        <f t="shared" si="1"/>
        <v>0.5</v>
      </c>
      <c r="E31" s="331">
        <f t="shared" si="2"/>
        <v>0.003819709702062643</v>
      </c>
      <c r="F31" s="264">
        <v>0.19999999999998863</v>
      </c>
      <c r="G31" s="159">
        <f t="shared" si="0"/>
        <v>0.30000000000001137</v>
      </c>
    </row>
    <row r="32" spans="1:7" s="69" customFormat="1" ht="13.5">
      <c r="A32" s="193" t="s">
        <v>78</v>
      </c>
      <c r="B32" s="272">
        <f>Volume!J33</f>
        <v>202</v>
      </c>
      <c r="C32" s="70">
        <v>201.9</v>
      </c>
      <c r="D32" s="264">
        <f t="shared" si="1"/>
        <v>-0.09999999999999432</v>
      </c>
      <c r="E32" s="331">
        <f t="shared" si="2"/>
        <v>-0.0004950495049504669</v>
      </c>
      <c r="F32" s="264">
        <v>-0.05000000000001137</v>
      </c>
      <c r="G32" s="159">
        <f t="shared" si="0"/>
        <v>-0.04999999999998295</v>
      </c>
    </row>
    <row r="33" spans="1:7" s="69" customFormat="1" ht="13.5">
      <c r="A33" s="193" t="s">
        <v>138</v>
      </c>
      <c r="B33" s="272">
        <f>Volume!J34</f>
        <v>579.35</v>
      </c>
      <c r="C33" s="70">
        <v>580.3</v>
      </c>
      <c r="D33" s="264">
        <f t="shared" si="1"/>
        <v>0.9499999999999318</v>
      </c>
      <c r="E33" s="331">
        <f t="shared" si="2"/>
        <v>0.0016397687063086765</v>
      </c>
      <c r="F33" s="264">
        <v>0.5</v>
      </c>
      <c r="G33" s="159">
        <f t="shared" si="0"/>
        <v>0.4499999999999318</v>
      </c>
    </row>
    <row r="34" spans="1:7" s="69" customFormat="1" ht="13.5">
      <c r="A34" s="193" t="s">
        <v>160</v>
      </c>
      <c r="B34" s="272">
        <f>Volume!J35</f>
        <v>373.55</v>
      </c>
      <c r="C34" s="70">
        <v>375.15</v>
      </c>
      <c r="D34" s="264">
        <f t="shared" si="1"/>
        <v>1.599999999999966</v>
      </c>
      <c r="E34" s="331">
        <f t="shared" si="2"/>
        <v>0.004283228483469324</v>
      </c>
      <c r="F34" s="264">
        <v>1.9499999999999886</v>
      </c>
      <c r="G34" s="159">
        <f t="shared" si="0"/>
        <v>-0.35000000000002274</v>
      </c>
    </row>
    <row r="35" spans="1:7" s="69" customFormat="1" ht="13.5">
      <c r="A35" s="193" t="s">
        <v>161</v>
      </c>
      <c r="B35" s="272">
        <f>Volume!J36</f>
        <v>32.9</v>
      </c>
      <c r="C35" s="70">
        <v>33</v>
      </c>
      <c r="D35" s="264">
        <f t="shared" si="1"/>
        <v>0.10000000000000142</v>
      </c>
      <c r="E35" s="331">
        <f t="shared" si="2"/>
        <v>0.0030395136778115935</v>
      </c>
      <c r="F35" s="264">
        <v>-0.04999999999999716</v>
      </c>
      <c r="G35" s="159">
        <f t="shared" si="0"/>
        <v>0.14999999999999858</v>
      </c>
    </row>
    <row r="36" spans="1:7" s="69" customFormat="1" ht="13.5">
      <c r="A36" s="193" t="s">
        <v>393</v>
      </c>
      <c r="B36" s="272">
        <f>Volume!J37</f>
        <v>201.25</v>
      </c>
      <c r="C36" s="70">
        <v>201.45</v>
      </c>
      <c r="D36" s="264">
        <f t="shared" si="1"/>
        <v>0.19999999999998863</v>
      </c>
      <c r="E36" s="331">
        <f t="shared" si="2"/>
        <v>0.0009937888198757198</v>
      </c>
      <c r="F36" s="264">
        <v>0.9000000000000057</v>
      </c>
      <c r="G36" s="159">
        <f t="shared" si="0"/>
        <v>-0.700000000000017</v>
      </c>
    </row>
    <row r="37" spans="1:8" s="25" customFormat="1" ht="13.5">
      <c r="A37" s="193" t="s">
        <v>3</v>
      </c>
      <c r="B37" s="272">
        <f>Volume!J38</f>
        <v>234.15</v>
      </c>
      <c r="C37" s="70">
        <v>234</v>
      </c>
      <c r="D37" s="264">
        <f t="shared" si="1"/>
        <v>-0.15000000000000568</v>
      </c>
      <c r="E37" s="331">
        <f t="shared" si="2"/>
        <v>-0.0006406149903907994</v>
      </c>
      <c r="F37" s="264">
        <v>-0.549999999999983</v>
      </c>
      <c r="G37" s="159">
        <f t="shared" si="0"/>
        <v>0.39999999999997726</v>
      </c>
      <c r="H37" s="69"/>
    </row>
    <row r="38" spans="1:7" s="69" customFormat="1" ht="13.5">
      <c r="A38" s="193" t="s">
        <v>218</v>
      </c>
      <c r="B38" s="272">
        <f>Volume!J39</f>
        <v>341</v>
      </c>
      <c r="C38" s="70">
        <v>342.45</v>
      </c>
      <c r="D38" s="264">
        <f t="shared" si="1"/>
        <v>1.4499999999999886</v>
      </c>
      <c r="E38" s="331">
        <f t="shared" si="2"/>
        <v>0.0042521994134897025</v>
      </c>
      <c r="F38" s="264">
        <v>1.6000000000000227</v>
      </c>
      <c r="G38" s="159">
        <f t="shared" si="0"/>
        <v>-0.1500000000000341</v>
      </c>
    </row>
    <row r="39" spans="1:7" s="69" customFormat="1" ht="13.5">
      <c r="A39" s="193" t="s">
        <v>162</v>
      </c>
      <c r="B39" s="272">
        <f>Volume!J40</f>
        <v>301.3</v>
      </c>
      <c r="C39" s="70">
        <v>302.15</v>
      </c>
      <c r="D39" s="264">
        <f t="shared" si="1"/>
        <v>0.8499999999999659</v>
      </c>
      <c r="E39" s="331">
        <f t="shared" si="2"/>
        <v>0.0028211085297045</v>
      </c>
      <c r="F39" s="264">
        <v>0.7999999999999545</v>
      </c>
      <c r="G39" s="159">
        <f t="shared" si="0"/>
        <v>0.05000000000001137</v>
      </c>
    </row>
    <row r="40" spans="1:7" s="69" customFormat="1" ht="13.5">
      <c r="A40" s="193" t="s">
        <v>286</v>
      </c>
      <c r="B40" s="272">
        <f>Volume!J41</f>
        <v>212</v>
      </c>
      <c r="C40" s="70">
        <v>212.45</v>
      </c>
      <c r="D40" s="264">
        <f t="shared" si="1"/>
        <v>0.44999999999998863</v>
      </c>
      <c r="E40" s="331">
        <f t="shared" si="2"/>
        <v>0.0021226415094339085</v>
      </c>
      <c r="F40" s="264">
        <v>1.450000000000017</v>
      </c>
      <c r="G40" s="159">
        <f t="shared" si="0"/>
        <v>-1.0000000000000284</v>
      </c>
    </row>
    <row r="41" spans="1:7" s="69" customFormat="1" ht="13.5">
      <c r="A41" s="193" t="s">
        <v>183</v>
      </c>
      <c r="B41" s="272">
        <f>Volume!J42</f>
        <v>283.4</v>
      </c>
      <c r="C41" s="70">
        <v>282.7</v>
      </c>
      <c r="D41" s="264">
        <f t="shared" si="1"/>
        <v>-0.6999999999999886</v>
      </c>
      <c r="E41" s="331">
        <f t="shared" si="2"/>
        <v>-0.0024700070571629807</v>
      </c>
      <c r="F41" s="264">
        <v>0.8999999999999773</v>
      </c>
      <c r="G41" s="159">
        <f t="shared" si="0"/>
        <v>-1.599999999999966</v>
      </c>
    </row>
    <row r="42" spans="1:7" s="69" customFormat="1" ht="13.5">
      <c r="A42" s="193" t="s">
        <v>219</v>
      </c>
      <c r="B42" s="272">
        <f>Volume!J43</f>
        <v>96.85</v>
      </c>
      <c r="C42" s="70">
        <v>97</v>
      </c>
      <c r="D42" s="264">
        <f t="shared" si="1"/>
        <v>0.15000000000000568</v>
      </c>
      <c r="E42" s="331">
        <f t="shared" si="2"/>
        <v>0.0015487867836861714</v>
      </c>
      <c r="F42" s="264">
        <v>0.3500000000000085</v>
      </c>
      <c r="G42" s="159">
        <f t="shared" si="0"/>
        <v>-0.20000000000000284</v>
      </c>
    </row>
    <row r="43" spans="1:7" s="69" customFormat="1" ht="13.5">
      <c r="A43" s="193" t="s">
        <v>163</v>
      </c>
      <c r="B43" s="272">
        <f>Volume!J44</f>
        <v>3431.25</v>
      </c>
      <c r="C43" s="70">
        <v>3436.9</v>
      </c>
      <c r="D43" s="264">
        <f t="shared" si="1"/>
        <v>5.650000000000091</v>
      </c>
      <c r="E43" s="331">
        <f t="shared" si="2"/>
        <v>0.0016466302367941978</v>
      </c>
      <c r="F43" s="264">
        <v>13.75</v>
      </c>
      <c r="G43" s="159">
        <f t="shared" si="0"/>
        <v>-8.099999999999909</v>
      </c>
    </row>
    <row r="44" spans="1:7" s="69" customFormat="1" ht="13.5">
      <c r="A44" s="193" t="s">
        <v>194</v>
      </c>
      <c r="B44" s="272">
        <f>Volume!J45</f>
        <v>717.5</v>
      </c>
      <c r="C44" s="70">
        <v>715.4</v>
      </c>
      <c r="D44" s="264">
        <f t="shared" si="1"/>
        <v>-2.1000000000000227</v>
      </c>
      <c r="E44" s="331">
        <f t="shared" si="2"/>
        <v>-0.0029268292682927146</v>
      </c>
      <c r="F44" s="264">
        <v>-1</v>
      </c>
      <c r="G44" s="159">
        <f t="shared" si="0"/>
        <v>-1.1000000000000227</v>
      </c>
    </row>
    <row r="45" spans="1:7" s="69" customFormat="1" ht="13.5">
      <c r="A45" s="193" t="s">
        <v>220</v>
      </c>
      <c r="B45" s="272">
        <f>Volume!J46</f>
        <v>127.65</v>
      </c>
      <c r="C45" s="70">
        <v>127.95</v>
      </c>
      <c r="D45" s="264">
        <f t="shared" si="1"/>
        <v>0.29999999999999716</v>
      </c>
      <c r="E45" s="331">
        <f t="shared" si="2"/>
        <v>0.0023501762632197193</v>
      </c>
      <c r="F45" s="264">
        <v>0.6500000000000057</v>
      </c>
      <c r="G45" s="159">
        <f t="shared" si="0"/>
        <v>-0.3500000000000085</v>
      </c>
    </row>
    <row r="46" spans="1:7" s="69" customFormat="1" ht="13.5">
      <c r="A46" s="193" t="s">
        <v>164</v>
      </c>
      <c r="B46" s="272">
        <f>Volume!J47</f>
        <v>54.8</v>
      </c>
      <c r="C46" s="70">
        <v>54.95</v>
      </c>
      <c r="D46" s="264">
        <f t="shared" si="1"/>
        <v>0.15000000000000568</v>
      </c>
      <c r="E46" s="331">
        <f t="shared" si="2"/>
        <v>0.0027372262773723666</v>
      </c>
      <c r="F46" s="264">
        <v>0.25</v>
      </c>
      <c r="G46" s="159">
        <f t="shared" si="0"/>
        <v>-0.09999999999999432</v>
      </c>
    </row>
    <row r="47" spans="1:7" s="69" customFormat="1" ht="13.5">
      <c r="A47" s="193" t="s">
        <v>165</v>
      </c>
      <c r="B47" s="272">
        <f>Volume!J48</f>
        <v>239.9</v>
      </c>
      <c r="C47" s="70">
        <v>239.1</v>
      </c>
      <c r="D47" s="264">
        <f t="shared" si="1"/>
        <v>-0.8000000000000114</v>
      </c>
      <c r="E47" s="331">
        <f t="shared" si="2"/>
        <v>-0.0033347228011672003</v>
      </c>
      <c r="F47" s="264">
        <v>0.39999999999997726</v>
      </c>
      <c r="G47" s="159">
        <f t="shared" si="0"/>
        <v>-1.1999999999999886</v>
      </c>
    </row>
    <row r="48" spans="1:7" s="69" customFormat="1" ht="13.5">
      <c r="A48" s="193" t="s">
        <v>89</v>
      </c>
      <c r="B48" s="272">
        <f>Volume!J49</f>
        <v>291.3</v>
      </c>
      <c r="C48" s="70">
        <v>289.45</v>
      </c>
      <c r="D48" s="264">
        <f t="shared" si="1"/>
        <v>-1.8500000000000227</v>
      </c>
      <c r="E48" s="331">
        <f t="shared" si="2"/>
        <v>-0.006350841057329292</v>
      </c>
      <c r="F48" s="264">
        <v>-3.5500000000000114</v>
      </c>
      <c r="G48" s="159">
        <f t="shared" si="0"/>
        <v>1.6999999999999886</v>
      </c>
    </row>
    <row r="49" spans="1:7" s="69" customFormat="1" ht="13.5">
      <c r="A49" s="193" t="s">
        <v>287</v>
      </c>
      <c r="B49" s="272">
        <f>Volume!J50</f>
        <v>169.1</v>
      </c>
      <c r="C49" s="70">
        <v>169.55</v>
      </c>
      <c r="D49" s="264">
        <f t="shared" si="1"/>
        <v>0.45000000000001705</v>
      </c>
      <c r="E49" s="331">
        <f t="shared" si="2"/>
        <v>0.0026611472501479423</v>
      </c>
      <c r="F49" s="264">
        <v>0.5500000000000114</v>
      </c>
      <c r="G49" s="159">
        <f t="shared" si="0"/>
        <v>-0.09999999999999432</v>
      </c>
    </row>
    <row r="50" spans="1:7" s="69" customFormat="1" ht="13.5">
      <c r="A50" s="193" t="s">
        <v>271</v>
      </c>
      <c r="B50" s="272">
        <f>Volume!J51</f>
        <v>242.25</v>
      </c>
      <c r="C50" s="70">
        <v>241.8</v>
      </c>
      <c r="D50" s="264">
        <f t="shared" si="1"/>
        <v>-0.44999999999998863</v>
      </c>
      <c r="E50" s="331">
        <f t="shared" si="2"/>
        <v>-0.0018575851393188385</v>
      </c>
      <c r="F50" s="264">
        <v>-1.1000000000000227</v>
      </c>
      <c r="G50" s="159">
        <f t="shared" si="0"/>
        <v>0.6500000000000341</v>
      </c>
    </row>
    <row r="51" spans="1:7" s="69" customFormat="1" ht="13.5">
      <c r="A51" s="193" t="s">
        <v>221</v>
      </c>
      <c r="B51" s="272">
        <f>Volume!J52</f>
        <v>1192.65</v>
      </c>
      <c r="C51" s="70">
        <v>1186.2</v>
      </c>
      <c r="D51" s="264">
        <f t="shared" si="1"/>
        <v>-6.4500000000000455</v>
      </c>
      <c r="E51" s="331">
        <f t="shared" si="2"/>
        <v>-0.0054081247641806435</v>
      </c>
      <c r="F51" s="264">
        <v>-2.0499999999999545</v>
      </c>
      <c r="G51" s="159">
        <f t="shared" si="0"/>
        <v>-4.400000000000091</v>
      </c>
    </row>
    <row r="52" spans="1:7" s="69" customFormat="1" ht="13.5">
      <c r="A52" s="193" t="s">
        <v>233</v>
      </c>
      <c r="B52" s="272">
        <f>Volume!J53</f>
        <v>398.15</v>
      </c>
      <c r="C52" s="70">
        <v>398.15</v>
      </c>
      <c r="D52" s="264">
        <f t="shared" si="1"/>
        <v>0</v>
      </c>
      <c r="E52" s="331">
        <f t="shared" si="2"/>
        <v>0</v>
      </c>
      <c r="F52" s="264">
        <v>0.5500000000000114</v>
      </c>
      <c r="G52" s="159">
        <f t="shared" si="0"/>
        <v>-0.5500000000000114</v>
      </c>
    </row>
    <row r="53" spans="1:7" s="69" customFormat="1" ht="13.5">
      <c r="A53" s="193" t="s">
        <v>166</v>
      </c>
      <c r="B53" s="272">
        <f>Volume!J54</f>
        <v>95.45</v>
      </c>
      <c r="C53" s="70">
        <v>95.55</v>
      </c>
      <c r="D53" s="264">
        <f t="shared" si="1"/>
        <v>0.09999999999999432</v>
      </c>
      <c r="E53" s="331">
        <f t="shared" si="2"/>
        <v>0.0010476689366159698</v>
      </c>
      <c r="F53" s="264">
        <v>0.3499999999999943</v>
      </c>
      <c r="G53" s="159">
        <f t="shared" si="0"/>
        <v>-0.25</v>
      </c>
    </row>
    <row r="54" spans="1:7" s="69" customFormat="1" ht="13.5">
      <c r="A54" s="193" t="s">
        <v>222</v>
      </c>
      <c r="B54" s="272">
        <f>Volume!J55</f>
        <v>2401.7</v>
      </c>
      <c r="C54" s="70">
        <v>2392.9</v>
      </c>
      <c r="D54" s="264">
        <f t="shared" si="1"/>
        <v>-8.799999999999727</v>
      </c>
      <c r="E54" s="331">
        <f t="shared" si="2"/>
        <v>-0.0036640712828412076</v>
      </c>
      <c r="F54" s="264">
        <v>-5.199999999999818</v>
      </c>
      <c r="G54" s="159">
        <f t="shared" si="0"/>
        <v>-3.599999999999909</v>
      </c>
    </row>
    <row r="55" spans="1:7" s="69" customFormat="1" ht="13.5">
      <c r="A55" s="193" t="s">
        <v>288</v>
      </c>
      <c r="B55" s="272">
        <f>Volume!J56</f>
        <v>174.4</v>
      </c>
      <c r="C55" s="70">
        <v>175.4</v>
      </c>
      <c r="D55" s="264">
        <f t="shared" si="1"/>
        <v>1</v>
      </c>
      <c r="E55" s="331">
        <f t="shared" si="2"/>
        <v>0.00573394495412844</v>
      </c>
      <c r="F55" s="264">
        <v>0.75</v>
      </c>
      <c r="G55" s="159">
        <f t="shared" si="0"/>
        <v>0.25</v>
      </c>
    </row>
    <row r="56" spans="1:7" s="69" customFormat="1" ht="13.5">
      <c r="A56" s="193" t="s">
        <v>289</v>
      </c>
      <c r="B56" s="272">
        <f>Volume!J57</f>
        <v>130</v>
      </c>
      <c r="C56" s="70">
        <v>130.4</v>
      </c>
      <c r="D56" s="264">
        <f t="shared" si="1"/>
        <v>0.4000000000000057</v>
      </c>
      <c r="E56" s="331">
        <f t="shared" si="2"/>
        <v>0.0030769230769231207</v>
      </c>
      <c r="F56" s="264">
        <v>0.5</v>
      </c>
      <c r="G56" s="159">
        <f t="shared" si="0"/>
        <v>-0.09999999999999432</v>
      </c>
    </row>
    <row r="57" spans="1:7" s="69" customFormat="1" ht="13.5">
      <c r="A57" s="193" t="s">
        <v>195</v>
      </c>
      <c r="B57" s="272">
        <f>Volume!J58</f>
        <v>115.05</v>
      </c>
      <c r="C57" s="70">
        <v>114.9</v>
      </c>
      <c r="D57" s="264">
        <f t="shared" si="1"/>
        <v>-0.14999999999999147</v>
      </c>
      <c r="E57" s="331">
        <f t="shared" si="2"/>
        <v>-0.00130378096479784</v>
      </c>
      <c r="F57" s="264">
        <v>0.04999999999999716</v>
      </c>
      <c r="G57" s="159">
        <f t="shared" si="0"/>
        <v>-0.19999999999998863</v>
      </c>
    </row>
    <row r="58" spans="1:8" s="25" customFormat="1" ht="13.5">
      <c r="A58" s="193" t="s">
        <v>290</v>
      </c>
      <c r="B58" s="272">
        <f>Volume!J59</f>
        <v>98.05</v>
      </c>
      <c r="C58" s="70">
        <v>97.85</v>
      </c>
      <c r="D58" s="264">
        <f t="shared" si="1"/>
        <v>-0.20000000000000284</v>
      </c>
      <c r="E58" s="331">
        <f t="shared" si="2"/>
        <v>-0.0020397756246813142</v>
      </c>
      <c r="F58" s="264">
        <v>0.14999999999999147</v>
      </c>
      <c r="G58" s="159">
        <f t="shared" si="0"/>
        <v>-0.3499999999999943</v>
      </c>
      <c r="H58" s="69"/>
    </row>
    <row r="59" spans="1:7" s="69" customFormat="1" ht="13.5">
      <c r="A59" s="193" t="s">
        <v>197</v>
      </c>
      <c r="B59" s="272">
        <f>Volume!J60</f>
        <v>328.95</v>
      </c>
      <c r="C59" s="70">
        <v>329.1</v>
      </c>
      <c r="D59" s="264">
        <f t="shared" si="1"/>
        <v>0.1500000000000341</v>
      </c>
      <c r="E59" s="331">
        <f t="shared" si="2"/>
        <v>0.00045599635202928746</v>
      </c>
      <c r="F59" s="264">
        <v>-1.6499999999999773</v>
      </c>
      <c r="G59" s="159">
        <f t="shared" si="0"/>
        <v>1.8000000000000114</v>
      </c>
    </row>
    <row r="60" spans="1:8" s="25" customFormat="1" ht="13.5">
      <c r="A60" s="193" t="s">
        <v>4</v>
      </c>
      <c r="B60" s="272">
        <f>Volume!J61</f>
        <v>1667.55</v>
      </c>
      <c r="C60" s="70">
        <v>1669.9</v>
      </c>
      <c r="D60" s="264">
        <f t="shared" si="1"/>
        <v>2.3500000000001364</v>
      </c>
      <c r="E60" s="331">
        <f t="shared" si="2"/>
        <v>0.0014092530958592765</v>
      </c>
      <c r="F60" s="264">
        <v>4.75</v>
      </c>
      <c r="G60" s="159">
        <f t="shared" si="0"/>
        <v>-2.3999999999998636</v>
      </c>
      <c r="H60" s="69"/>
    </row>
    <row r="61" spans="1:7" s="69" customFormat="1" ht="13.5">
      <c r="A61" s="193" t="s">
        <v>79</v>
      </c>
      <c r="B61" s="272">
        <f>Volume!J62</f>
        <v>986.8</v>
      </c>
      <c r="C61" s="70">
        <v>983.7</v>
      </c>
      <c r="D61" s="264">
        <f t="shared" si="1"/>
        <v>-3.099999999999909</v>
      </c>
      <c r="E61" s="331">
        <f t="shared" si="2"/>
        <v>-0.0031414673692743305</v>
      </c>
      <c r="F61" s="264">
        <v>2.7999999999999545</v>
      </c>
      <c r="G61" s="159">
        <f t="shared" si="0"/>
        <v>-5.899999999999864</v>
      </c>
    </row>
    <row r="62" spans="1:7" s="69" customFormat="1" ht="13.5">
      <c r="A62" s="193" t="s">
        <v>196</v>
      </c>
      <c r="B62" s="272">
        <f>Volume!J63</f>
        <v>655.6</v>
      </c>
      <c r="C62" s="70">
        <v>648.5</v>
      </c>
      <c r="D62" s="264">
        <f t="shared" si="1"/>
        <v>-7.100000000000023</v>
      </c>
      <c r="E62" s="331">
        <f t="shared" si="2"/>
        <v>-0.010829774252593079</v>
      </c>
      <c r="F62" s="264">
        <v>-9.399999999999977</v>
      </c>
      <c r="G62" s="159">
        <f t="shared" si="0"/>
        <v>2.2999999999999545</v>
      </c>
    </row>
    <row r="63" spans="1:7" s="69" customFormat="1" ht="13.5">
      <c r="A63" s="193" t="s">
        <v>5</v>
      </c>
      <c r="B63" s="272">
        <f>Volume!J64</f>
        <v>148.1</v>
      </c>
      <c r="C63" s="70">
        <v>147.25</v>
      </c>
      <c r="D63" s="264">
        <f t="shared" si="1"/>
        <v>-0.8499999999999943</v>
      </c>
      <c r="E63" s="331">
        <f t="shared" si="2"/>
        <v>-0.005739365293720421</v>
      </c>
      <c r="F63" s="264">
        <v>-0.3499999999999943</v>
      </c>
      <c r="G63" s="159">
        <f t="shared" si="0"/>
        <v>-0.5</v>
      </c>
    </row>
    <row r="64" spans="1:7" s="69" customFormat="1" ht="13.5">
      <c r="A64" s="193" t="s">
        <v>198</v>
      </c>
      <c r="B64" s="272">
        <f>Volume!J65</f>
        <v>202.3</v>
      </c>
      <c r="C64" s="70">
        <v>202.8</v>
      </c>
      <c r="D64" s="264">
        <f t="shared" si="1"/>
        <v>0.5</v>
      </c>
      <c r="E64" s="331">
        <f t="shared" si="2"/>
        <v>0.0024715768660405336</v>
      </c>
      <c r="F64" s="264">
        <v>0.8499999999999943</v>
      </c>
      <c r="G64" s="159">
        <f t="shared" si="0"/>
        <v>-0.3499999999999943</v>
      </c>
    </row>
    <row r="65" spans="1:7" s="69" customFormat="1" ht="13.5">
      <c r="A65" s="193" t="s">
        <v>199</v>
      </c>
      <c r="B65" s="272">
        <f>Volume!J66</f>
        <v>258.15</v>
      </c>
      <c r="C65" s="70">
        <v>258.3</v>
      </c>
      <c r="D65" s="264">
        <f t="shared" si="1"/>
        <v>0.1500000000000341</v>
      </c>
      <c r="E65" s="331">
        <f t="shared" si="2"/>
        <v>0.0005810575246950769</v>
      </c>
      <c r="F65" s="264">
        <v>0.0999999999999659</v>
      </c>
      <c r="G65" s="159">
        <f t="shared" si="0"/>
        <v>0.05000000000006821</v>
      </c>
    </row>
    <row r="66" spans="1:8" s="25" customFormat="1" ht="13.5">
      <c r="A66" s="193" t="s">
        <v>43</v>
      </c>
      <c r="B66" s="272">
        <f>Volume!J67</f>
        <v>2374</v>
      </c>
      <c r="C66" s="70">
        <v>2379.9</v>
      </c>
      <c r="D66" s="264">
        <f t="shared" si="1"/>
        <v>5.900000000000091</v>
      </c>
      <c r="E66" s="331">
        <f t="shared" si="2"/>
        <v>0.002485256950294899</v>
      </c>
      <c r="F66" s="264">
        <v>12.650000000000091</v>
      </c>
      <c r="G66" s="159">
        <f t="shared" si="0"/>
        <v>-6.75</v>
      </c>
      <c r="H66" s="69"/>
    </row>
    <row r="67" spans="1:7" s="69" customFormat="1" ht="13.5">
      <c r="A67" s="193" t="s">
        <v>200</v>
      </c>
      <c r="B67" s="272">
        <f>Volume!J68</f>
        <v>917.55</v>
      </c>
      <c r="C67" s="70">
        <v>908.65</v>
      </c>
      <c r="D67" s="264">
        <f aca="true" t="shared" si="3" ref="D67:D130">C67-B67</f>
        <v>-8.899999999999977</v>
      </c>
      <c r="E67" s="331">
        <f aca="true" t="shared" si="4" ref="E67:E130">D67/B67</f>
        <v>-0.009699743883167106</v>
      </c>
      <c r="F67" s="264">
        <v>-11</v>
      </c>
      <c r="G67" s="159">
        <f t="shared" si="0"/>
        <v>2.1000000000000227</v>
      </c>
    </row>
    <row r="68" spans="1:7" s="69" customFormat="1" ht="13.5">
      <c r="A68" s="193" t="s">
        <v>141</v>
      </c>
      <c r="B68" s="272">
        <f>Volume!J69</f>
        <v>83.35</v>
      </c>
      <c r="C68" s="70">
        <v>83.55</v>
      </c>
      <c r="D68" s="264">
        <f t="shared" si="3"/>
        <v>0.20000000000000284</v>
      </c>
      <c r="E68" s="331">
        <f t="shared" si="4"/>
        <v>0.002399520095980838</v>
      </c>
      <c r="F68" s="264">
        <v>0.09999999999999432</v>
      </c>
      <c r="G68" s="159">
        <f aca="true" t="shared" si="5" ref="G68:G131">D68-F68</f>
        <v>0.10000000000000853</v>
      </c>
    </row>
    <row r="69" spans="1:7" s="69" customFormat="1" ht="13.5">
      <c r="A69" s="193" t="s">
        <v>399</v>
      </c>
      <c r="B69" s="272">
        <f>Volume!J70</f>
        <v>114.95</v>
      </c>
      <c r="C69" s="70">
        <v>115.25</v>
      </c>
      <c r="D69" s="264">
        <f t="shared" si="3"/>
        <v>0.29999999999999716</v>
      </c>
      <c r="E69" s="331">
        <f t="shared" si="4"/>
        <v>0.0026098303610265087</v>
      </c>
      <c r="F69" s="264">
        <v>0.45000000000000284</v>
      </c>
      <c r="G69" s="159">
        <f t="shared" si="5"/>
        <v>-0.15000000000000568</v>
      </c>
    </row>
    <row r="70" spans="1:7" s="69" customFormat="1" ht="13.5">
      <c r="A70" s="193" t="s">
        <v>184</v>
      </c>
      <c r="B70" s="272">
        <f>Volume!J71</f>
        <v>98.6</v>
      </c>
      <c r="C70" s="70">
        <v>98.8</v>
      </c>
      <c r="D70" s="264">
        <f t="shared" si="3"/>
        <v>0.20000000000000284</v>
      </c>
      <c r="E70" s="331">
        <f t="shared" si="4"/>
        <v>0.00202839756592295</v>
      </c>
      <c r="F70" s="264">
        <v>0.25</v>
      </c>
      <c r="G70" s="159">
        <f t="shared" si="5"/>
        <v>-0.04999999999999716</v>
      </c>
    </row>
    <row r="71" spans="1:7" s="69" customFormat="1" ht="13.5">
      <c r="A71" s="193" t="s">
        <v>175</v>
      </c>
      <c r="B71" s="272">
        <f>Volume!J72</f>
        <v>37.05</v>
      </c>
      <c r="C71" s="70">
        <v>37.15</v>
      </c>
      <c r="D71" s="264">
        <f t="shared" si="3"/>
        <v>0.10000000000000142</v>
      </c>
      <c r="E71" s="331">
        <f t="shared" si="4"/>
        <v>0.0026990553306343165</v>
      </c>
      <c r="F71" s="264">
        <v>0.19999999999999574</v>
      </c>
      <c r="G71" s="159">
        <f t="shared" si="5"/>
        <v>-0.09999999999999432</v>
      </c>
    </row>
    <row r="72" spans="1:7" s="69" customFormat="1" ht="13.5">
      <c r="A72" s="193" t="s">
        <v>142</v>
      </c>
      <c r="B72" s="272">
        <f>Volume!J73</f>
        <v>146.4</v>
      </c>
      <c r="C72" s="70">
        <v>146.55</v>
      </c>
      <c r="D72" s="264">
        <f t="shared" si="3"/>
        <v>0.15000000000000568</v>
      </c>
      <c r="E72" s="331">
        <f t="shared" si="4"/>
        <v>0.001024590163934465</v>
      </c>
      <c r="F72" s="264">
        <v>0.10000000000002274</v>
      </c>
      <c r="G72" s="159">
        <f t="shared" si="5"/>
        <v>0.04999999999998295</v>
      </c>
    </row>
    <row r="73" spans="1:8" s="25" customFormat="1" ht="13.5">
      <c r="A73" s="193" t="s">
        <v>176</v>
      </c>
      <c r="B73" s="272">
        <f>Volume!J74</f>
        <v>169.45</v>
      </c>
      <c r="C73" s="70">
        <v>169.5</v>
      </c>
      <c r="D73" s="264">
        <f t="shared" si="3"/>
        <v>0.05000000000001137</v>
      </c>
      <c r="E73" s="331">
        <f t="shared" si="4"/>
        <v>0.00029507229271178147</v>
      </c>
      <c r="F73" s="264">
        <v>0.6500000000000057</v>
      </c>
      <c r="G73" s="159">
        <f t="shared" si="5"/>
        <v>-0.5999999999999943</v>
      </c>
      <c r="H73" s="69"/>
    </row>
    <row r="74" spans="1:8" s="25" customFormat="1" ht="13.5">
      <c r="A74" s="193" t="s">
        <v>398</v>
      </c>
      <c r="B74" s="272">
        <f>Volume!J75</f>
        <v>95.5</v>
      </c>
      <c r="C74" s="70">
        <v>95.85</v>
      </c>
      <c r="D74" s="264">
        <f t="shared" si="3"/>
        <v>0.3499999999999943</v>
      </c>
      <c r="E74" s="331">
        <f t="shared" si="4"/>
        <v>0.003664921465968527</v>
      </c>
      <c r="F74" s="264">
        <v>0.75</v>
      </c>
      <c r="G74" s="159">
        <f t="shared" si="5"/>
        <v>-0.4000000000000057</v>
      </c>
      <c r="H74" s="69"/>
    </row>
    <row r="75" spans="1:7" s="69" customFormat="1" ht="13.5">
      <c r="A75" s="193" t="s">
        <v>167</v>
      </c>
      <c r="B75" s="272">
        <f>Volume!J76</f>
        <v>41.4</v>
      </c>
      <c r="C75" s="70">
        <v>41.35</v>
      </c>
      <c r="D75" s="264">
        <f t="shared" si="3"/>
        <v>-0.04999999999999716</v>
      </c>
      <c r="E75" s="331">
        <f t="shared" si="4"/>
        <v>-0.0012077294685989652</v>
      </c>
      <c r="F75" s="264">
        <v>0.14999999999999858</v>
      </c>
      <c r="G75" s="159">
        <f t="shared" si="5"/>
        <v>-0.19999999999999574</v>
      </c>
    </row>
    <row r="76" spans="1:7" s="69" customFormat="1" ht="13.5">
      <c r="A76" s="193" t="s">
        <v>201</v>
      </c>
      <c r="B76" s="272">
        <f>Volume!J77</f>
        <v>2069.25</v>
      </c>
      <c r="C76" s="70">
        <v>2067.2</v>
      </c>
      <c r="D76" s="264">
        <f t="shared" si="3"/>
        <v>-2.050000000000182</v>
      </c>
      <c r="E76" s="331">
        <f t="shared" si="4"/>
        <v>-0.000990697112480455</v>
      </c>
      <c r="F76" s="264">
        <v>6.650000000000091</v>
      </c>
      <c r="G76" s="159">
        <f t="shared" si="5"/>
        <v>-8.700000000000273</v>
      </c>
    </row>
    <row r="77" spans="1:7" s="69" customFormat="1" ht="13.5">
      <c r="A77" s="193" t="s">
        <v>143</v>
      </c>
      <c r="B77" s="272">
        <f>Volume!J78</f>
        <v>106</v>
      </c>
      <c r="C77" s="70">
        <v>105.9</v>
      </c>
      <c r="D77" s="264">
        <f t="shared" si="3"/>
        <v>-0.09999999999999432</v>
      </c>
      <c r="E77" s="331">
        <f t="shared" si="4"/>
        <v>-0.0009433962264150407</v>
      </c>
      <c r="F77" s="264">
        <v>0.45000000000000284</v>
      </c>
      <c r="G77" s="159">
        <f t="shared" si="5"/>
        <v>-0.5499999999999972</v>
      </c>
    </row>
    <row r="78" spans="1:7" s="69" customFormat="1" ht="13.5">
      <c r="A78" s="193" t="s">
        <v>90</v>
      </c>
      <c r="B78" s="272">
        <f>Volume!J79</f>
        <v>407.7</v>
      </c>
      <c r="C78" s="70">
        <v>408.7</v>
      </c>
      <c r="D78" s="264">
        <f t="shared" si="3"/>
        <v>1</v>
      </c>
      <c r="E78" s="331">
        <f t="shared" si="4"/>
        <v>0.0024527839097375523</v>
      </c>
      <c r="F78" s="264">
        <v>2.0500000000000114</v>
      </c>
      <c r="G78" s="159">
        <f t="shared" si="5"/>
        <v>-1.0500000000000114</v>
      </c>
    </row>
    <row r="79" spans="1:7" s="69" customFormat="1" ht="13.5">
      <c r="A79" s="193" t="s">
        <v>35</v>
      </c>
      <c r="B79" s="272">
        <f>Volume!J80</f>
        <v>308.85</v>
      </c>
      <c r="C79" s="70">
        <v>306.8</v>
      </c>
      <c r="D79" s="264">
        <f t="shared" si="3"/>
        <v>-2.0500000000000114</v>
      </c>
      <c r="E79" s="331">
        <f t="shared" si="4"/>
        <v>-0.006637526307268937</v>
      </c>
      <c r="F79" s="264">
        <v>-0.0999999999999659</v>
      </c>
      <c r="G79" s="159">
        <f t="shared" si="5"/>
        <v>-1.9500000000000455</v>
      </c>
    </row>
    <row r="80" spans="1:7" s="69" customFormat="1" ht="13.5">
      <c r="A80" s="193" t="s">
        <v>6</v>
      </c>
      <c r="B80" s="272">
        <f>Volume!J81</f>
        <v>156.3</v>
      </c>
      <c r="C80" s="70">
        <v>156.55</v>
      </c>
      <c r="D80" s="264">
        <f t="shared" si="3"/>
        <v>0.25</v>
      </c>
      <c r="E80" s="331">
        <f t="shared" si="4"/>
        <v>0.001599488163787588</v>
      </c>
      <c r="F80" s="264">
        <v>0.5</v>
      </c>
      <c r="G80" s="159">
        <f t="shared" si="5"/>
        <v>-0.25</v>
      </c>
    </row>
    <row r="81" spans="1:7" s="69" customFormat="1" ht="13.5">
      <c r="A81" s="193" t="s">
        <v>177</v>
      </c>
      <c r="B81" s="272">
        <f>Volume!J82</f>
        <v>286.95</v>
      </c>
      <c r="C81" s="70">
        <v>287.35</v>
      </c>
      <c r="D81" s="264">
        <f t="shared" si="3"/>
        <v>0.4000000000000341</v>
      </c>
      <c r="E81" s="331">
        <f t="shared" si="4"/>
        <v>0.0013939710751003107</v>
      </c>
      <c r="F81" s="264">
        <v>1.2000000000000455</v>
      </c>
      <c r="G81" s="159">
        <f t="shared" si="5"/>
        <v>-0.8000000000000114</v>
      </c>
    </row>
    <row r="82" spans="1:7" s="69" customFormat="1" ht="13.5">
      <c r="A82" s="193" t="s">
        <v>168</v>
      </c>
      <c r="B82" s="272">
        <f>Volume!J83</f>
        <v>669.1</v>
      </c>
      <c r="C82" s="70">
        <v>665.75</v>
      </c>
      <c r="D82" s="264">
        <f t="shared" si="3"/>
        <v>-3.3500000000000227</v>
      </c>
      <c r="E82" s="331">
        <f t="shared" si="4"/>
        <v>-0.00500672545209987</v>
      </c>
      <c r="F82" s="264">
        <v>-3.3500000000000227</v>
      </c>
      <c r="G82" s="159">
        <f t="shared" si="5"/>
        <v>0</v>
      </c>
    </row>
    <row r="83" spans="1:7" s="69" customFormat="1" ht="13.5">
      <c r="A83" s="193" t="s">
        <v>132</v>
      </c>
      <c r="B83" s="272">
        <f>Volume!J84</f>
        <v>726.8</v>
      </c>
      <c r="C83" s="70">
        <v>719.05</v>
      </c>
      <c r="D83" s="264">
        <f t="shared" si="3"/>
        <v>-7.75</v>
      </c>
      <c r="E83" s="331">
        <f t="shared" si="4"/>
        <v>-0.010663181067694002</v>
      </c>
      <c r="F83" s="264">
        <v>-5.4500000000000455</v>
      </c>
      <c r="G83" s="159">
        <f t="shared" si="5"/>
        <v>-2.2999999999999545</v>
      </c>
    </row>
    <row r="84" spans="1:7" s="69" customFormat="1" ht="13.5">
      <c r="A84" s="193" t="s">
        <v>144</v>
      </c>
      <c r="B84" s="272">
        <f>Volume!J85</f>
        <v>2773.9</v>
      </c>
      <c r="C84" s="70">
        <v>2760.5</v>
      </c>
      <c r="D84" s="264">
        <f t="shared" si="3"/>
        <v>-13.400000000000091</v>
      </c>
      <c r="E84" s="331">
        <f t="shared" si="4"/>
        <v>-0.004830743718230683</v>
      </c>
      <c r="F84" s="264">
        <v>5.5</v>
      </c>
      <c r="G84" s="159">
        <f t="shared" si="5"/>
        <v>-18.90000000000009</v>
      </c>
    </row>
    <row r="85" spans="1:8" s="25" customFormat="1" ht="13.5">
      <c r="A85" s="193" t="s">
        <v>291</v>
      </c>
      <c r="B85" s="272">
        <f>Volume!J86</f>
        <v>589.5</v>
      </c>
      <c r="C85" s="70">
        <v>588.4</v>
      </c>
      <c r="D85" s="264">
        <f t="shared" si="3"/>
        <v>-1.1000000000000227</v>
      </c>
      <c r="E85" s="331">
        <f t="shared" si="4"/>
        <v>-0.0018659881255301488</v>
      </c>
      <c r="F85" s="264">
        <v>0.5</v>
      </c>
      <c r="G85" s="159">
        <f t="shared" si="5"/>
        <v>-1.6000000000000227</v>
      </c>
      <c r="H85" s="69"/>
    </row>
    <row r="86" spans="1:7" s="69" customFormat="1" ht="13.5">
      <c r="A86" s="193" t="s">
        <v>133</v>
      </c>
      <c r="B86" s="272">
        <f>Volume!J87</f>
        <v>33.05</v>
      </c>
      <c r="C86" s="70">
        <v>33.2</v>
      </c>
      <c r="D86" s="264">
        <f t="shared" si="3"/>
        <v>0.15000000000000568</v>
      </c>
      <c r="E86" s="331">
        <f t="shared" si="4"/>
        <v>0.004538577912254333</v>
      </c>
      <c r="F86" s="264">
        <v>0.14999999999999858</v>
      </c>
      <c r="G86" s="159">
        <f t="shared" si="5"/>
        <v>7.105427357601002E-15</v>
      </c>
    </row>
    <row r="87" spans="1:7" s="69" customFormat="1" ht="13.5">
      <c r="A87" s="193" t="s">
        <v>169</v>
      </c>
      <c r="B87" s="272">
        <f>Volume!J88</f>
        <v>141.25</v>
      </c>
      <c r="C87" s="70">
        <v>141.55</v>
      </c>
      <c r="D87" s="264">
        <f t="shared" si="3"/>
        <v>0.30000000000001137</v>
      </c>
      <c r="E87" s="331">
        <f t="shared" si="4"/>
        <v>0.002123893805309815</v>
      </c>
      <c r="F87" s="264">
        <v>0.6999999999999886</v>
      </c>
      <c r="G87" s="159">
        <f t="shared" si="5"/>
        <v>-0.39999999999997726</v>
      </c>
    </row>
    <row r="88" spans="1:7" s="69" customFormat="1" ht="13.5">
      <c r="A88" s="193" t="s">
        <v>292</v>
      </c>
      <c r="B88" s="272">
        <f>Volume!J89</f>
        <v>592.75</v>
      </c>
      <c r="C88" s="70">
        <v>594.1</v>
      </c>
      <c r="D88" s="264">
        <f t="shared" si="3"/>
        <v>1.3500000000000227</v>
      </c>
      <c r="E88" s="331">
        <f t="shared" si="4"/>
        <v>0.002277520033741076</v>
      </c>
      <c r="F88" s="264">
        <v>2.2000000000000455</v>
      </c>
      <c r="G88" s="159">
        <f t="shared" si="5"/>
        <v>-0.8500000000000227</v>
      </c>
    </row>
    <row r="89" spans="1:7" s="69" customFormat="1" ht="13.5">
      <c r="A89" s="193" t="s">
        <v>293</v>
      </c>
      <c r="B89" s="272">
        <f>Volume!J90</f>
        <v>493.4</v>
      </c>
      <c r="C89" s="70">
        <v>494.45</v>
      </c>
      <c r="D89" s="264">
        <f t="shared" si="3"/>
        <v>1.0500000000000114</v>
      </c>
      <c r="E89" s="331">
        <f t="shared" si="4"/>
        <v>0.002128090798540761</v>
      </c>
      <c r="F89" s="264">
        <v>1.400000000000034</v>
      </c>
      <c r="G89" s="159">
        <f t="shared" si="5"/>
        <v>-0.35000000000002274</v>
      </c>
    </row>
    <row r="90" spans="1:7" s="69" customFormat="1" ht="13.5">
      <c r="A90" s="193" t="s">
        <v>178</v>
      </c>
      <c r="B90" s="272">
        <f>Volume!J91</f>
        <v>163.6</v>
      </c>
      <c r="C90" s="70">
        <v>163.9</v>
      </c>
      <c r="D90" s="264">
        <f t="shared" si="3"/>
        <v>0.30000000000001137</v>
      </c>
      <c r="E90" s="331">
        <f t="shared" si="4"/>
        <v>0.0018337408312959131</v>
      </c>
      <c r="F90" s="264">
        <v>1</v>
      </c>
      <c r="G90" s="159">
        <f t="shared" si="5"/>
        <v>-0.6999999999999886</v>
      </c>
    </row>
    <row r="91" spans="1:7" s="69" customFormat="1" ht="13.5">
      <c r="A91" s="193" t="s">
        <v>145</v>
      </c>
      <c r="B91" s="272">
        <f>Volume!J92</f>
        <v>142.7</v>
      </c>
      <c r="C91" s="70">
        <v>142.95</v>
      </c>
      <c r="D91" s="264">
        <f t="shared" si="3"/>
        <v>0.25</v>
      </c>
      <c r="E91" s="331">
        <f t="shared" si="4"/>
        <v>0.0017519271198318152</v>
      </c>
      <c r="F91" s="264">
        <v>0.6500000000000057</v>
      </c>
      <c r="G91" s="159">
        <f t="shared" si="5"/>
        <v>-0.4000000000000057</v>
      </c>
    </row>
    <row r="92" spans="1:7" s="69" customFormat="1" ht="13.5">
      <c r="A92" s="193" t="s">
        <v>272</v>
      </c>
      <c r="B92" s="272">
        <f>Volume!J93</f>
        <v>144.5</v>
      </c>
      <c r="C92" s="70">
        <v>144.8</v>
      </c>
      <c r="D92" s="264">
        <f t="shared" si="3"/>
        <v>0.30000000000001137</v>
      </c>
      <c r="E92" s="331">
        <f t="shared" si="4"/>
        <v>0.002076124567474127</v>
      </c>
      <c r="F92" s="264">
        <v>0.799999999999983</v>
      </c>
      <c r="G92" s="159">
        <f t="shared" si="5"/>
        <v>-0.4999999999999716</v>
      </c>
    </row>
    <row r="93" spans="1:7" s="69" customFormat="1" ht="13.5">
      <c r="A93" s="193" t="s">
        <v>210</v>
      </c>
      <c r="B93" s="272">
        <f>Volume!J94</f>
        <v>1700.7</v>
      </c>
      <c r="C93" s="70">
        <v>1694.2</v>
      </c>
      <c r="D93" s="264">
        <f t="shared" si="3"/>
        <v>-6.5</v>
      </c>
      <c r="E93" s="331">
        <f t="shared" si="4"/>
        <v>-0.003821955665314282</v>
      </c>
      <c r="F93" s="264">
        <v>-1.2000000000000455</v>
      </c>
      <c r="G93" s="159">
        <f t="shared" si="5"/>
        <v>-5.2999999999999545</v>
      </c>
    </row>
    <row r="94" spans="1:7" s="69" customFormat="1" ht="13.5">
      <c r="A94" s="193" t="s">
        <v>294</v>
      </c>
      <c r="B94" s="366">
        <f>Volume!J95</f>
        <v>691.35</v>
      </c>
      <c r="C94" s="70">
        <v>694.6</v>
      </c>
      <c r="D94" s="365">
        <f t="shared" si="3"/>
        <v>3.25</v>
      </c>
      <c r="E94" s="331">
        <f t="shared" si="4"/>
        <v>0.004700947421711145</v>
      </c>
      <c r="F94" s="365">
        <v>4.399999999999977</v>
      </c>
      <c r="G94" s="159">
        <f t="shared" si="5"/>
        <v>-1.1499999999999773</v>
      </c>
    </row>
    <row r="95" spans="1:7" s="69" customFormat="1" ht="13.5">
      <c r="A95" s="193" t="s">
        <v>7</v>
      </c>
      <c r="B95" s="272">
        <f>Volume!J96</f>
        <v>731.3</v>
      </c>
      <c r="C95" s="70">
        <v>733.75</v>
      </c>
      <c r="D95" s="264">
        <f t="shared" si="3"/>
        <v>2.4500000000000455</v>
      </c>
      <c r="E95" s="331">
        <f t="shared" si="4"/>
        <v>0.0033501982770409483</v>
      </c>
      <c r="F95" s="264">
        <v>2.6499999999999773</v>
      </c>
      <c r="G95" s="159">
        <f t="shared" si="5"/>
        <v>-0.1999999999999318</v>
      </c>
    </row>
    <row r="96" spans="1:7" s="69" customFormat="1" ht="13.5">
      <c r="A96" s="193" t="s">
        <v>170</v>
      </c>
      <c r="B96" s="272">
        <f>Volume!J97</f>
        <v>557.7</v>
      </c>
      <c r="C96" s="70">
        <v>558.2</v>
      </c>
      <c r="D96" s="264">
        <f t="shared" si="3"/>
        <v>0.5</v>
      </c>
      <c r="E96" s="331">
        <f t="shared" si="4"/>
        <v>0.0008965393580778196</v>
      </c>
      <c r="F96" s="264">
        <v>3.2000000000000455</v>
      </c>
      <c r="G96" s="159">
        <f t="shared" si="5"/>
        <v>-2.7000000000000455</v>
      </c>
    </row>
    <row r="97" spans="1:7" s="69" customFormat="1" ht="13.5">
      <c r="A97" s="193" t="s">
        <v>223</v>
      </c>
      <c r="B97" s="272">
        <f>Volume!J98</f>
        <v>766.9</v>
      </c>
      <c r="C97" s="70">
        <v>767.75</v>
      </c>
      <c r="D97" s="264">
        <f t="shared" si="3"/>
        <v>0.8500000000000227</v>
      </c>
      <c r="E97" s="331">
        <f t="shared" si="4"/>
        <v>0.0011083583257269823</v>
      </c>
      <c r="F97" s="264">
        <v>0.7999999999999545</v>
      </c>
      <c r="G97" s="159">
        <f t="shared" si="5"/>
        <v>0.05000000000006821</v>
      </c>
    </row>
    <row r="98" spans="1:7" s="69" customFormat="1" ht="13.5">
      <c r="A98" s="193" t="s">
        <v>207</v>
      </c>
      <c r="B98" s="272">
        <f>Volume!J99</f>
        <v>192.2</v>
      </c>
      <c r="C98" s="70">
        <v>192.3</v>
      </c>
      <c r="D98" s="264">
        <f t="shared" si="3"/>
        <v>0.10000000000002274</v>
      </c>
      <c r="E98" s="331">
        <f t="shared" si="4"/>
        <v>0.0005202913631634898</v>
      </c>
      <c r="F98" s="264">
        <v>0.4000000000000057</v>
      </c>
      <c r="G98" s="159">
        <f t="shared" si="5"/>
        <v>-0.29999999999998295</v>
      </c>
    </row>
    <row r="99" spans="1:7" s="69" customFormat="1" ht="13.5">
      <c r="A99" s="193" t="s">
        <v>295</v>
      </c>
      <c r="B99" s="272">
        <f>Volume!J100</f>
        <v>859.55</v>
      </c>
      <c r="C99" s="70">
        <v>863.7</v>
      </c>
      <c r="D99" s="264">
        <f t="shared" si="3"/>
        <v>4.150000000000091</v>
      </c>
      <c r="E99" s="331">
        <f t="shared" si="4"/>
        <v>0.004828107730789472</v>
      </c>
      <c r="F99" s="264">
        <v>3.199999999999932</v>
      </c>
      <c r="G99" s="159">
        <f t="shared" si="5"/>
        <v>0.9500000000001592</v>
      </c>
    </row>
    <row r="100" spans="1:7" s="69" customFormat="1" ht="13.5">
      <c r="A100" s="193" t="s">
        <v>277</v>
      </c>
      <c r="B100" s="272">
        <f>Volume!J101</f>
        <v>306.55</v>
      </c>
      <c r="C100" s="70">
        <v>307.35</v>
      </c>
      <c r="D100" s="264">
        <f t="shared" si="3"/>
        <v>0.8000000000000114</v>
      </c>
      <c r="E100" s="331">
        <f t="shared" si="4"/>
        <v>0.002609688468439117</v>
      </c>
      <c r="F100" s="264">
        <v>0.6000000000000227</v>
      </c>
      <c r="G100" s="159">
        <f t="shared" si="5"/>
        <v>0.19999999999998863</v>
      </c>
    </row>
    <row r="101" spans="1:7" s="69" customFormat="1" ht="13.5">
      <c r="A101" s="193" t="s">
        <v>146</v>
      </c>
      <c r="B101" s="272">
        <f>Volume!J102</f>
        <v>36.5</v>
      </c>
      <c r="C101" s="70">
        <v>36.7</v>
      </c>
      <c r="D101" s="264">
        <f t="shared" si="3"/>
        <v>0.20000000000000284</v>
      </c>
      <c r="E101" s="331">
        <f t="shared" si="4"/>
        <v>0.005479452054794599</v>
      </c>
      <c r="F101" s="264">
        <v>0.14999999999999858</v>
      </c>
      <c r="G101" s="159">
        <f t="shared" si="5"/>
        <v>0.05000000000000426</v>
      </c>
    </row>
    <row r="102" spans="1:7" s="69" customFormat="1" ht="13.5">
      <c r="A102" s="193" t="s">
        <v>8</v>
      </c>
      <c r="B102" s="272">
        <f>Volume!J103</f>
        <v>161.85</v>
      </c>
      <c r="C102" s="70">
        <v>162.5</v>
      </c>
      <c r="D102" s="264">
        <f t="shared" si="3"/>
        <v>0.6500000000000057</v>
      </c>
      <c r="E102" s="331">
        <f t="shared" si="4"/>
        <v>0.004016064257028148</v>
      </c>
      <c r="F102" s="264">
        <v>-0.09999999999999432</v>
      </c>
      <c r="G102" s="159">
        <f t="shared" si="5"/>
        <v>0.75</v>
      </c>
    </row>
    <row r="103" spans="1:7" s="69" customFormat="1" ht="13.5">
      <c r="A103" s="193" t="s">
        <v>296</v>
      </c>
      <c r="B103" s="272">
        <f>Volume!J104</f>
        <v>167.7</v>
      </c>
      <c r="C103" s="70">
        <v>167.8</v>
      </c>
      <c r="D103" s="264">
        <f t="shared" si="3"/>
        <v>0.10000000000002274</v>
      </c>
      <c r="E103" s="331">
        <f t="shared" si="4"/>
        <v>0.0005963029218844528</v>
      </c>
      <c r="F103" s="264">
        <v>1</v>
      </c>
      <c r="G103" s="159">
        <f t="shared" si="5"/>
        <v>-0.8999999999999773</v>
      </c>
    </row>
    <row r="104" spans="1:10" s="69" customFormat="1" ht="13.5">
      <c r="A104" s="193" t="s">
        <v>179</v>
      </c>
      <c r="B104" s="272">
        <f>Volume!J105</f>
        <v>14.9</v>
      </c>
      <c r="C104" s="70">
        <v>14.95</v>
      </c>
      <c r="D104" s="264">
        <f t="shared" si="3"/>
        <v>0.049999999999998934</v>
      </c>
      <c r="E104" s="331">
        <f t="shared" si="4"/>
        <v>0.0033557046979865056</v>
      </c>
      <c r="F104" s="264">
        <v>0.049999999999998934</v>
      </c>
      <c r="G104" s="159">
        <f t="shared" si="5"/>
        <v>0</v>
      </c>
      <c r="J104" s="14"/>
    </row>
    <row r="105" spans="1:10" s="69" customFormat="1" ht="13.5">
      <c r="A105" s="193" t="s">
        <v>202</v>
      </c>
      <c r="B105" s="272">
        <f>Volume!J106</f>
        <v>243.65</v>
      </c>
      <c r="C105" s="70">
        <v>242.9</v>
      </c>
      <c r="D105" s="264">
        <f t="shared" si="3"/>
        <v>-0.75</v>
      </c>
      <c r="E105" s="331">
        <f t="shared" si="4"/>
        <v>-0.003078185922429715</v>
      </c>
      <c r="F105" s="264">
        <v>0.30000000000001137</v>
      </c>
      <c r="G105" s="159">
        <f t="shared" si="5"/>
        <v>-1.0500000000000114</v>
      </c>
      <c r="J105" s="14"/>
    </row>
    <row r="106" spans="1:7" s="69" customFormat="1" ht="13.5">
      <c r="A106" s="193" t="s">
        <v>171</v>
      </c>
      <c r="B106" s="272">
        <f>Volume!J107</f>
        <v>341.9</v>
      </c>
      <c r="C106" s="70">
        <v>343.4</v>
      </c>
      <c r="D106" s="264">
        <f t="shared" si="3"/>
        <v>1.5</v>
      </c>
      <c r="E106" s="331">
        <f t="shared" si="4"/>
        <v>0.004387247733255338</v>
      </c>
      <c r="F106" s="264">
        <v>2.400000000000034</v>
      </c>
      <c r="G106" s="159">
        <f t="shared" si="5"/>
        <v>-0.9000000000000341</v>
      </c>
    </row>
    <row r="107" spans="1:7" s="69" customFormat="1" ht="13.5">
      <c r="A107" s="193" t="s">
        <v>147</v>
      </c>
      <c r="B107" s="272">
        <f>Volume!J108</f>
        <v>57.45</v>
      </c>
      <c r="C107" s="70">
        <v>57.35</v>
      </c>
      <c r="D107" s="264">
        <f t="shared" si="3"/>
        <v>-0.10000000000000142</v>
      </c>
      <c r="E107" s="331">
        <f t="shared" si="4"/>
        <v>-0.0017406440382941935</v>
      </c>
      <c r="F107" s="264">
        <v>0.19999999999999574</v>
      </c>
      <c r="G107" s="159">
        <f t="shared" si="5"/>
        <v>-0.29999999999999716</v>
      </c>
    </row>
    <row r="108" spans="1:7" s="69" customFormat="1" ht="13.5">
      <c r="A108" s="193" t="s">
        <v>148</v>
      </c>
      <c r="B108" s="272">
        <f>Volume!J109</f>
        <v>249.4</v>
      </c>
      <c r="C108" s="70">
        <v>250.35</v>
      </c>
      <c r="D108" s="264">
        <f t="shared" si="3"/>
        <v>0.9499999999999886</v>
      </c>
      <c r="E108" s="331">
        <f t="shared" si="4"/>
        <v>0.0038091419406575326</v>
      </c>
      <c r="F108" s="264">
        <v>1.450000000000017</v>
      </c>
      <c r="G108" s="159">
        <f t="shared" si="5"/>
        <v>-0.5000000000000284</v>
      </c>
    </row>
    <row r="109" spans="1:8" s="25" customFormat="1" ht="13.5">
      <c r="A109" s="193" t="s">
        <v>122</v>
      </c>
      <c r="B109" s="272">
        <f>Volume!J110</f>
        <v>159.35</v>
      </c>
      <c r="C109" s="70">
        <v>159.5</v>
      </c>
      <c r="D109" s="264">
        <f t="shared" si="3"/>
        <v>0.15000000000000568</v>
      </c>
      <c r="E109" s="331">
        <f t="shared" si="4"/>
        <v>0.0009413241292752161</v>
      </c>
      <c r="F109" s="264">
        <v>0.3499999999999943</v>
      </c>
      <c r="G109" s="159">
        <f t="shared" si="5"/>
        <v>-0.19999999999998863</v>
      </c>
      <c r="H109" s="69"/>
    </row>
    <row r="110" spans="1:8" s="25" customFormat="1" ht="13.5">
      <c r="A110" s="201" t="s">
        <v>36</v>
      </c>
      <c r="B110" s="272">
        <f>Volume!J111</f>
        <v>936.05</v>
      </c>
      <c r="C110" s="70">
        <v>930.45</v>
      </c>
      <c r="D110" s="264">
        <f t="shared" si="3"/>
        <v>-5.599999999999909</v>
      </c>
      <c r="E110" s="331">
        <f t="shared" si="4"/>
        <v>-0.0059825864002990324</v>
      </c>
      <c r="F110" s="264">
        <v>0.4500000000000455</v>
      </c>
      <c r="G110" s="159">
        <f t="shared" si="5"/>
        <v>-6.0499999999999545</v>
      </c>
      <c r="H110" s="69"/>
    </row>
    <row r="111" spans="1:8" s="25" customFormat="1" ht="13.5">
      <c r="A111" s="193" t="s">
        <v>172</v>
      </c>
      <c r="B111" s="272">
        <f>Volume!J112</f>
        <v>261.85</v>
      </c>
      <c r="C111" s="70">
        <v>263.35</v>
      </c>
      <c r="D111" s="264">
        <f t="shared" si="3"/>
        <v>1.5</v>
      </c>
      <c r="E111" s="331">
        <f t="shared" si="4"/>
        <v>0.005728470498376933</v>
      </c>
      <c r="F111" s="264">
        <v>1.849999999999966</v>
      </c>
      <c r="G111" s="159">
        <f t="shared" si="5"/>
        <v>-0.3499999999999659</v>
      </c>
      <c r="H111" s="69"/>
    </row>
    <row r="112" spans="1:7" s="69" customFormat="1" ht="13.5">
      <c r="A112" s="193" t="s">
        <v>80</v>
      </c>
      <c r="B112" s="272">
        <f>Volume!J113</f>
        <v>192.85</v>
      </c>
      <c r="C112" s="70">
        <v>193.1</v>
      </c>
      <c r="D112" s="264">
        <f t="shared" si="3"/>
        <v>0.25</v>
      </c>
      <c r="E112" s="331">
        <f t="shared" si="4"/>
        <v>0.0012963443090484833</v>
      </c>
      <c r="F112" s="264">
        <v>0.25</v>
      </c>
      <c r="G112" s="159">
        <f t="shared" si="5"/>
        <v>0</v>
      </c>
    </row>
    <row r="113" spans="1:7" s="69" customFormat="1" ht="13.5">
      <c r="A113" s="193" t="s">
        <v>274</v>
      </c>
      <c r="B113" s="272">
        <f>Volume!J114</f>
        <v>297.05</v>
      </c>
      <c r="C113" s="70">
        <v>296.8</v>
      </c>
      <c r="D113" s="264">
        <f t="shared" si="3"/>
        <v>-0.25</v>
      </c>
      <c r="E113" s="331">
        <f t="shared" si="4"/>
        <v>-0.000841609156707625</v>
      </c>
      <c r="F113" s="264">
        <v>-0.14999999999997726</v>
      </c>
      <c r="G113" s="159">
        <f t="shared" si="5"/>
        <v>-0.10000000000002274</v>
      </c>
    </row>
    <row r="114" spans="1:7" s="69" customFormat="1" ht="13.5">
      <c r="A114" s="193" t="s">
        <v>224</v>
      </c>
      <c r="B114" s="272">
        <f>Volume!J115</f>
        <v>469.15</v>
      </c>
      <c r="C114" s="70">
        <v>471.6</v>
      </c>
      <c r="D114" s="264">
        <f t="shared" si="3"/>
        <v>2.4500000000000455</v>
      </c>
      <c r="E114" s="331">
        <f t="shared" si="4"/>
        <v>0.005222210380475425</v>
      </c>
      <c r="F114" s="264">
        <v>2.75</v>
      </c>
      <c r="G114" s="159">
        <f t="shared" si="5"/>
        <v>-0.2999999999999545</v>
      </c>
    </row>
    <row r="115" spans="1:7" s="69" customFormat="1" ht="13.5">
      <c r="A115" s="193" t="s">
        <v>394</v>
      </c>
      <c r="B115" s="272">
        <f>Volume!J116</f>
        <v>117.45</v>
      </c>
      <c r="C115" s="70">
        <v>117.85</v>
      </c>
      <c r="D115" s="264">
        <f t="shared" si="3"/>
        <v>0.3999999999999915</v>
      </c>
      <c r="E115" s="331">
        <f t="shared" si="4"/>
        <v>0.0034057045551297697</v>
      </c>
      <c r="F115" s="264">
        <v>0.25</v>
      </c>
      <c r="G115" s="159">
        <f t="shared" si="5"/>
        <v>0.14999999999999147</v>
      </c>
    </row>
    <row r="116" spans="1:7" s="69" customFormat="1" ht="13.5">
      <c r="A116" s="193" t="s">
        <v>81</v>
      </c>
      <c r="B116" s="272">
        <f>Volume!J117</f>
        <v>473.7</v>
      </c>
      <c r="C116" s="70">
        <v>474.4</v>
      </c>
      <c r="D116" s="264">
        <f t="shared" si="3"/>
        <v>0.6999999999999886</v>
      </c>
      <c r="E116" s="331">
        <f t="shared" si="4"/>
        <v>0.0014777285201604152</v>
      </c>
      <c r="F116" s="264">
        <v>2.1000000000000227</v>
      </c>
      <c r="G116" s="159">
        <f t="shared" si="5"/>
        <v>-1.400000000000034</v>
      </c>
    </row>
    <row r="117" spans="1:7" s="69" customFormat="1" ht="13.5">
      <c r="A117" s="193" t="s">
        <v>225</v>
      </c>
      <c r="B117" s="272">
        <f>Volume!J118</f>
        <v>198.45</v>
      </c>
      <c r="C117" s="70">
        <v>198.75</v>
      </c>
      <c r="D117" s="264">
        <f t="shared" si="3"/>
        <v>0.30000000000001137</v>
      </c>
      <c r="E117" s="331">
        <f t="shared" si="4"/>
        <v>0.0015117157974301404</v>
      </c>
      <c r="F117" s="264">
        <v>0.8499999999999943</v>
      </c>
      <c r="G117" s="159">
        <f t="shared" si="5"/>
        <v>-0.549999999999983</v>
      </c>
    </row>
    <row r="118" spans="1:7" s="69" customFormat="1" ht="13.5">
      <c r="A118" s="193" t="s">
        <v>297</v>
      </c>
      <c r="B118" s="272">
        <f>Volume!J119</f>
        <v>472.1</v>
      </c>
      <c r="C118" s="70">
        <v>472.45</v>
      </c>
      <c r="D118" s="264">
        <f t="shared" si="3"/>
        <v>0.3499999999999659</v>
      </c>
      <c r="E118" s="331">
        <f t="shared" si="4"/>
        <v>0.0007413683541621815</v>
      </c>
      <c r="F118" s="264">
        <v>0.4000000000000341</v>
      </c>
      <c r="G118" s="159">
        <f t="shared" si="5"/>
        <v>-0.05000000000006821</v>
      </c>
    </row>
    <row r="119" spans="1:7" s="69" customFormat="1" ht="13.5">
      <c r="A119" s="193" t="s">
        <v>226</v>
      </c>
      <c r="B119" s="272">
        <f>Volume!J120</f>
        <v>184.8</v>
      </c>
      <c r="C119" s="70">
        <v>185.45</v>
      </c>
      <c r="D119" s="264">
        <f t="shared" si="3"/>
        <v>0.6499999999999773</v>
      </c>
      <c r="E119" s="331">
        <f t="shared" si="4"/>
        <v>0.003517316017315894</v>
      </c>
      <c r="F119" s="264">
        <v>0.3499999999999943</v>
      </c>
      <c r="G119" s="159">
        <f t="shared" si="5"/>
        <v>0.29999999999998295</v>
      </c>
    </row>
    <row r="120" spans="1:7" s="69" customFormat="1" ht="13.5">
      <c r="A120" s="193" t="s">
        <v>227</v>
      </c>
      <c r="B120" s="272">
        <f>Volume!J121</f>
        <v>343.5</v>
      </c>
      <c r="C120" s="70">
        <v>344.25</v>
      </c>
      <c r="D120" s="264">
        <f t="shared" si="3"/>
        <v>0.75</v>
      </c>
      <c r="E120" s="331">
        <f t="shared" si="4"/>
        <v>0.002183406113537118</v>
      </c>
      <c r="F120" s="264">
        <v>0.35000000000002274</v>
      </c>
      <c r="G120" s="159">
        <f t="shared" si="5"/>
        <v>0.39999999999997726</v>
      </c>
    </row>
    <row r="121" spans="1:7" s="69" customFormat="1" ht="13.5">
      <c r="A121" s="193" t="s">
        <v>234</v>
      </c>
      <c r="B121" s="272">
        <f>Volume!J122</f>
        <v>465.65</v>
      </c>
      <c r="C121" s="70">
        <v>462.4</v>
      </c>
      <c r="D121" s="264">
        <f t="shared" si="3"/>
        <v>-3.25</v>
      </c>
      <c r="E121" s="331">
        <f t="shared" si="4"/>
        <v>-0.006979491034038441</v>
      </c>
      <c r="F121" s="264">
        <v>-1.4499999999999886</v>
      </c>
      <c r="G121" s="159">
        <f t="shared" si="5"/>
        <v>-1.8000000000000114</v>
      </c>
    </row>
    <row r="122" spans="1:7" s="69" customFormat="1" ht="13.5">
      <c r="A122" s="193" t="s">
        <v>98</v>
      </c>
      <c r="B122" s="272">
        <f>Volume!J123</f>
        <v>524.25</v>
      </c>
      <c r="C122" s="70">
        <v>524.2</v>
      </c>
      <c r="D122" s="264">
        <f t="shared" si="3"/>
        <v>-0.049999999999954525</v>
      </c>
      <c r="E122" s="331">
        <f t="shared" si="4"/>
        <v>-9.537434430129619E-05</v>
      </c>
      <c r="F122" s="264">
        <v>1.3500000000000227</v>
      </c>
      <c r="G122" s="159">
        <f t="shared" si="5"/>
        <v>-1.3999999999999773</v>
      </c>
    </row>
    <row r="123" spans="1:7" s="69" customFormat="1" ht="13.5">
      <c r="A123" s="193" t="s">
        <v>149</v>
      </c>
      <c r="B123" s="272">
        <f>Volume!J124</f>
        <v>715.25</v>
      </c>
      <c r="C123" s="70">
        <v>716.2</v>
      </c>
      <c r="D123" s="264">
        <f t="shared" si="3"/>
        <v>0.9500000000000455</v>
      </c>
      <c r="E123" s="331">
        <f t="shared" si="4"/>
        <v>0.0013282069206571765</v>
      </c>
      <c r="F123" s="264">
        <v>3.1000000000000227</v>
      </c>
      <c r="G123" s="159">
        <f t="shared" si="5"/>
        <v>-2.1499999999999773</v>
      </c>
    </row>
    <row r="124" spans="1:7" s="69" customFormat="1" ht="13.5">
      <c r="A124" s="193" t="s">
        <v>203</v>
      </c>
      <c r="B124" s="272">
        <f>Volume!J125</f>
        <v>1554.3</v>
      </c>
      <c r="C124" s="70">
        <v>1548.7</v>
      </c>
      <c r="D124" s="264">
        <f t="shared" si="3"/>
        <v>-5.599999999999909</v>
      </c>
      <c r="E124" s="331">
        <f t="shared" si="4"/>
        <v>-0.003602908061506729</v>
      </c>
      <c r="F124" s="264">
        <v>-1.2000000000000455</v>
      </c>
      <c r="G124" s="159">
        <f t="shared" si="5"/>
        <v>-4.399999999999864</v>
      </c>
    </row>
    <row r="125" spans="1:7" s="69" customFormat="1" ht="13.5">
      <c r="A125" s="193" t="s">
        <v>298</v>
      </c>
      <c r="B125" s="272">
        <f>Volume!J126</f>
        <v>440.2</v>
      </c>
      <c r="C125" s="70">
        <v>439.9</v>
      </c>
      <c r="D125" s="264">
        <f t="shared" si="3"/>
        <v>-0.30000000000001137</v>
      </c>
      <c r="E125" s="331">
        <f t="shared" si="4"/>
        <v>-0.0006815084052703575</v>
      </c>
      <c r="F125" s="264">
        <v>1.6999999999999886</v>
      </c>
      <c r="G125" s="159">
        <f t="shared" si="5"/>
        <v>-2</v>
      </c>
    </row>
    <row r="126" spans="1:7" s="69" customFormat="1" ht="13.5">
      <c r="A126" s="193" t="s">
        <v>216</v>
      </c>
      <c r="B126" s="272">
        <f>Volume!J127</f>
        <v>77.65</v>
      </c>
      <c r="C126" s="70">
        <v>77.65</v>
      </c>
      <c r="D126" s="264">
        <f t="shared" si="3"/>
        <v>0</v>
      </c>
      <c r="E126" s="331">
        <f t="shared" si="4"/>
        <v>0</v>
      </c>
      <c r="F126" s="264">
        <v>-0.15000000000000568</v>
      </c>
      <c r="G126" s="159">
        <f t="shared" si="5"/>
        <v>0.15000000000000568</v>
      </c>
    </row>
    <row r="127" spans="1:7" s="69" customFormat="1" ht="13.5">
      <c r="A127" s="193" t="s">
        <v>235</v>
      </c>
      <c r="B127" s="272">
        <f>Volume!J128</f>
        <v>136.15</v>
      </c>
      <c r="C127" s="70">
        <v>135.2</v>
      </c>
      <c r="D127" s="264">
        <f t="shared" si="3"/>
        <v>-0.950000000000017</v>
      </c>
      <c r="E127" s="331">
        <f t="shared" si="4"/>
        <v>-0.006977598237238465</v>
      </c>
      <c r="F127" s="264">
        <v>-1.6999999999999886</v>
      </c>
      <c r="G127" s="159">
        <f t="shared" si="5"/>
        <v>0.7499999999999716</v>
      </c>
    </row>
    <row r="128" spans="1:7" s="69" customFormat="1" ht="13.5">
      <c r="A128" s="193" t="s">
        <v>204</v>
      </c>
      <c r="B128" s="272">
        <f>Volume!J129</f>
        <v>480.1</v>
      </c>
      <c r="C128" s="70">
        <v>478.85</v>
      </c>
      <c r="D128" s="264">
        <f t="shared" si="3"/>
        <v>-1.25</v>
      </c>
      <c r="E128" s="331">
        <f t="shared" si="4"/>
        <v>-0.002603624244948969</v>
      </c>
      <c r="F128" s="264">
        <v>-1.6000000000000227</v>
      </c>
      <c r="G128" s="159">
        <f t="shared" si="5"/>
        <v>0.35000000000002274</v>
      </c>
    </row>
    <row r="129" spans="1:7" s="69" customFormat="1" ht="13.5">
      <c r="A129" s="193" t="s">
        <v>205</v>
      </c>
      <c r="B129" s="272">
        <f>Volume!J130</f>
        <v>1060.3</v>
      </c>
      <c r="C129" s="70">
        <v>1058.65</v>
      </c>
      <c r="D129" s="264">
        <f t="shared" si="3"/>
        <v>-1.6499999999998636</v>
      </c>
      <c r="E129" s="331">
        <f t="shared" si="4"/>
        <v>-0.0015561633499951559</v>
      </c>
      <c r="F129" s="264">
        <v>-0.40000000000009095</v>
      </c>
      <c r="G129" s="159">
        <f t="shared" si="5"/>
        <v>-1.2499999999997726</v>
      </c>
    </row>
    <row r="130" spans="1:7" s="69" customFormat="1" ht="13.5">
      <c r="A130" s="193" t="s">
        <v>37</v>
      </c>
      <c r="B130" s="272">
        <f>Volume!J131</f>
        <v>174.65</v>
      </c>
      <c r="C130" s="70">
        <v>174.45</v>
      </c>
      <c r="D130" s="264">
        <f t="shared" si="3"/>
        <v>-0.20000000000001705</v>
      </c>
      <c r="E130" s="331">
        <f t="shared" si="4"/>
        <v>-0.0011451474377327058</v>
      </c>
      <c r="F130" s="264">
        <v>0.5500000000000114</v>
      </c>
      <c r="G130" s="159">
        <f t="shared" si="5"/>
        <v>-0.7500000000000284</v>
      </c>
    </row>
    <row r="131" spans="1:12" s="69" customFormat="1" ht="13.5">
      <c r="A131" s="193" t="s">
        <v>299</v>
      </c>
      <c r="B131" s="272">
        <f>Volume!J132</f>
        <v>1742.1</v>
      </c>
      <c r="C131" s="70">
        <v>1745.95</v>
      </c>
      <c r="D131" s="264">
        <f aca="true" t="shared" si="6" ref="D131:D159">C131-B131</f>
        <v>3.8500000000001364</v>
      </c>
      <c r="E131" s="331">
        <f aca="true" t="shared" si="7" ref="E131:E159">D131/B131</f>
        <v>0.002209976465185774</v>
      </c>
      <c r="F131" s="264">
        <v>7.900000000000091</v>
      </c>
      <c r="G131" s="159">
        <f t="shared" si="5"/>
        <v>-4.0499999999999545</v>
      </c>
      <c r="L131" s="267"/>
    </row>
    <row r="132" spans="1:12" s="69" customFormat="1" ht="13.5">
      <c r="A132" s="193" t="s">
        <v>228</v>
      </c>
      <c r="B132" s="272">
        <f>Volume!J133</f>
        <v>1064.8</v>
      </c>
      <c r="C132" s="70">
        <v>1061.35</v>
      </c>
      <c r="D132" s="264">
        <f t="shared" si="6"/>
        <v>-3.4500000000000455</v>
      </c>
      <c r="E132" s="331">
        <f t="shared" si="7"/>
        <v>-0.003240045078888097</v>
      </c>
      <c r="F132" s="264">
        <v>1.75</v>
      </c>
      <c r="G132" s="159">
        <f aca="true" t="shared" si="8" ref="G132:G159">D132-F132</f>
        <v>-5.2000000000000455</v>
      </c>
      <c r="L132" s="267"/>
    </row>
    <row r="133" spans="1:12" s="69" customFormat="1" ht="13.5">
      <c r="A133" s="193" t="s">
        <v>276</v>
      </c>
      <c r="B133" s="272">
        <f>Volume!J134</f>
        <v>814.9</v>
      </c>
      <c r="C133" s="70">
        <v>818.3</v>
      </c>
      <c r="D133" s="264">
        <f t="shared" si="6"/>
        <v>3.3999999999999773</v>
      </c>
      <c r="E133" s="331">
        <f t="shared" si="7"/>
        <v>0.004172291078659931</v>
      </c>
      <c r="F133" s="264">
        <v>1.1499999999999773</v>
      </c>
      <c r="G133" s="159">
        <f t="shared" si="8"/>
        <v>2.25</v>
      </c>
      <c r="L133" s="267"/>
    </row>
    <row r="134" spans="1:12" s="69" customFormat="1" ht="13.5">
      <c r="A134" s="193" t="s">
        <v>180</v>
      </c>
      <c r="B134" s="272">
        <f>Volume!J135</f>
        <v>147.3</v>
      </c>
      <c r="C134" s="70">
        <v>147.95</v>
      </c>
      <c r="D134" s="264">
        <f t="shared" si="6"/>
        <v>0.6499999999999773</v>
      </c>
      <c r="E134" s="331">
        <f t="shared" si="7"/>
        <v>0.004412763068567395</v>
      </c>
      <c r="F134" s="264">
        <v>0.5500000000000114</v>
      </c>
      <c r="G134" s="159">
        <f t="shared" si="8"/>
        <v>0.0999999999999659</v>
      </c>
      <c r="L134" s="267"/>
    </row>
    <row r="135" spans="1:12" s="69" customFormat="1" ht="13.5">
      <c r="A135" s="193" t="s">
        <v>181</v>
      </c>
      <c r="B135" s="272">
        <f>Volume!J136</f>
        <v>341.55</v>
      </c>
      <c r="C135" s="70">
        <v>344.2</v>
      </c>
      <c r="D135" s="264">
        <f t="shared" si="6"/>
        <v>2.6499999999999773</v>
      </c>
      <c r="E135" s="331">
        <f t="shared" si="7"/>
        <v>0.007758746889181605</v>
      </c>
      <c r="F135" s="264">
        <v>3.4499999999999886</v>
      </c>
      <c r="G135" s="159">
        <f t="shared" si="8"/>
        <v>-0.8000000000000114</v>
      </c>
      <c r="L135" s="267"/>
    </row>
    <row r="136" spans="1:12" s="69" customFormat="1" ht="13.5">
      <c r="A136" s="193" t="s">
        <v>150</v>
      </c>
      <c r="B136" s="272">
        <f>Volume!J137</f>
        <v>518</v>
      </c>
      <c r="C136" s="70">
        <v>518.15</v>
      </c>
      <c r="D136" s="264">
        <f t="shared" si="6"/>
        <v>0.14999999999997726</v>
      </c>
      <c r="E136" s="331">
        <f t="shared" si="7"/>
        <v>0.0002895752895752457</v>
      </c>
      <c r="F136" s="264">
        <v>2.050000000000068</v>
      </c>
      <c r="G136" s="159">
        <f t="shared" si="8"/>
        <v>-1.900000000000091</v>
      </c>
      <c r="L136" s="267"/>
    </row>
    <row r="137" spans="1:12" s="69" customFormat="1" ht="13.5">
      <c r="A137" s="193" t="s">
        <v>151</v>
      </c>
      <c r="B137" s="272">
        <f>Volume!J138</f>
        <v>1047.8</v>
      </c>
      <c r="C137" s="70">
        <v>1041.05</v>
      </c>
      <c r="D137" s="264">
        <f t="shared" si="6"/>
        <v>-6.75</v>
      </c>
      <c r="E137" s="331">
        <f t="shared" si="7"/>
        <v>-0.006442069097155946</v>
      </c>
      <c r="F137" s="264">
        <v>0</v>
      </c>
      <c r="G137" s="159">
        <f t="shared" si="8"/>
        <v>-6.75</v>
      </c>
      <c r="L137" s="267"/>
    </row>
    <row r="138" spans="1:12" s="69" customFormat="1" ht="13.5">
      <c r="A138" s="193" t="s">
        <v>214</v>
      </c>
      <c r="B138" s="272">
        <f>Volume!J139</f>
        <v>1649.6</v>
      </c>
      <c r="C138" s="70">
        <v>1650.1</v>
      </c>
      <c r="D138" s="264">
        <f t="shared" si="6"/>
        <v>0.5</v>
      </c>
      <c r="E138" s="331">
        <f t="shared" si="7"/>
        <v>0.00030310378273520856</v>
      </c>
      <c r="F138" s="264">
        <v>10.2</v>
      </c>
      <c r="G138" s="159">
        <f t="shared" si="8"/>
        <v>-9.7</v>
      </c>
      <c r="L138" s="267"/>
    </row>
    <row r="139" spans="1:12" s="69" customFormat="1" ht="13.5">
      <c r="A139" s="193" t="s">
        <v>229</v>
      </c>
      <c r="B139" s="272">
        <f>Volume!J140</f>
        <v>1145.15</v>
      </c>
      <c r="C139" s="70">
        <v>1149</v>
      </c>
      <c r="D139" s="264">
        <f t="shared" si="6"/>
        <v>3.849999999999909</v>
      </c>
      <c r="E139" s="331">
        <f t="shared" si="7"/>
        <v>0.003362004977513783</v>
      </c>
      <c r="F139" s="264">
        <v>-0.599999999999909</v>
      </c>
      <c r="G139" s="159">
        <f t="shared" si="8"/>
        <v>4.449999999999818</v>
      </c>
      <c r="L139" s="267"/>
    </row>
    <row r="140" spans="1:12" s="69" customFormat="1" ht="13.5">
      <c r="A140" s="193" t="s">
        <v>91</v>
      </c>
      <c r="B140" s="272">
        <f>Volume!J141</f>
        <v>72.6</v>
      </c>
      <c r="C140" s="70">
        <v>72.5</v>
      </c>
      <c r="D140" s="264">
        <f t="shared" si="6"/>
        <v>-0.09999999999999432</v>
      </c>
      <c r="E140" s="331">
        <f t="shared" si="7"/>
        <v>-0.001377410468319481</v>
      </c>
      <c r="F140" s="264">
        <v>0.29999999999999716</v>
      </c>
      <c r="G140" s="159">
        <f t="shared" si="8"/>
        <v>-0.3999999999999915</v>
      </c>
      <c r="L140" s="267"/>
    </row>
    <row r="141" spans="1:12" s="69" customFormat="1" ht="13.5">
      <c r="A141" s="193" t="s">
        <v>152</v>
      </c>
      <c r="B141" s="272">
        <f>Volume!J142</f>
        <v>214</v>
      </c>
      <c r="C141" s="70">
        <v>214.9</v>
      </c>
      <c r="D141" s="264">
        <f t="shared" si="6"/>
        <v>0.9000000000000057</v>
      </c>
      <c r="E141" s="331">
        <f t="shared" si="7"/>
        <v>0.00420560747663554</v>
      </c>
      <c r="F141" s="264">
        <v>0.75</v>
      </c>
      <c r="G141" s="159">
        <f t="shared" si="8"/>
        <v>0.15000000000000568</v>
      </c>
      <c r="L141" s="267"/>
    </row>
    <row r="142" spans="1:12" s="69" customFormat="1" ht="13.5">
      <c r="A142" s="193" t="s">
        <v>208</v>
      </c>
      <c r="B142" s="272">
        <f>Volume!J143</f>
        <v>718.15</v>
      </c>
      <c r="C142" s="70">
        <v>719.45</v>
      </c>
      <c r="D142" s="264">
        <f t="shared" si="6"/>
        <v>1.3000000000000682</v>
      </c>
      <c r="E142" s="331">
        <f t="shared" si="7"/>
        <v>0.0018102067813131912</v>
      </c>
      <c r="F142" s="264">
        <v>2.6000000000000227</v>
      </c>
      <c r="G142" s="159">
        <f t="shared" si="8"/>
        <v>-1.2999999999999545</v>
      </c>
      <c r="L142" s="267"/>
    </row>
    <row r="143" spans="1:12" s="69" customFormat="1" ht="13.5">
      <c r="A143" s="193" t="s">
        <v>230</v>
      </c>
      <c r="B143" s="272">
        <f>Volume!J144</f>
        <v>568.1</v>
      </c>
      <c r="C143" s="70">
        <v>563.2</v>
      </c>
      <c r="D143" s="264">
        <f t="shared" si="6"/>
        <v>-4.899999999999977</v>
      </c>
      <c r="E143" s="331">
        <f t="shared" si="7"/>
        <v>-0.008625242034852978</v>
      </c>
      <c r="F143" s="264">
        <v>0.20000000000004547</v>
      </c>
      <c r="G143" s="159">
        <f t="shared" si="8"/>
        <v>-5.100000000000023</v>
      </c>
      <c r="L143" s="267"/>
    </row>
    <row r="144" spans="1:12" s="69" customFormat="1" ht="13.5">
      <c r="A144" s="193" t="s">
        <v>185</v>
      </c>
      <c r="B144" s="272">
        <f>Volume!J145</f>
        <v>557.1</v>
      </c>
      <c r="C144" s="70">
        <v>554.05</v>
      </c>
      <c r="D144" s="264">
        <f t="shared" si="6"/>
        <v>-3.050000000000068</v>
      </c>
      <c r="E144" s="331">
        <f t="shared" si="7"/>
        <v>-0.005474780111290735</v>
      </c>
      <c r="F144" s="264">
        <v>-1.9500000000000455</v>
      </c>
      <c r="G144" s="159">
        <f t="shared" si="8"/>
        <v>-1.1000000000000227</v>
      </c>
      <c r="L144" s="267"/>
    </row>
    <row r="145" spans="1:12" s="69" customFormat="1" ht="13.5">
      <c r="A145" s="193" t="s">
        <v>206</v>
      </c>
      <c r="B145" s="272">
        <f>Volume!J146</f>
        <v>678.65</v>
      </c>
      <c r="C145" s="70">
        <v>680.9</v>
      </c>
      <c r="D145" s="264">
        <f t="shared" si="6"/>
        <v>2.25</v>
      </c>
      <c r="E145" s="331">
        <f t="shared" si="7"/>
        <v>0.0033154055846165184</v>
      </c>
      <c r="F145" s="264">
        <v>3.8999999999999773</v>
      </c>
      <c r="G145" s="159">
        <f t="shared" si="8"/>
        <v>-1.6499999999999773</v>
      </c>
      <c r="L145" s="267"/>
    </row>
    <row r="146" spans="1:12" s="69" customFormat="1" ht="13.5">
      <c r="A146" s="193" t="s">
        <v>118</v>
      </c>
      <c r="B146" s="272">
        <f>Volume!J147</f>
        <v>1247.8</v>
      </c>
      <c r="C146" s="70">
        <v>1249.9</v>
      </c>
      <c r="D146" s="264">
        <f t="shared" si="6"/>
        <v>2.1000000000001364</v>
      </c>
      <c r="E146" s="331">
        <f t="shared" si="7"/>
        <v>0.0016829620131432414</v>
      </c>
      <c r="F146" s="264">
        <v>1.1499999999998636</v>
      </c>
      <c r="G146" s="159">
        <f t="shared" si="8"/>
        <v>0.9500000000002728</v>
      </c>
      <c r="L146" s="267"/>
    </row>
    <row r="147" spans="1:12" s="69" customFormat="1" ht="13.5">
      <c r="A147" s="193" t="s">
        <v>231</v>
      </c>
      <c r="B147" s="272">
        <f>Volume!J148</f>
        <v>952.85</v>
      </c>
      <c r="C147" s="70">
        <v>954.8</v>
      </c>
      <c r="D147" s="264">
        <f t="shared" si="6"/>
        <v>1.9499999999999318</v>
      </c>
      <c r="E147" s="331">
        <f t="shared" si="7"/>
        <v>0.0020464921026393783</v>
      </c>
      <c r="F147" s="264">
        <v>1.7999999999999545</v>
      </c>
      <c r="G147" s="159">
        <f t="shared" si="8"/>
        <v>0.14999999999997726</v>
      </c>
      <c r="L147" s="267"/>
    </row>
    <row r="148" spans="1:12" s="69" customFormat="1" ht="13.5">
      <c r="A148" s="193" t="s">
        <v>300</v>
      </c>
      <c r="B148" s="272">
        <f>Volume!J149</f>
        <v>49.1</v>
      </c>
      <c r="C148" s="70">
        <v>49.2</v>
      </c>
      <c r="D148" s="264">
        <f t="shared" si="6"/>
        <v>0.10000000000000142</v>
      </c>
      <c r="E148" s="331">
        <f t="shared" si="7"/>
        <v>0.002036659877800436</v>
      </c>
      <c r="F148" s="264">
        <v>0.20000000000000284</v>
      </c>
      <c r="G148" s="159">
        <f t="shared" si="8"/>
        <v>-0.10000000000000142</v>
      </c>
      <c r="L148" s="267"/>
    </row>
    <row r="149" spans="1:12" s="69" customFormat="1" ht="13.5">
      <c r="A149" s="193" t="s">
        <v>301</v>
      </c>
      <c r="B149" s="272">
        <f>Volume!J150</f>
        <v>26.3</v>
      </c>
      <c r="C149" s="70">
        <v>26.4</v>
      </c>
      <c r="D149" s="264">
        <f t="shared" si="6"/>
        <v>0.09999999999999787</v>
      </c>
      <c r="E149" s="331">
        <f t="shared" si="7"/>
        <v>0.0038022813688212117</v>
      </c>
      <c r="F149" s="264">
        <v>0.14999999999999858</v>
      </c>
      <c r="G149" s="159">
        <f t="shared" si="8"/>
        <v>-0.05000000000000071</v>
      </c>
      <c r="L149" s="267"/>
    </row>
    <row r="150" spans="1:12" s="69" customFormat="1" ht="13.5">
      <c r="A150" s="193" t="s">
        <v>173</v>
      </c>
      <c r="B150" s="272">
        <f>Volume!J151</f>
        <v>56.75</v>
      </c>
      <c r="C150" s="70">
        <v>56.85</v>
      </c>
      <c r="D150" s="264">
        <f t="shared" si="6"/>
        <v>0.10000000000000142</v>
      </c>
      <c r="E150" s="331">
        <f t="shared" si="7"/>
        <v>0.001762114537444959</v>
      </c>
      <c r="F150" s="264">
        <v>0.14999999999999858</v>
      </c>
      <c r="G150" s="159">
        <f t="shared" si="8"/>
        <v>-0.04999999999999716</v>
      </c>
      <c r="L150" s="267"/>
    </row>
    <row r="151" spans="1:12" s="69" customFormat="1" ht="13.5">
      <c r="A151" s="193" t="s">
        <v>302</v>
      </c>
      <c r="B151" s="272">
        <f>Volume!J152</f>
        <v>812.05</v>
      </c>
      <c r="C151" s="70">
        <v>815.3</v>
      </c>
      <c r="D151" s="264">
        <f t="shared" si="6"/>
        <v>3.25</v>
      </c>
      <c r="E151" s="331">
        <f t="shared" si="7"/>
        <v>0.004002216612277569</v>
      </c>
      <c r="F151" s="264">
        <v>2.6499999999999773</v>
      </c>
      <c r="G151" s="159">
        <f t="shared" si="8"/>
        <v>0.6000000000000227</v>
      </c>
      <c r="L151" s="267"/>
    </row>
    <row r="152" spans="1:12" s="69" customFormat="1" ht="13.5">
      <c r="A152" s="193" t="s">
        <v>82</v>
      </c>
      <c r="B152" s="272">
        <f>Volume!J153</f>
        <v>103.45</v>
      </c>
      <c r="C152" s="70">
        <v>103.55</v>
      </c>
      <c r="D152" s="264">
        <f t="shared" si="6"/>
        <v>0.09999999999999432</v>
      </c>
      <c r="E152" s="331">
        <f t="shared" si="7"/>
        <v>0.0009666505558240146</v>
      </c>
      <c r="F152" s="264">
        <v>0.25</v>
      </c>
      <c r="G152" s="159">
        <f t="shared" si="8"/>
        <v>-0.15000000000000568</v>
      </c>
      <c r="L152" s="267"/>
    </row>
    <row r="153" spans="1:12" s="69" customFormat="1" ht="13.5">
      <c r="A153" s="193" t="s">
        <v>153</v>
      </c>
      <c r="B153" s="272">
        <f>Volume!J154</f>
        <v>462.95</v>
      </c>
      <c r="C153" s="70">
        <v>464.05</v>
      </c>
      <c r="D153" s="264">
        <f t="shared" si="6"/>
        <v>1.1000000000000227</v>
      </c>
      <c r="E153" s="331">
        <f t="shared" si="7"/>
        <v>0.0023760665298628854</v>
      </c>
      <c r="F153" s="264">
        <v>1.3999999999999773</v>
      </c>
      <c r="G153" s="159">
        <f t="shared" si="8"/>
        <v>-0.2999999999999545</v>
      </c>
      <c r="L153" s="267"/>
    </row>
    <row r="154" spans="1:12" s="69" customFormat="1" ht="13.5">
      <c r="A154" s="193" t="s">
        <v>154</v>
      </c>
      <c r="B154" s="272">
        <f>Volume!J155</f>
        <v>43.4</v>
      </c>
      <c r="C154" s="70">
        <v>43.15</v>
      </c>
      <c r="D154" s="264">
        <f t="shared" si="6"/>
        <v>-0.25</v>
      </c>
      <c r="E154" s="331">
        <f t="shared" si="7"/>
        <v>-0.00576036866359447</v>
      </c>
      <c r="F154" s="264">
        <v>0.09999999999999432</v>
      </c>
      <c r="G154" s="159">
        <f t="shared" si="8"/>
        <v>-0.3499999999999943</v>
      </c>
      <c r="L154" s="267"/>
    </row>
    <row r="155" spans="1:12" s="69" customFormat="1" ht="13.5">
      <c r="A155" s="193" t="s">
        <v>303</v>
      </c>
      <c r="B155" s="272">
        <f>Volume!J156</f>
        <v>89.85</v>
      </c>
      <c r="C155" s="70">
        <v>89.9</v>
      </c>
      <c r="D155" s="264">
        <f t="shared" si="6"/>
        <v>0.05000000000001137</v>
      </c>
      <c r="E155" s="331">
        <f t="shared" si="7"/>
        <v>0.0005564830272677949</v>
      </c>
      <c r="F155" s="264">
        <v>0.75</v>
      </c>
      <c r="G155" s="159">
        <f t="shared" si="8"/>
        <v>-0.6999999999999886</v>
      </c>
      <c r="L155" s="267"/>
    </row>
    <row r="156" spans="1:12" s="69" customFormat="1" ht="13.5">
      <c r="A156" s="193" t="s">
        <v>155</v>
      </c>
      <c r="B156" s="272">
        <f>Volume!J157</f>
        <v>448.95</v>
      </c>
      <c r="C156" s="70">
        <v>450.4</v>
      </c>
      <c r="D156" s="264">
        <f t="shared" si="6"/>
        <v>1.4499999999999886</v>
      </c>
      <c r="E156" s="331">
        <f t="shared" si="7"/>
        <v>0.003229758324980485</v>
      </c>
      <c r="F156" s="264">
        <v>-0.10000000000002274</v>
      </c>
      <c r="G156" s="159">
        <f t="shared" si="8"/>
        <v>1.5500000000000114</v>
      </c>
      <c r="L156" s="267"/>
    </row>
    <row r="157" spans="1:12" s="69" customFormat="1" ht="13.5">
      <c r="A157" s="193" t="s">
        <v>38</v>
      </c>
      <c r="B157" s="272">
        <f>Volume!J158</f>
        <v>567.4</v>
      </c>
      <c r="C157" s="70">
        <v>567.9</v>
      </c>
      <c r="D157" s="264">
        <f t="shared" si="6"/>
        <v>0.5</v>
      </c>
      <c r="E157" s="331">
        <f t="shared" si="7"/>
        <v>0.0008812125484666902</v>
      </c>
      <c r="F157" s="264">
        <v>1.9500000000000455</v>
      </c>
      <c r="G157" s="159">
        <f t="shared" si="8"/>
        <v>-1.4500000000000455</v>
      </c>
      <c r="L157" s="267"/>
    </row>
    <row r="158" spans="1:7" ht="13.5">
      <c r="A158" s="193" t="s">
        <v>156</v>
      </c>
      <c r="B158" s="272">
        <f>Volume!J159</f>
        <v>419.05</v>
      </c>
      <c r="C158" s="70">
        <v>418.5</v>
      </c>
      <c r="D158" s="264">
        <f t="shared" si="6"/>
        <v>-0.5500000000000114</v>
      </c>
      <c r="E158" s="331">
        <f t="shared" si="7"/>
        <v>-0.0013124925426560346</v>
      </c>
      <c r="F158" s="264">
        <v>-0.5500000000000114</v>
      </c>
      <c r="G158" s="159">
        <f t="shared" si="8"/>
        <v>0</v>
      </c>
    </row>
    <row r="159" spans="1:7" ht="14.25" thickBot="1">
      <c r="A159" s="194" t="s">
        <v>396</v>
      </c>
      <c r="B159" s="272">
        <f>Volume!J160</f>
        <v>273.5</v>
      </c>
      <c r="C159" s="70">
        <v>273.15</v>
      </c>
      <c r="D159" s="264">
        <f t="shared" si="6"/>
        <v>-0.35000000000002274</v>
      </c>
      <c r="E159" s="331">
        <f t="shared" si="7"/>
        <v>-0.0012797074954296992</v>
      </c>
      <c r="F159" s="264">
        <v>1.3500000000000227</v>
      </c>
      <c r="G159" s="159">
        <f t="shared" si="8"/>
        <v>-1.7000000000000455</v>
      </c>
    </row>
    <row r="160" ht="11.25" hidden="1">
      <c r="C160"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G419" sqref="G419"/>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20" t="s">
        <v>209</v>
      </c>
      <c r="B1" s="421"/>
      <c r="C1" s="421"/>
      <c r="D1" s="421"/>
      <c r="E1" s="421"/>
    </row>
    <row r="2" spans="1:5" s="69" customFormat="1" ht="14.25" thickBot="1">
      <c r="A2" s="134" t="s">
        <v>113</v>
      </c>
      <c r="B2" s="268" t="s">
        <v>213</v>
      </c>
      <c r="C2" s="33" t="s">
        <v>99</v>
      </c>
      <c r="D2" s="268" t="s">
        <v>123</v>
      </c>
      <c r="E2" s="205" t="s">
        <v>215</v>
      </c>
    </row>
    <row r="3" spans="1:5" s="69" customFormat="1" ht="13.5">
      <c r="A3" s="271" t="s">
        <v>212</v>
      </c>
      <c r="B3" s="179">
        <f>VLOOKUP(A3,Margins!$A$2:$M$160,2,FALSE)</f>
        <v>50</v>
      </c>
      <c r="C3" s="270">
        <f>VLOOKUP(A3,Basis!$A$3:$G$159,2,FALSE)</f>
        <v>4085.1</v>
      </c>
      <c r="D3" s="270">
        <f>VLOOKUP(A3,Basis!$A$3:$G$159,3,FALSE)</f>
        <v>4075.5</v>
      </c>
      <c r="E3" s="179">
        <f>VLOOKUP(A3,Margins!$A$2:$M$160,7,FALSE)</f>
        <v>23192.65</v>
      </c>
    </row>
    <row r="4" spans="1:5" s="69" customFormat="1" ht="13.5">
      <c r="A4" s="201" t="s">
        <v>134</v>
      </c>
      <c r="B4" s="179">
        <f>VLOOKUP(A4,Margins!$A$2:$M$160,2,FALSE)</f>
        <v>100</v>
      </c>
      <c r="C4" s="272">
        <f>VLOOKUP(A4,Basis!$A$3:$G$159,2,FALSE)</f>
        <v>3910.35</v>
      </c>
      <c r="D4" s="273">
        <f>VLOOKUP(A4,Basis!$A$3:$G$159,3,FALSE)</f>
        <v>3894.9</v>
      </c>
      <c r="E4" s="374">
        <f>VLOOKUP(A4,Margins!$A$2:$M$160,7,FALSE)</f>
        <v>60871.75</v>
      </c>
    </row>
    <row r="5" spans="1:5" s="69" customFormat="1" ht="13.5">
      <c r="A5" s="201" t="s">
        <v>0</v>
      </c>
      <c r="B5" s="179">
        <f>VLOOKUP(A5,Margins!$A$2:$M$160,2,FALSE)</f>
        <v>375</v>
      </c>
      <c r="C5" s="272">
        <f>VLOOKUP(A5,Basis!$A$3:$G$159,2,FALSE)</f>
        <v>796.05</v>
      </c>
      <c r="D5" s="273">
        <f>VLOOKUP(A5,Basis!$A$3:$G$159,3,FALSE)</f>
        <v>795.35</v>
      </c>
      <c r="E5" s="374">
        <f>VLOOKUP(A5,Margins!$A$2:$M$160,7,FALSE)</f>
        <v>53295.9375</v>
      </c>
    </row>
    <row r="6" spans="1:5" s="69" customFormat="1" ht="13.5">
      <c r="A6" s="193" t="s">
        <v>193</v>
      </c>
      <c r="B6" s="179">
        <f>VLOOKUP(A6,Margins!$A$2:$M$160,2,FALSE)</f>
        <v>100</v>
      </c>
      <c r="C6" s="272">
        <f>VLOOKUP(A6,Basis!$A$3:$G$159,2,FALSE)</f>
        <v>2402.9</v>
      </c>
      <c r="D6" s="273">
        <f>VLOOKUP(A6,Basis!$A$3:$G$159,3,FALSE)</f>
        <v>2407.35</v>
      </c>
      <c r="E6" s="374">
        <f>VLOOKUP(A6,Margins!$A$2:$M$160,7,FALSE)</f>
        <v>38490.848</v>
      </c>
    </row>
    <row r="7" spans="1:5" s="14" customFormat="1" ht="13.5">
      <c r="A7" s="201" t="s">
        <v>232</v>
      </c>
      <c r="B7" s="179">
        <f>VLOOKUP(A7,Margins!$A$2:$M$160,2,FALSE)</f>
        <v>500</v>
      </c>
      <c r="C7" s="272">
        <f>VLOOKUP(A7,Basis!$A$3:$G$159,2,FALSE)</f>
        <v>841.75</v>
      </c>
      <c r="D7" s="273">
        <f>VLOOKUP(A7,Basis!$A$3:$G$159,3,FALSE)</f>
        <v>840.45</v>
      </c>
      <c r="E7" s="374">
        <f>VLOOKUP(A7,Margins!$A$2:$M$160,7,FALSE)</f>
        <v>70968.75</v>
      </c>
    </row>
    <row r="8" spans="1:5" s="69" customFormat="1" ht="13.5">
      <c r="A8" s="201" t="s">
        <v>1</v>
      </c>
      <c r="B8" s="179">
        <f>VLOOKUP(A8,Margins!$A$2:$M$160,2,FALSE)</f>
        <v>150</v>
      </c>
      <c r="C8" s="272">
        <f>VLOOKUP(A8,Basis!$A$3:$G$159,2,FALSE)</f>
        <v>2540.6</v>
      </c>
      <c r="D8" s="273">
        <f>VLOOKUP(A8,Basis!$A$3:$G$159,3,FALSE)</f>
        <v>2542.7</v>
      </c>
      <c r="E8" s="374">
        <f>VLOOKUP(A8,Margins!$A$2:$M$160,7,FALSE)</f>
        <v>66315</v>
      </c>
    </row>
    <row r="9" spans="1:5" s="69" customFormat="1" ht="13.5">
      <c r="A9" s="201" t="s">
        <v>2</v>
      </c>
      <c r="B9" s="179">
        <f>VLOOKUP(A9,Margins!$A$2:$M$160,2,FALSE)</f>
        <v>1100</v>
      </c>
      <c r="C9" s="272">
        <f>VLOOKUP(A9,Basis!$A$3:$G$159,2,FALSE)</f>
        <v>322.35</v>
      </c>
      <c r="D9" s="273">
        <f>VLOOKUP(A9,Basis!$A$3:$G$159,3,FALSE)</f>
        <v>322.25</v>
      </c>
      <c r="E9" s="374">
        <f>VLOOKUP(A9,Margins!$A$2:$M$160,7,FALSE)</f>
        <v>61960.25</v>
      </c>
    </row>
    <row r="10" spans="1:5" s="69" customFormat="1" ht="13.5">
      <c r="A10" s="201" t="s">
        <v>3</v>
      </c>
      <c r="B10" s="179">
        <f>VLOOKUP(A10,Margins!$A$2:$M$160,2,FALSE)</f>
        <v>1250</v>
      </c>
      <c r="C10" s="272">
        <f>VLOOKUP(A10,Basis!$A$3:$G$159,2,FALSE)</f>
        <v>234.15</v>
      </c>
      <c r="D10" s="273">
        <f>VLOOKUP(A10,Basis!$A$3:$G$159,3,FALSE)</f>
        <v>234</v>
      </c>
      <c r="E10" s="374">
        <f>VLOOKUP(A10,Margins!$A$2:$M$160,7,FALSE)</f>
        <v>46196.875</v>
      </c>
    </row>
    <row r="11" spans="1:5" s="69" customFormat="1" ht="13.5">
      <c r="A11" s="201" t="s">
        <v>139</v>
      </c>
      <c r="B11" s="179">
        <f>VLOOKUP(A11,Margins!$A$2:$M$160,2,FALSE)</f>
        <v>2700</v>
      </c>
      <c r="C11" s="272">
        <f>VLOOKUP(A11,Basis!$A$3:$G$159,2,FALSE)</f>
        <v>96.85</v>
      </c>
      <c r="D11" s="273">
        <f>VLOOKUP(A11,Basis!$A$3:$G$159,3,FALSE)</f>
        <v>97</v>
      </c>
      <c r="E11" s="374">
        <f>VLOOKUP(A11,Margins!$A$2:$M$160,7,FALSE)</f>
        <v>44016.75</v>
      </c>
    </row>
    <row r="12" spans="1:5" s="69" customFormat="1" ht="13.5">
      <c r="A12" s="201" t="s">
        <v>304</v>
      </c>
      <c r="B12" s="179">
        <f>VLOOKUP(A12,Margins!$A$2:$M$160,2,FALSE)</f>
        <v>400</v>
      </c>
      <c r="C12" s="272">
        <f>VLOOKUP(A12,Basis!$A$3:$G$159,2,FALSE)</f>
        <v>717.5</v>
      </c>
      <c r="D12" s="273">
        <f>VLOOKUP(A12,Basis!$A$3:$G$159,3,FALSE)</f>
        <v>715.4</v>
      </c>
      <c r="E12" s="374">
        <f>VLOOKUP(A12,Margins!$A$2:$M$160,7,FALSE)</f>
        <v>45599.3</v>
      </c>
    </row>
    <row r="13" spans="1:5" s="69" customFormat="1" ht="13.5">
      <c r="A13" s="201" t="s">
        <v>89</v>
      </c>
      <c r="B13" s="179">
        <f>VLOOKUP(A13,Margins!$A$2:$M$160,2,FALSE)</f>
        <v>750</v>
      </c>
      <c r="C13" s="272">
        <f>VLOOKUP(A13,Basis!$A$3:$G$159,2,FALSE)</f>
        <v>291.3</v>
      </c>
      <c r="D13" s="273">
        <f>VLOOKUP(A13,Basis!$A$3:$G$159,3,FALSE)</f>
        <v>289.45</v>
      </c>
      <c r="E13" s="374">
        <f>VLOOKUP(A13,Margins!$A$2:$M$160,7,FALSE)</f>
        <v>35522.115</v>
      </c>
    </row>
    <row r="14" spans="1:5" s="69" customFormat="1" ht="13.5">
      <c r="A14" s="201" t="s">
        <v>140</v>
      </c>
      <c r="B14" s="179">
        <f>VLOOKUP(A14,Margins!$A$2:$M$160,2,FALSE)</f>
        <v>300</v>
      </c>
      <c r="C14" s="272">
        <f>VLOOKUP(A14,Basis!$A$3:$G$159,2,FALSE)</f>
        <v>1192.65</v>
      </c>
      <c r="D14" s="273">
        <f>VLOOKUP(A14,Basis!$A$3:$G$159,3,FALSE)</f>
        <v>1186.2</v>
      </c>
      <c r="E14" s="374">
        <f>VLOOKUP(A14,Margins!$A$2:$M$160,7,FALSE)</f>
        <v>55647.75</v>
      </c>
    </row>
    <row r="15" spans="1:5" s="69" customFormat="1" ht="13.5">
      <c r="A15" s="201" t="s">
        <v>24</v>
      </c>
      <c r="B15" s="179">
        <f>VLOOKUP(A15,Margins!$A$2:$M$160,2,FALSE)</f>
        <v>175</v>
      </c>
      <c r="C15" s="272">
        <f>VLOOKUP(A15,Basis!$A$3:$G$159,2,FALSE)</f>
        <v>2401.7</v>
      </c>
      <c r="D15" s="273">
        <f>VLOOKUP(A15,Basis!$A$3:$G$159,3,FALSE)</f>
        <v>2392.9</v>
      </c>
      <c r="E15" s="374">
        <f>VLOOKUP(A15,Margins!$A$2:$M$160,7,FALSE)</f>
        <v>67645.375</v>
      </c>
    </row>
    <row r="16" spans="1:5" s="69" customFormat="1" ht="13.5">
      <c r="A16" s="193" t="s">
        <v>195</v>
      </c>
      <c r="B16" s="179">
        <f>VLOOKUP(A16,Margins!$A$2:$M$160,2,FALSE)</f>
        <v>2062</v>
      </c>
      <c r="C16" s="272">
        <f>VLOOKUP(A16,Basis!$A$3:$G$159,2,FALSE)</f>
        <v>115.05</v>
      </c>
      <c r="D16" s="273">
        <f>VLOOKUP(A16,Basis!$A$3:$G$159,3,FALSE)</f>
        <v>114.9</v>
      </c>
      <c r="E16" s="374">
        <f>VLOOKUP(A16,Margins!$A$2:$M$160,7,FALSE)</f>
        <v>40688.415</v>
      </c>
    </row>
    <row r="17" spans="1:5" s="69" customFormat="1" ht="13.5">
      <c r="A17" s="201" t="s">
        <v>197</v>
      </c>
      <c r="B17" s="179">
        <f>VLOOKUP(A17,Margins!$A$2:$M$160,2,FALSE)</f>
        <v>650</v>
      </c>
      <c r="C17" s="272">
        <f>VLOOKUP(A17,Basis!$A$3:$G$159,2,FALSE)</f>
        <v>328.95</v>
      </c>
      <c r="D17" s="273">
        <f>VLOOKUP(A17,Basis!$A$3:$G$159,3,FALSE)</f>
        <v>329.1</v>
      </c>
      <c r="E17" s="374">
        <f>VLOOKUP(A17,Margins!$A$2:$M$160,7,FALSE)</f>
        <v>46980.375</v>
      </c>
    </row>
    <row r="18" spans="1:5" s="69" customFormat="1" ht="13.5">
      <c r="A18" s="201" t="s">
        <v>4</v>
      </c>
      <c r="B18" s="179">
        <f>VLOOKUP(A18,Margins!$A$2:$M$160,2,FALSE)</f>
        <v>150</v>
      </c>
      <c r="C18" s="272">
        <f>VLOOKUP(A18,Basis!$A$3:$G$159,2,FALSE)</f>
        <v>1667.55</v>
      </c>
      <c r="D18" s="273">
        <f>VLOOKUP(A18,Basis!$A$3:$G$159,3,FALSE)</f>
        <v>1669.9</v>
      </c>
      <c r="E18" s="374">
        <f>VLOOKUP(A18,Margins!$A$2:$M$160,7,FALSE)</f>
        <v>45205.125</v>
      </c>
    </row>
    <row r="19" spans="1:5" s="69" customFormat="1" ht="13.5">
      <c r="A19" s="201" t="s">
        <v>79</v>
      </c>
      <c r="B19" s="179">
        <f>VLOOKUP(A19,Margins!$A$2:$M$160,2,FALSE)</f>
        <v>200</v>
      </c>
      <c r="C19" s="272">
        <f>VLOOKUP(A19,Basis!$A$3:$G$159,2,FALSE)</f>
        <v>986.8</v>
      </c>
      <c r="D19" s="273">
        <f>VLOOKUP(A19,Basis!$A$3:$G$159,3,FALSE)</f>
        <v>983.7</v>
      </c>
      <c r="E19" s="374">
        <f>VLOOKUP(A19,Margins!$A$2:$M$160,7,FALSE)</f>
        <v>32938</v>
      </c>
    </row>
    <row r="20" spans="1:5" s="69" customFormat="1" ht="13.5">
      <c r="A20" s="201" t="s">
        <v>196</v>
      </c>
      <c r="B20" s="179">
        <f>VLOOKUP(A20,Margins!$A$2:$M$160,2,FALSE)</f>
        <v>400</v>
      </c>
      <c r="C20" s="272">
        <f>VLOOKUP(A20,Basis!$A$3:$G$159,2,FALSE)</f>
        <v>655.6</v>
      </c>
      <c r="D20" s="273">
        <f>VLOOKUP(A20,Basis!$A$3:$G$159,3,FALSE)</f>
        <v>648.5</v>
      </c>
      <c r="E20" s="374">
        <f>VLOOKUP(A20,Margins!$A$2:$M$160,7,FALSE)</f>
        <v>41160</v>
      </c>
    </row>
    <row r="21" spans="1:5" s="69" customFormat="1" ht="13.5">
      <c r="A21" s="201" t="s">
        <v>5</v>
      </c>
      <c r="B21" s="179">
        <f>VLOOKUP(A21,Margins!$A$2:$M$160,2,FALSE)</f>
        <v>1595</v>
      </c>
      <c r="C21" s="272">
        <f>VLOOKUP(A21,Basis!$A$3:$G$159,2,FALSE)</f>
        <v>148.1</v>
      </c>
      <c r="D21" s="273">
        <f>VLOOKUP(A21,Basis!$A$3:$G$159,3,FALSE)</f>
        <v>147.25</v>
      </c>
      <c r="E21" s="374">
        <f>VLOOKUP(A21,Margins!$A$2:$M$160,7,FALSE)</f>
        <v>37330.975</v>
      </c>
    </row>
    <row r="22" spans="1:5" s="69" customFormat="1" ht="13.5">
      <c r="A22" s="201" t="s">
        <v>198</v>
      </c>
      <c r="B22" s="179">
        <f>VLOOKUP(A22,Margins!$A$2:$M$160,2,FALSE)</f>
        <v>1000</v>
      </c>
      <c r="C22" s="272">
        <f>VLOOKUP(A22,Basis!$A$3:$G$159,2,FALSE)</f>
        <v>202.3</v>
      </c>
      <c r="D22" s="273">
        <f>VLOOKUP(A22,Basis!$A$3:$G$159,3,FALSE)</f>
        <v>202.8</v>
      </c>
      <c r="E22" s="374">
        <f>VLOOKUP(A22,Margins!$A$2:$M$160,7,FALSE)</f>
        <v>32245</v>
      </c>
    </row>
    <row r="23" spans="1:5" s="69" customFormat="1" ht="13.5">
      <c r="A23" s="201" t="s">
        <v>199</v>
      </c>
      <c r="B23" s="179">
        <f>VLOOKUP(A23,Margins!$A$2:$M$160,2,FALSE)</f>
        <v>1300</v>
      </c>
      <c r="C23" s="272">
        <f>VLOOKUP(A23,Basis!$A$3:$G$159,2,FALSE)</f>
        <v>258.15</v>
      </c>
      <c r="D23" s="273">
        <f>VLOOKUP(A23,Basis!$A$3:$G$159,3,FALSE)</f>
        <v>258.3</v>
      </c>
      <c r="E23" s="374">
        <f>VLOOKUP(A23,Margins!$A$2:$M$160,7,FALSE)</f>
        <v>54050.75</v>
      </c>
    </row>
    <row r="24" spans="1:5" s="69" customFormat="1" ht="13.5">
      <c r="A24" s="201" t="s">
        <v>305</v>
      </c>
      <c r="B24" s="179">
        <f>VLOOKUP(A24,Margins!$A$2:$M$160,2,FALSE)</f>
        <v>350</v>
      </c>
      <c r="C24" s="272">
        <f>VLOOKUP(A24,Basis!$A$3:$G$159,2,FALSE)</f>
        <v>917.55</v>
      </c>
      <c r="D24" s="273">
        <f>VLOOKUP(A24,Basis!$A$3:$G$159,3,FALSE)</f>
        <v>908.65</v>
      </c>
      <c r="E24" s="374">
        <f>VLOOKUP(A24,Margins!$A$2:$M$160,7,FALSE)</f>
        <v>53367.125</v>
      </c>
    </row>
    <row r="25" spans="1:5" s="69" customFormat="1" ht="13.5">
      <c r="A25" s="193" t="s">
        <v>201</v>
      </c>
      <c r="B25" s="179">
        <f>VLOOKUP(A25,Margins!$A$2:$M$160,2,FALSE)</f>
        <v>100</v>
      </c>
      <c r="C25" s="272">
        <f>VLOOKUP(A25,Basis!$A$3:$G$159,2,FALSE)</f>
        <v>2069.25</v>
      </c>
      <c r="D25" s="273">
        <f>VLOOKUP(A25,Basis!$A$3:$G$159,3,FALSE)</f>
        <v>2067.2</v>
      </c>
      <c r="E25" s="374">
        <f>VLOOKUP(A25,Margins!$A$2:$M$160,7,FALSE)</f>
        <v>32409.25</v>
      </c>
    </row>
    <row r="26" spans="1:5" s="69" customFormat="1" ht="13.5">
      <c r="A26" s="201" t="s">
        <v>35</v>
      </c>
      <c r="B26" s="179">
        <f>VLOOKUP(A26,Margins!$A$2:$M$160,2,FALSE)</f>
        <v>1100</v>
      </c>
      <c r="C26" s="272">
        <f>VLOOKUP(A26,Basis!$A$3:$G$159,2,FALSE)</f>
        <v>308.85</v>
      </c>
      <c r="D26" s="273">
        <f>VLOOKUP(A26,Basis!$A$3:$G$159,3,FALSE)</f>
        <v>306.8</v>
      </c>
      <c r="E26" s="374">
        <f>VLOOKUP(A26,Margins!$A$2:$M$160,7,FALSE)</f>
        <v>56036.75</v>
      </c>
    </row>
    <row r="27" spans="1:5" s="69" customFormat="1" ht="13.5">
      <c r="A27" s="201" t="s">
        <v>6</v>
      </c>
      <c r="B27" s="179">
        <f>VLOOKUP(A27,Margins!$A$2:$M$160,2,FALSE)</f>
        <v>1125</v>
      </c>
      <c r="C27" s="272">
        <f>VLOOKUP(A27,Basis!$A$3:$G$159,2,FALSE)</f>
        <v>156.3</v>
      </c>
      <c r="D27" s="273">
        <f>VLOOKUP(A27,Basis!$A$3:$G$159,3,FALSE)</f>
        <v>156.55</v>
      </c>
      <c r="E27" s="374">
        <f>VLOOKUP(A27,Margins!$A$2:$M$160,7,FALSE)</f>
        <v>49066.875</v>
      </c>
    </row>
    <row r="28" spans="1:5" s="69" customFormat="1" ht="13.5">
      <c r="A28" s="201" t="s">
        <v>210</v>
      </c>
      <c r="B28" s="179">
        <f>VLOOKUP(A28,Margins!$A$2:$M$160,2,FALSE)</f>
        <v>200</v>
      </c>
      <c r="C28" s="272">
        <f>VLOOKUP(A28,Basis!$A$3:$G$159,2,FALSE)</f>
        <v>1700.7</v>
      </c>
      <c r="D28" s="273">
        <f>VLOOKUP(A28,Basis!$A$3:$G$159,3,FALSE)</f>
        <v>1694.2</v>
      </c>
      <c r="E28" s="374">
        <f>VLOOKUP(A28,Margins!$A$2:$M$160,7,FALSE)</f>
        <v>56729</v>
      </c>
    </row>
    <row r="29" spans="1:5" s="69" customFormat="1" ht="13.5">
      <c r="A29" s="201" t="s">
        <v>7</v>
      </c>
      <c r="B29" s="179">
        <f>VLOOKUP(A29,Margins!$A$2:$M$160,2,FALSE)</f>
        <v>625</v>
      </c>
      <c r="C29" s="272">
        <f>VLOOKUP(A29,Basis!$A$3:$G$159,2,FALSE)</f>
        <v>731.3</v>
      </c>
      <c r="D29" s="273">
        <f>VLOOKUP(A29,Basis!$A$3:$G$159,3,FALSE)</f>
        <v>733.75</v>
      </c>
      <c r="E29" s="374">
        <f>VLOOKUP(A29,Margins!$A$2:$M$160,7,FALSE)</f>
        <v>83971.875</v>
      </c>
    </row>
    <row r="30" spans="1:5" s="69" customFormat="1" ht="13.5">
      <c r="A30" s="201" t="s">
        <v>44</v>
      </c>
      <c r="B30" s="179">
        <f>VLOOKUP(A30,Margins!$A$2:$M$160,2,FALSE)</f>
        <v>400</v>
      </c>
      <c r="C30" s="272">
        <f>VLOOKUP(A30,Basis!$A$3:$G$159,2,FALSE)</f>
        <v>766.9</v>
      </c>
      <c r="D30" s="273">
        <f>VLOOKUP(A30,Basis!$A$3:$G$159,3,FALSE)</f>
        <v>767.75</v>
      </c>
      <c r="E30" s="374">
        <f>VLOOKUP(A30,Margins!$A$2:$M$160,7,FALSE)</f>
        <v>53742</v>
      </c>
    </row>
    <row r="31" spans="1:5" s="69" customFormat="1" ht="13.5">
      <c r="A31" s="201" t="s">
        <v>8</v>
      </c>
      <c r="B31" s="179">
        <f>VLOOKUP(A31,Margins!$A$2:$M$160,2,FALSE)</f>
        <v>1600</v>
      </c>
      <c r="C31" s="272">
        <f>VLOOKUP(A31,Basis!$A$3:$G$159,2,FALSE)</f>
        <v>161.85</v>
      </c>
      <c r="D31" s="273">
        <f>VLOOKUP(A31,Basis!$A$3:$G$159,3,FALSE)</f>
        <v>162.5</v>
      </c>
      <c r="E31" s="374">
        <f>VLOOKUP(A31,Margins!$A$2:$M$160,7,FALSE)</f>
        <v>43364</v>
      </c>
    </row>
    <row r="32" spans="1:5" s="69" customFormat="1" ht="13.5">
      <c r="A32" s="193" t="s">
        <v>202</v>
      </c>
      <c r="B32" s="179">
        <f>VLOOKUP(A32,Margins!$A$2:$M$160,2,FALSE)</f>
        <v>1150</v>
      </c>
      <c r="C32" s="272">
        <f>VLOOKUP(A32,Basis!$A$3:$G$159,2,FALSE)</f>
        <v>243.65</v>
      </c>
      <c r="D32" s="273">
        <f>VLOOKUP(A32,Basis!$A$3:$G$159,3,FALSE)</f>
        <v>242.9</v>
      </c>
      <c r="E32" s="374">
        <f>VLOOKUP(A32,Margins!$A$2:$M$160,7,FALSE)</f>
        <v>53983.875</v>
      </c>
    </row>
    <row r="33" spans="1:5" s="69" customFormat="1" ht="13.5">
      <c r="A33" s="201" t="s">
        <v>36</v>
      </c>
      <c r="B33" s="179">
        <f>VLOOKUP(A33,Margins!$A$2:$M$160,2,FALSE)</f>
        <v>225</v>
      </c>
      <c r="C33" s="272">
        <f>VLOOKUP(A33,Basis!$A$3:$G$159,2,FALSE)</f>
        <v>936.05</v>
      </c>
      <c r="D33" s="273">
        <f>VLOOKUP(A33,Basis!$A$3:$G$159,3,FALSE)</f>
        <v>930.45</v>
      </c>
      <c r="E33" s="374">
        <f>VLOOKUP(A33,Margins!$A$2:$M$160,7,FALSE)</f>
        <v>37442.8125</v>
      </c>
    </row>
    <row r="34" spans="1:5" s="69" customFormat="1" ht="13.5">
      <c r="A34" s="201" t="s">
        <v>81</v>
      </c>
      <c r="B34" s="179">
        <f>VLOOKUP(A34,Margins!$A$2:$M$160,2,FALSE)</f>
        <v>600</v>
      </c>
      <c r="C34" s="272">
        <f>VLOOKUP(A34,Basis!$A$3:$G$159,2,FALSE)</f>
        <v>473.7</v>
      </c>
      <c r="D34" s="273">
        <f>VLOOKUP(A34,Basis!$A$3:$G$159,3,FALSE)</f>
        <v>474.4</v>
      </c>
      <c r="E34" s="374">
        <f>VLOOKUP(A34,Margins!$A$2:$M$160,7,FALSE)</f>
        <v>56043</v>
      </c>
    </row>
    <row r="35" spans="1:5" s="69" customFormat="1" ht="13.5">
      <c r="A35" s="201" t="s">
        <v>23</v>
      </c>
      <c r="B35" s="179">
        <f>VLOOKUP(A35,Margins!$A$2:$M$160,2,FALSE)</f>
        <v>800</v>
      </c>
      <c r="C35" s="272">
        <f>VLOOKUP(A35,Basis!$A$3:$G$159,2,FALSE)</f>
        <v>343.5</v>
      </c>
      <c r="D35" s="273">
        <f>VLOOKUP(A35,Basis!$A$3:$G$159,3,FALSE)</f>
        <v>344.25</v>
      </c>
      <c r="E35" s="374">
        <f>VLOOKUP(A35,Margins!$A$2:$M$160,7,FALSE)</f>
        <v>43356</v>
      </c>
    </row>
    <row r="36" spans="1:5" s="69" customFormat="1" ht="13.5">
      <c r="A36" s="201" t="s">
        <v>234</v>
      </c>
      <c r="B36" s="179">
        <f>VLOOKUP(A36,Margins!$A$2:$M$160,2,FALSE)</f>
        <v>700</v>
      </c>
      <c r="C36" s="272">
        <f>VLOOKUP(A36,Basis!$A$3:$G$159,2,FALSE)</f>
        <v>465.65</v>
      </c>
      <c r="D36" s="273">
        <f>VLOOKUP(A36,Basis!$A$3:$G$159,3,FALSE)</f>
        <v>462.4</v>
      </c>
      <c r="E36" s="374">
        <f>VLOOKUP(A36,Margins!$A$2:$M$160,7,FALSE)</f>
        <v>60397.75</v>
      </c>
    </row>
    <row r="37" spans="1:5" s="69" customFormat="1" ht="13.5">
      <c r="A37" s="201" t="s">
        <v>98</v>
      </c>
      <c r="B37" s="179">
        <f>VLOOKUP(A37,Margins!$A$2:$M$160,2,FALSE)</f>
        <v>550</v>
      </c>
      <c r="C37" s="272">
        <f>VLOOKUP(A37,Basis!$A$3:$G$159,2,FALSE)</f>
        <v>524.25</v>
      </c>
      <c r="D37" s="273">
        <f>VLOOKUP(A37,Basis!$A$3:$G$159,3,FALSE)</f>
        <v>524.2</v>
      </c>
      <c r="E37" s="374">
        <f>VLOOKUP(A37,Margins!$A$2:$M$160,7,FALSE)</f>
        <v>44628.375</v>
      </c>
    </row>
    <row r="38" spans="1:5" s="69" customFormat="1" ht="13.5">
      <c r="A38" s="193" t="s">
        <v>203</v>
      </c>
      <c r="B38" s="179">
        <f>VLOOKUP(A38,Margins!$A$2:$M$160,2,FALSE)</f>
        <v>150</v>
      </c>
      <c r="C38" s="272">
        <f>VLOOKUP(A38,Basis!$A$3:$G$159,2,FALSE)</f>
        <v>1554.3</v>
      </c>
      <c r="D38" s="273">
        <f>VLOOKUP(A38,Basis!$A$3:$G$159,3,FALSE)</f>
        <v>1548.7</v>
      </c>
      <c r="E38" s="374">
        <f>VLOOKUP(A38,Margins!$A$2:$M$160,7,FALSE)</f>
        <v>36452.25</v>
      </c>
    </row>
    <row r="39" spans="1:5" s="69" customFormat="1" ht="13.5">
      <c r="A39" s="201" t="s">
        <v>216</v>
      </c>
      <c r="B39" s="179">
        <f>VLOOKUP(A39,Margins!$A$2:$M$160,2,FALSE)</f>
        <v>3350</v>
      </c>
      <c r="C39" s="272">
        <f>VLOOKUP(A39,Basis!$A$3:$G$159,2,FALSE)</f>
        <v>77.65</v>
      </c>
      <c r="D39" s="273">
        <f>VLOOKUP(A39,Basis!$A$3:$G$159,3,FALSE)</f>
        <v>77.65</v>
      </c>
      <c r="E39" s="374">
        <f>VLOOKUP(A39,Margins!$A$2:$M$160,7,FALSE)</f>
        <v>40643.875</v>
      </c>
    </row>
    <row r="40" spans="1:5" s="69" customFormat="1" ht="13.5">
      <c r="A40" s="201" t="s">
        <v>211</v>
      </c>
      <c r="B40" s="179">
        <f>VLOOKUP(A40,Margins!$A$2:$M$160,2,FALSE)</f>
        <v>2700</v>
      </c>
      <c r="C40" s="272">
        <f>VLOOKUP(A40,Basis!$A$3:$G$159,2,FALSE)</f>
        <v>136.15</v>
      </c>
      <c r="D40" s="273">
        <f>VLOOKUP(A40,Basis!$A$3:$G$159,3,FALSE)</f>
        <v>135.2</v>
      </c>
      <c r="E40" s="374">
        <f>VLOOKUP(A40,Margins!$A$2:$M$160,7,FALSE)</f>
        <v>79373.25</v>
      </c>
    </row>
    <row r="41" spans="1:5" s="69" customFormat="1" ht="13.5">
      <c r="A41" s="201" t="s">
        <v>204</v>
      </c>
      <c r="B41" s="179">
        <f>VLOOKUP(A41,Margins!$A$2:$M$160,2,FALSE)</f>
        <v>600</v>
      </c>
      <c r="C41" s="272">
        <f>VLOOKUP(A41,Basis!$A$3:$G$159,2,FALSE)</f>
        <v>480.1</v>
      </c>
      <c r="D41" s="273">
        <f>VLOOKUP(A41,Basis!$A$3:$G$159,3,FALSE)</f>
        <v>478.85</v>
      </c>
      <c r="E41" s="374">
        <f>VLOOKUP(A41,Margins!$A$2:$M$160,7,FALSE)</f>
        <v>62181</v>
      </c>
    </row>
    <row r="42" spans="1:5" s="69" customFormat="1" ht="13.5">
      <c r="A42" s="193" t="s">
        <v>205</v>
      </c>
      <c r="B42" s="179">
        <f>VLOOKUP(A42,Margins!$A$2:$M$160,2,FALSE)</f>
        <v>250</v>
      </c>
      <c r="C42" s="272">
        <f>VLOOKUP(A42,Basis!$A$3:$G$159,2,FALSE)</f>
        <v>1060.3</v>
      </c>
      <c r="D42" s="273">
        <f>VLOOKUP(A42,Basis!$A$3:$G$159,3,FALSE)</f>
        <v>1058.65</v>
      </c>
      <c r="E42" s="374">
        <f>VLOOKUP(A42,Margins!$A$2:$M$160,7,FALSE)</f>
        <v>46956.25</v>
      </c>
    </row>
    <row r="43" spans="1:5" s="69" customFormat="1" ht="13.5">
      <c r="A43" s="201" t="s">
        <v>228</v>
      </c>
      <c r="B43" s="179">
        <f>VLOOKUP(A43,Margins!$A$2:$M$160,2,FALSE)</f>
        <v>375</v>
      </c>
      <c r="C43" s="272">
        <f>VLOOKUP(A43,Basis!$A$3:$G$159,2,FALSE)</f>
        <v>1064.8</v>
      </c>
      <c r="D43" s="273">
        <f>VLOOKUP(A43,Basis!$A$3:$G$159,3,FALSE)</f>
        <v>1061.35</v>
      </c>
      <c r="E43" s="374">
        <f>VLOOKUP(A43,Margins!$A$2:$M$160,7,FALSE)</f>
        <v>80701.62</v>
      </c>
    </row>
    <row r="44" spans="1:5" s="69" customFormat="1" ht="13.5">
      <c r="A44" s="201" t="s">
        <v>150</v>
      </c>
      <c r="B44" s="179">
        <f>VLOOKUP(A44,Margins!$A$2:$M$160,2,FALSE)</f>
        <v>875</v>
      </c>
      <c r="C44" s="272">
        <f>VLOOKUP(A44,Basis!$A$3:$G$159,2,FALSE)</f>
        <v>518</v>
      </c>
      <c r="D44" s="273">
        <f>VLOOKUP(A44,Basis!$A$3:$G$159,3,FALSE)</f>
        <v>518.15</v>
      </c>
      <c r="E44" s="374">
        <f>VLOOKUP(A44,Margins!$A$2:$M$160,7,FALSE)</f>
        <v>94456.25</v>
      </c>
    </row>
    <row r="45" spans="1:5" s="69" customFormat="1" ht="13.5">
      <c r="A45" s="201" t="s">
        <v>151</v>
      </c>
      <c r="B45" s="179">
        <f>VLOOKUP(A45,Margins!$A$2:$M$160,2,FALSE)</f>
        <v>225</v>
      </c>
      <c r="C45" s="272">
        <f>VLOOKUP(A45,Basis!$A$3:$G$159,2,FALSE)</f>
        <v>1047.8</v>
      </c>
      <c r="D45" s="273">
        <f>VLOOKUP(A45,Basis!$A$3:$G$159,3,FALSE)</f>
        <v>1041.05</v>
      </c>
      <c r="E45" s="374">
        <f>VLOOKUP(A45,Margins!$A$2:$M$160,7,FALSE)</f>
        <v>40311</v>
      </c>
    </row>
    <row r="46" spans="1:5" s="69" customFormat="1" ht="13.5">
      <c r="A46" s="201" t="s">
        <v>229</v>
      </c>
      <c r="B46" s="179">
        <f>VLOOKUP(A46,Margins!$A$2:$M$160,2,FALSE)</f>
        <v>200</v>
      </c>
      <c r="C46" s="272">
        <f>VLOOKUP(A46,Basis!$A$3:$G$159,2,FALSE)</f>
        <v>1145.15</v>
      </c>
      <c r="D46" s="273">
        <f>VLOOKUP(A46,Basis!$A$3:$G$159,3,FALSE)</f>
        <v>1149</v>
      </c>
      <c r="E46" s="374">
        <f>VLOOKUP(A46,Margins!$A$2:$M$160,7,FALSE)</f>
        <v>50213.5</v>
      </c>
    </row>
    <row r="47" spans="1:5" s="69" customFormat="1" ht="13.5">
      <c r="A47" s="201" t="s">
        <v>306</v>
      </c>
      <c r="B47" s="179">
        <f>VLOOKUP(A47,Margins!$A$2:$M$160,2,FALSE)</f>
        <v>412</v>
      </c>
      <c r="C47" s="272">
        <f>VLOOKUP(A47,Basis!$A$3:$G$159,2,FALSE)</f>
        <v>718.15</v>
      </c>
      <c r="D47" s="273">
        <f>VLOOKUP(A47,Basis!$A$3:$G$159,3,FALSE)</f>
        <v>719.45</v>
      </c>
      <c r="E47" s="374">
        <f>VLOOKUP(A47,Margins!$A$2:$M$160,7,FALSE)</f>
        <v>52978.05</v>
      </c>
    </row>
    <row r="48" spans="1:5" s="69" customFormat="1" ht="13.5">
      <c r="A48" s="201" t="s">
        <v>307</v>
      </c>
      <c r="B48" s="179">
        <f>VLOOKUP(A48,Margins!$A$2:$M$160,2,FALSE)</f>
        <v>400</v>
      </c>
      <c r="C48" s="272">
        <f>VLOOKUP(A48,Basis!$A$3:$G$159,2,FALSE)</f>
        <v>568.1</v>
      </c>
      <c r="D48" s="273">
        <f>VLOOKUP(A48,Basis!$A$3:$G$159,3,FALSE)</f>
        <v>563.2</v>
      </c>
      <c r="E48" s="374">
        <f>VLOOKUP(A48,Margins!$A$2:$M$160,7,FALSE)</f>
        <v>34862</v>
      </c>
    </row>
    <row r="49" spans="1:5" s="69" customFormat="1" ht="13.5">
      <c r="A49" s="201" t="s">
        <v>185</v>
      </c>
      <c r="B49" s="179">
        <f>VLOOKUP(A49,Margins!$A$2:$M$160,2,FALSE)</f>
        <v>675</v>
      </c>
      <c r="C49" s="272">
        <f>VLOOKUP(A49,Basis!$A$3:$G$159,2,FALSE)</f>
        <v>557.1</v>
      </c>
      <c r="D49" s="273">
        <f>VLOOKUP(A49,Basis!$A$3:$G$159,3,FALSE)</f>
        <v>554.05</v>
      </c>
      <c r="E49" s="374">
        <f>VLOOKUP(A49,Margins!$A$2:$M$160,7,FALSE)</f>
        <v>74800.125</v>
      </c>
    </row>
    <row r="50" spans="1:5" ht="13.5">
      <c r="A50" s="201" t="s">
        <v>118</v>
      </c>
      <c r="B50" s="179">
        <f>VLOOKUP(A50,Margins!$A$2:$M$160,2,FALSE)</f>
        <v>250</v>
      </c>
      <c r="C50" s="272">
        <f>VLOOKUP(A50,Basis!$A$3:$G$159,2,FALSE)</f>
        <v>1247.8</v>
      </c>
      <c r="D50" s="273">
        <f>VLOOKUP(A50,Basis!$A$3:$G$159,3,FALSE)</f>
        <v>1249.9</v>
      </c>
      <c r="E50" s="374">
        <f>VLOOKUP(A50,Margins!$A$2:$M$160,7,FALSE)</f>
        <v>51827.5</v>
      </c>
    </row>
    <row r="51" spans="1:5" ht="13.5">
      <c r="A51" s="201" t="s">
        <v>155</v>
      </c>
      <c r="B51" s="179">
        <f>VLOOKUP(A51,Margins!$A$2:$M$160,2,FALSE)</f>
        <v>525</v>
      </c>
      <c r="C51" s="272">
        <f>VLOOKUP(A51,Basis!$A$3:$G$159,2,FALSE)</f>
        <v>448.95</v>
      </c>
      <c r="D51" s="273">
        <f>VLOOKUP(A51,Basis!$A$3:$G$159,3,FALSE)</f>
        <v>450.4</v>
      </c>
      <c r="E51" s="374">
        <f>VLOOKUP(A51,Margins!$A$2:$M$160,7,FALSE)</f>
        <v>40339.6875</v>
      </c>
    </row>
    <row r="52" spans="1:5" ht="13.5">
      <c r="A52" s="201" t="s">
        <v>38</v>
      </c>
      <c r="B52" s="179">
        <f>VLOOKUP(A52,Margins!$A$2:$M$160,2,FALSE)</f>
        <v>600</v>
      </c>
      <c r="C52" s="272">
        <f>VLOOKUP(A52,Basis!$A$3:$G$159,2,FALSE)</f>
        <v>567.4</v>
      </c>
      <c r="D52" s="273">
        <f>VLOOKUP(A52,Basis!$A$3:$G$159,3,FALSE)</f>
        <v>567.9</v>
      </c>
      <c r="E52" s="374">
        <f>VLOOKUP(A52,Margins!$A$2:$M$160,7,FALSE)</f>
        <v>65070</v>
      </c>
    </row>
    <row r="53" spans="1:5" ht="14.25" thickBot="1">
      <c r="A53" s="201" t="s">
        <v>396</v>
      </c>
      <c r="B53" s="179">
        <f>VLOOKUP(A53,Margins!$A$2:$M$160,2,FALSE)</f>
        <v>700</v>
      </c>
      <c r="C53" s="166">
        <f>VLOOKUP(A53,Basis!$A$3:$G$159,2,FALSE)</f>
        <v>273.5</v>
      </c>
      <c r="D53" s="273">
        <f>VLOOKUP(A53,Basis!$A$3:$G$159,3,FALSE)</f>
        <v>273.15</v>
      </c>
      <c r="E53" s="374">
        <f>VLOOKUP(A53,Margins!$A$2:$M$160,7,FALSE)</f>
        <v>39938.5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6"/>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F236" sqref="F236"/>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2" t="s">
        <v>26</v>
      </c>
      <c r="B1" s="423"/>
      <c r="C1" s="423"/>
      <c r="D1" s="423"/>
      <c r="E1" s="423"/>
      <c r="F1" s="423"/>
      <c r="G1" s="423"/>
      <c r="H1" s="423"/>
      <c r="I1" s="423"/>
      <c r="J1" s="423"/>
      <c r="K1" s="424"/>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Int.'!K7</f>
        <v>572600</v>
      </c>
      <c r="C3" s="236">
        <f>'Open Int.'!R7</f>
        <v>136.817044</v>
      </c>
      <c r="D3" s="239">
        <f>B3/H3</f>
        <v>0.20653779035584666</v>
      </c>
      <c r="E3" s="240">
        <f>'Open Int.'!B7/'Open Int.'!K7</f>
        <v>0.9930143206426825</v>
      </c>
      <c r="F3" s="241">
        <f>'Open Int.'!E7/'Open Int.'!K7</f>
        <v>0.005937827453719874</v>
      </c>
      <c r="G3" s="242">
        <f>'Open Int.'!H7/'Open Int.'!K7</f>
        <v>0.001047851903597625</v>
      </c>
      <c r="H3" s="245">
        <v>2772374</v>
      </c>
      <c r="I3" s="246">
        <v>554400</v>
      </c>
      <c r="J3" s="353">
        <v>361400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Int.'!K8</f>
        <v>280000</v>
      </c>
      <c r="C4" s="237">
        <f>'Open Int.'!R8</f>
        <v>109.4898</v>
      </c>
      <c r="D4" s="161">
        <f aca="true" t="shared" si="0" ref="D4:D66">B4/H4</f>
        <v>0.0689736207923936</v>
      </c>
      <c r="E4" s="243">
        <f>'Open Int.'!B8/'Open Int.'!K8</f>
        <v>0.9807142857142858</v>
      </c>
      <c r="F4" s="228">
        <f>'Open Int.'!E8/'Open Int.'!K8</f>
        <v>0.015</v>
      </c>
      <c r="G4" s="244">
        <f>'Open Int.'!H8/'Open Int.'!K8</f>
        <v>0.004285714285714286</v>
      </c>
      <c r="H4" s="247">
        <v>4059523</v>
      </c>
      <c r="I4" s="231">
        <v>806300</v>
      </c>
      <c r="J4" s="354">
        <v>403100</v>
      </c>
      <c r="K4" s="117" t="str">
        <f aca="true" t="shared" si="1" ref="K4:K66">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0</v>
      </c>
      <c r="B5" s="235">
        <f>'Open Int.'!K9</f>
        <v>4149375</v>
      </c>
      <c r="C5" s="237">
        <f>'Open Int.'!R9</f>
        <v>330.310996875</v>
      </c>
      <c r="D5" s="161">
        <f t="shared" si="0"/>
        <v>0.17146344189705975</v>
      </c>
      <c r="E5" s="243">
        <f>'Open Int.'!B9/'Open Int.'!K9</f>
        <v>0.8665160415725259</v>
      </c>
      <c r="F5" s="228">
        <f>'Open Int.'!E9/'Open Int.'!K9</f>
        <v>0.08648892905558066</v>
      </c>
      <c r="G5" s="244">
        <f>'Open Int.'!H9/'Open Int.'!K9</f>
        <v>0.04699502937189336</v>
      </c>
      <c r="H5" s="165">
        <v>24199765</v>
      </c>
      <c r="I5" s="230">
        <v>2760750</v>
      </c>
      <c r="J5" s="355">
        <v>1380375</v>
      </c>
      <c r="K5" s="117" t="str">
        <f t="shared" si="1"/>
        <v>Gross Exposure is less then 30%</v>
      </c>
      <c r="M5"/>
      <c r="N5"/>
    </row>
    <row r="6" spans="1:14" s="7" customFormat="1" ht="15">
      <c r="A6" s="201" t="s">
        <v>135</v>
      </c>
      <c r="B6" s="235">
        <f>'Open Int.'!K10</f>
        <v>2878750</v>
      </c>
      <c r="C6" s="237">
        <f>'Open Int.'!R10</f>
        <v>21.66259375</v>
      </c>
      <c r="D6" s="161">
        <f t="shared" si="0"/>
        <v>0.07196875</v>
      </c>
      <c r="E6" s="243">
        <f>'Open Int.'!B10/'Open Int.'!K10</f>
        <v>0.9846808510638297</v>
      </c>
      <c r="F6" s="228">
        <f>'Open Int.'!E10/'Open Int.'!K10</f>
        <v>0.015319148936170212</v>
      </c>
      <c r="G6" s="244">
        <f>'Open Int.'!H10/'Open Int.'!K10</f>
        <v>0</v>
      </c>
      <c r="H6" s="188">
        <v>40000000</v>
      </c>
      <c r="I6" s="168">
        <v>7996800</v>
      </c>
      <c r="J6" s="356">
        <v>5615400</v>
      </c>
      <c r="K6" s="367" t="str">
        <f t="shared" si="1"/>
        <v>Gross Exposure is less then 30%</v>
      </c>
      <c r="M6"/>
      <c r="N6"/>
    </row>
    <row r="7" spans="1:14" s="7" customFormat="1" ht="15">
      <c r="A7" s="201" t="s">
        <v>174</v>
      </c>
      <c r="B7" s="235">
        <f>'Open Int.'!K11</f>
        <v>6318100</v>
      </c>
      <c r="C7" s="237">
        <f>'Open Int.'!R11</f>
        <v>40.056754</v>
      </c>
      <c r="D7" s="161">
        <f t="shared" si="0"/>
        <v>0.2600990139035913</v>
      </c>
      <c r="E7" s="243">
        <f>'Open Int.'!B11/'Open Int.'!K11</f>
        <v>0.9676564156945917</v>
      </c>
      <c r="F7" s="228">
        <f>'Open Int.'!E11/'Open Int.'!K11</f>
        <v>0.029692470837751856</v>
      </c>
      <c r="G7" s="244">
        <f>'Open Int.'!H11/'Open Int.'!K11</f>
        <v>0.002651113467656416</v>
      </c>
      <c r="H7" s="247">
        <v>24291134</v>
      </c>
      <c r="I7" s="231">
        <v>4857500</v>
      </c>
      <c r="J7" s="354">
        <v>4857500</v>
      </c>
      <c r="K7" s="117" t="str">
        <f t="shared" si="1"/>
        <v>Gross Exposure is less then 30%</v>
      </c>
      <c r="M7"/>
      <c r="N7"/>
    </row>
    <row r="8" spans="1:14" s="7" customFormat="1" ht="15">
      <c r="A8" s="201" t="s">
        <v>280</v>
      </c>
      <c r="B8" s="235">
        <f>'Open Int.'!K12</f>
        <v>1073400</v>
      </c>
      <c r="C8" s="237">
        <f>'Open Int.'!R12</f>
        <v>40.027086</v>
      </c>
      <c r="D8" s="161">
        <f t="shared" si="0"/>
        <v>0.06657693810590037</v>
      </c>
      <c r="E8" s="243">
        <f>'Open Int.'!B12/'Open Int.'!K12</f>
        <v>1</v>
      </c>
      <c r="F8" s="228">
        <f>'Open Int.'!E12/'Open Int.'!K12</f>
        <v>0</v>
      </c>
      <c r="G8" s="244">
        <f>'Open Int.'!H12/'Open Int.'!K12</f>
        <v>0</v>
      </c>
      <c r="H8" s="247">
        <v>16122700</v>
      </c>
      <c r="I8" s="231">
        <v>3224400</v>
      </c>
      <c r="J8" s="354">
        <v>1612200</v>
      </c>
      <c r="K8" s="117" t="str">
        <f t="shared" si="1"/>
        <v>Gross Exposure is less then 30%</v>
      </c>
      <c r="M8"/>
      <c r="N8"/>
    </row>
    <row r="9" spans="1:14" s="7" customFormat="1" ht="15">
      <c r="A9" s="201" t="s">
        <v>75</v>
      </c>
      <c r="B9" s="235">
        <f>'Open Int.'!K13</f>
        <v>3121100</v>
      </c>
      <c r="C9" s="237">
        <f>'Open Int.'!R13</f>
        <v>25.249699000000003</v>
      </c>
      <c r="D9" s="161">
        <f t="shared" si="0"/>
        <v>0.06640638297872341</v>
      </c>
      <c r="E9" s="243">
        <f>'Open Int.'!B13/'Open Int.'!K13</f>
        <v>0.9786293294030951</v>
      </c>
      <c r="F9" s="228">
        <f>'Open Int.'!E13/'Open Int.'!K13</f>
        <v>0.018422991893883568</v>
      </c>
      <c r="G9" s="244">
        <f>'Open Int.'!H13/'Open Int.'!K13</f>
        <v>0.0029476787030213707</v>
      </c>
      <c r="H9" s="165">
        <v>47000000</v>
      </c>
      <c r="I9" s="230">
        <v>9397800</v>
      </c>
      <c r="J9" s="355">
        <v>5759200</v>
      </c>
      <c r="K9" s="117" t="str">
        <f t="shared" si="1"/>
        <v>Gross Exposure is less then 30%</v>
      </c>
      <c r="M9"/>
      <c r="N9"/>
    </row>
    <row r="10" spans="1:14" s="7" customFormat="1" ht="15">
      <c r="A10" s="201" t="s">
        <v>88</v>
      </c>
      <c r="B10" s="235">
        <f>'Open Int.'!K14</f>
        <v>23482300</v>
      </c>
      <c r="C10" s="237">
        <f>'Open Int.'!R14</f>
        <v>105.905173</v>
      </c>
      <c r="D10" s="161">
        <f t="shared" si="0"/>
        <v>0.8573461987412047</v>
      </c>
      <c r="E10" s="243">
        <f>'Open Int.'!B14/'Open Int.'!K14</f>
        <v>0.857901483244827</v>
      </c>
      <c r="F10" s="228">
        <f>'Open Int.'!E14/'Open Int.'!K14</f>
        <v>0.1305621681010804</v>
      </c>
      <c r="G10" s="244">
        <f>'Open Int.'!H14/'Open Int.'!K14</f>
        <v>0.011536348654092657</v>
      </c>
      <c r="H10" s="165">
        <v>27389519</v>
      </c>
      <c r="I10" s="230">
        <v>5473900</v>
      </c>
      <c r="J10" s="355">
        <v>5473900</v>
      </c>
      <c r="K10" s="367" t="str">
        <f t="shared" si="1"/>
        <v>Gross exposure has crossed 80%,Margin double</v>
      </c>
      <c r="M10"/>
      <c r="N10"/>
    </row>
    <row r="11" spans="1:14" s="7" customFormat="1" ht="15">
      <c r="A11" s="201" t="s">
        <v>136</v>
      </c>
      <c r="B11" s="235">
        <f>'Open Int.'!K15</f>
        <v>32240800</v>
      </c>
      <c r="C11" s="237">
        <f>'Open Int.'!R15</f>
        <v>120.741796</v>
      </c>
      <c r="D11" s="161">
        <f t="shared" si="0"/>
        <v>0.26126884578655973</v>
      </c>
      <c r="E11" s="243">
        <f>'Open Int.'!B15/'Open Int.'!K15</f>
        <v>0.8262736966824644</v>
      </c>
      <c r="F11" s="228">
        <f>'Open Int.'!E15/'Open Int.'!K15</f>
        <v>0.1457345971563981</v>
      </c>
      <c r="G11" s="244">
        <f>'Open Int.'!H15/'Open Int.'!K15</f>
        <v>0.027991706161137442</v>
      </c>
      <c r="H11" s="247">
        <v>123400859</v>
      </c>
      <c r="I11" s="231">
        <v>24677200</v>
      </c>
      <c r="J11" s="354">
        <v>12338600</v>
      </c>
      <c r="K11" s="117" t="str">
        <f t="shared" si="1"/>
        <v>Gross Exposure is less then 30%</v>
      </c>
      <c r="M11"/>
      <c r="N11"/>
    </row>
    <row r="12" spans="1:14" s="7" customFormat="1" ht="15">
      <c r="A12" s="201" t="s">
        <v>157</v>
      </c>
      <c r="B12" s="235">
        <f>'Open Int.'!K16</f>
        <v>586950</v>
      </c>
      <c r="C12" s="237">
        <f>'Open Int.'!R16</f>
        <v>39.59858175</v>
      </c>
      <c r="D12" s="161">
        <f t="shared" si="0"/>
        <v>0.12356230797002675</v>
      </c>
      <c r="E12" s="243">
        <f>'Open Int.'!B16/'Open Int.'!K16</f>
        <v>0.9946332737030411</v>
      </c>
      <c r="F12" s="228">
        <f>'Open Int.'!E16/'Open Int.'!K16</f>
        <v>0.005366726296958855</v>
      </c>
      <c r="G12" s="244">
        <f>'Open Int.'!H16/'Open Int.'!K16</f>
        <v>0</v>
      </c>
      <c r="H12" s="247">
        <v>4750235</v>
      </c>
      <c r="I12" s="231">
        <v>949900</v>
      </c>
      <c r="J12" s="354">
        <v>708050</v>
      </c>
      <c r="K12" s="117" t="str">
        <f t="shared" si="1"/>
        <v>Gross Exposure is less then 30%</v>
      </c>
      <c r="M12"/>
      <c r="N12"/>
    </row>
    <row r="13" spans="1:14" s="7" customFormat="1" ht="15">
      <c r="A13" s="201" t="s">
        <v>193</v>
      </c>
      <c r="B13" s="235">
        <f>'Open Int.'!K17</f>
        <v>793700</v>
      </c>
      <c r="C13" s="237">
        <f>'Open Int.'!R17</f>
        <v>190.718173</v>
      </c>
      <c r="D13" s="161">
        <f t="shared" si="0"/>
        <v>0.057483480832261145</v>
      </c>
      <c r="E13" s="243">
        <f>'Open Int.'!B17/'Open Int.'!K17</f>
        <v>0.9909285624291294</v>
      </c>
      <c r="F13" s="228">
        <f>'Open Int.'!E17/'Open Int.'!K17</f>
        <v>0.008693461005417664</v>
      </c>
      <c r="G13" s="244">
        <f>'Open Int.'!H17/'Open Int.'!K17</f>
        <v>0.00037797656545294193</v>
      </c>
      <c r="H13" s="247">
        <v>13807445</v>
      </c>
      <c r="I13" s="231">
        <v>1145400</v>
      </c>
      <c r="J13" s="354">
        <v>572700</v>
      </c>
      <c r="K13" s="117" t="str">
        <f t="shared" si="1"/>
        <v>Gross Exposure is less then 30%</v>
      </c>
      <c r="M13"/>
      <c r="N13"/>
    </row>
    <row r="14" spans="1:14" s="7" customFormat="1" ht="15">
      <c r="A14" s="201" t="s">
        <v>281</v>
      </c>
      <c r="B14" s="235">
        <f>'Open Int.'!K18</f>
        <v>5187950</v>
      </c>
      <c r="C14" s="237">
        <f>'Open Int.'!R18</f>
        <v>85.00456075</v>
      </c>
      <c r="D14" s="161">
        <f t="shared" si="0"/>
        <v>0.3091499985460037</v>
      </c>
      <c r="E14" s="243">
        <f>'Open Int.'!B18/'Open Int.'!K18</f>
        <v>0.8996520783739241</v>
      </c>
      <c r="F14" s="228">
        <f>'Open Int.'!E18/'Open Int.'!K18</f>
        <v>0.08368430690349753</v>
      </c>
      <c r="G14" s="244">
        <f>'Open Int.'!H18/'Open Int.'!K18</f>
        <v>0.016663614722578282</v>
      </c>
      <c r="H14" s="247">
        <v>16781336</v>
      </c>
      <c r="I14" s="231">
        <v>3355400</v>
      </c>
      <c r="J14" s="354">
        <v>2272400</v>
      </c>
      <c r="K14" s="117" t="str">
        <f t="shared" si="1"/>
        <v>Some sign of build up Gross exposure crosses 30%</v>
      </c>
      <c r="M14"/>
      <c r="N14"/>
    </row>
    <row r="15" spans="1:14" s="8" customFormat="1" ht="15">
      <c r="A15" s="201" t="s">
        <v>282</v>
      </c>
      <c r="B15" s="235">
        <f>'Open Int.'!K19</f>
        <v>13876800</v>
      </c>
      <c r="C15" s="237">
        <f>'Open Int.'!R19</f>
        <v>87.285072</v>
      </c>
      <c r="D15" s="161">
        <f t="shared" si="0"/>
        <v>0.41172149447710543</v>
      </c>
      <c r="E15" s="243">
        <f>'Open Int.'!B19/'Open Int.'!K19</f>
        <v>0.8799723279142165</v>
      </c>
      <c r="F15" s="228">
        <f>'Open Int.'!E19/'Open Int.'!K19</f>
        <v>0.09737115185057074</v>
      </c>
      <c r="G15" s="244">
        <f>'Open Int.'!H19/'Open Int.'!K19</f>
        <v>0.02265652023521273</v>
      </c>
      <c r="H15" s="248">
        <v>33704337</v>
      </c>
      <c r="I15" s="232">
        <v>6739200</v>
      </c>
      <c r="J15" s="355">
        <v>5925600</v>
      </c>
      <c r="K15" s="117" t="str">
        <f t="shared" si="1"/>
        <v>Gross exposure is building up andcrpsses 40% mark</v>
      </c>
      <c r="M15"/>
      <c r="N15"/>
    </row>
    <row r="16" spans="1:14" s="8" customFormat="1" ht="15">
      <c r="A16" s="201" t="s">
        <v>76</v>
      </c>
      <c r="B16" s="235">
        <f>'Open Int.'!K20</f>
        <v>6224400</v>
      </c>
      <c r="C16" s="237">
        <f>'Open Int.'!R20</f>
        <v>140.297976</v>
      </c>
      <c r="D16" s="161">
        <f t="shared" si="0"/>
        <v>0.18495759085636043</v>
      </c>
      <c r="E16" s="243">
        <f>'Open Int.'!B20/'Open Int.'!K20</f>
        <v>0.9842555105713</v>
      </c>
      <c r="F16" s="228">
        <f>'Open Int.'!E20/'Open Int.'!K20</f>
        <v>0.012595591542959963</v>
      </c>
      <c r="G16" s="244">
        <f>'Open Int.'!H20/'Open Int.'!K20</f>
        <v>0.003148897885739991</v>
      </c>
      <c r="H16" s="248">
        <v>33653120</v>
      </c>
      <c r="I16" s="232">
        <v>6729800</v>
      </c>
      <c r="J16" s="355">
        <v>3364200</v>
      </c>
      <c r="K16" s="117" t="str">
        <f t="shared" si="1"/>
        <v>Gross Exposure is less then 30%</v>
      </c>
      <c r="M16"/>
      <c r="N16"/>
    </row>
    <row r="17" spans="1:14" s="7" customFormat="1" ht="15">
      <c r="A17" s="201" t="s">
        <v>77</v>
      </c>
      <c r="B17" s="235">
        <f>'Open Int.'!K21</f>
        <v>6587300</v>
      </c>
      <c r="C17" s="237">
        <f>'Open Int.'!R21</f>
        <v>121.0416375</v>
      </c>
      <c r="D17" s="161">
        <f t="shared" si="0"/>
        <v>0.22131531981916602</v>
      </c>
      <c r="E17" s="243">
        <f>'Open Int.'!B21/'Open Int.'!K21</f>
        <v>0.8938563599653879</v>
      </c>
      <c r="F17" s="228">
        <f>'Open Int.'!E21/'Open Int.'!K21</f>
        <v>0.07210845111047015</v>
      </c>
      <c r="G17" s="244">
        <f>'Open Int.'!H21/'Open Int.'!K21</f>
        <v>0.03403518892414191</v>
      </c>
      <c r="H17" s="247">
        <v>29764320</v>
      </c>
      <c r="I17" s="231">
        <v>5950800</v>
      </c>
      <c r="J17" s="354">
        <v>2975400</v>
      </c>
      <c r="K17" s="117" t="str">
        <f t="shared" si="1"/>
        <v>Gross Exposure is less then 30%</v>
      </c>
      <c r="M17"/>
      <c r="N17"/>
    </row>
    <row r="18" spans="1:14" s="7" customFormat="1" ht="15">
      <c r="A18" s="201" t="s">
        <v>283</v>
      </c>
      <c r="B18" s="235">
        <f>'Open Int.'!K22</f>
        <v>1267350</v>
      </c>
      <c r="C18" s="237">
        <f>'Open Int.'!R22</f>
        <v>19.75164975</v>
      </c>
      <c r="D18" s="161">
        <f t="shared" si="0"/>
        <v>0.20130233805196326</v>
      </c>
      <c r="E18" s="243">
        <f>'Open Int.'!B22/'Open Int.'!K22</f>
        <v>0.9983429991714996</v>
      </c>
      <c r="F18" s="228">
        <f>'Open Int.'!E22/'Open Int.'!K22</f>
        <v>0.0016570008285004142</v>
      </c>
      <c r="G18" s="244">
        <f>'Open Int.'!H22/'Open Int.'!K22</f>
        <v>0</v>
      </c>
      <c r="H18" s="165">
        <v>6295754</v>
      </c>
      <c r="I18" s="229">
        <v>1258950</v>
      </c>
      <c r="J18" s="355">
        <v>1258950</v>
      </c>
      <c r="K18" s="367" t="str">
        <f t="shared" si="1"/>
        <v>Gross Exposure is less then 30%</v>
      </c>
      <c r="M18"/>
      <c r="N18"/>
    </row>
    <row r="19" spans="1:14" s="7" customFormat="1" ht="15">
      <c r="A19" s="201" t="s">
        <v>34</v>
      </c>
      <c r="B19" s="235">
        <f>'Open Int.'!K23</f>
        <v>507925</v>
      </c>
      <c r="C19" s="237">
        <f>'Open Int.'!R23</f>
        <v>85.839325</v>
      </c>
      <c r="D19" s="161">
        <f t="shared" si="0"/>
        <v>0.13151591888308892</v>
      </c>
      <c r="E19" s="243">
        <f>'Open Int.'!B23/'Open Int.'!K23</f>
        <v>0.9983757444504602</v>
      </c>
      <c r="F19" s="228">
        <f>'Open Int.'!E23/'Open Int.'!K23</f>
        <v>0.0016242555495397943</v>
      </c>
      <c r="G19" s="244">
        <f>'Open Int.'!H23/'Open Int.'!K23</f>
        <v>0</v>
      </c>
      <c r="H19" s="165">
        <v>3862080</v>
      </c>
      <c r="I19" s="229">
        <v>772200</v>
      </c>
      <c r="J19" s="355">
        <v>386100</v>
      </c>
      <c r="K19" s="367" t="str">
        <f t="shared" si="1"/>
        <v>Gross Exposure is less then 30%</v>
      </c>
      <c r="M19"/>
      <c r="N19"/>
    </row>
    <row r="20" spans="1:14" s="7" customFormat="1" ht="15">
      <c r="A20" s="201" t="s">
        <v>284</v>
      </c>
      <c r="B20" s="235">
        <f>'Open Int.'!K24</f>
        <v>612250</v>
      </c>
      <c r="C20" s="237">
        <f>'Open Int.'!R24</f>
        <v>59.547435</v>
      </c>
      <c r="D20" s="161">
        <f t="shared" si="0"/>
        <v>0.21490750816104462</v>
      </c>
      <c r="E20" s="243">
        <f>'Open Int.'!B24/'Open Int.'!K24</f>
        <v>0.9983666802776644</v>
      </c>
      <c r="F20" s="228">
        <f>'Open Int.'!E24/'Open Int.'!K24</f>
        <v>0.0016333197223356473</v>
      </c>
      <c r="G20" s="244">
        <f>'Open Int.'!H24/'Open Int.'!K24</f>
        <v>0</v>
      </c>
      <c r="H20" s="247">
        <v>2848900</v>
      </c>
      <c r="I20" s="231">
        <v>569750</v>
      </c>
      <c r="J20" s="354">
        <v>492500</v>
      </c>
      <c r="K20" s="117" t="str">
        <f t="shared" si="1"/>
        <v>Gross Exposure is less then 30%</v>
      </c>
      <c r="M20"/>
      <c r="N20"/>
    </row>
    <row r="21" spans="1:14" s="7" customFormat="1" ht="15">
      <c r="A21" s="201" t="s">
        <v>137</v>
      </c>
      <c r="B21" s="235">
        <f>'Open Int.'!K25</f>
        <v>3006000</v>
      </c>
      <c r="C21" s="237">
        <f>'Open Int.'!R25</f>
        <v>98.31123</v>
      </c>
      <c r="D21" s="161">
        <f t="shared" si="0"/>
        <v>0.1058372071652423</v>
      </c>
      <c r="E21" s="243">
        <f>'Open Int.'!B25/'Open Int.'!K25</f>
        <v>0.9950099800399201</v>
      </c>
      <c r="F21" s="228">
        <f>'Open Int.'!E25/'Open Int.'!K25</f>
        <v>0.003659347970725216</v>
      </c>
      <c r="G21" s="244">
        <f>'Open Int.'!H25/'Open Int.'!K25</f>
        <v>0.0013306719893546241</v>
      </c>
      <c r="H21" s="247">
        <v>28402110</v>
      </c>
      <c r="I21" s="231">
        <v>5680000</v>
      </c>
      <c r="J21" s="354">
        <v>2840000</v>
      </c>
      <c r="K21" s="117" t="str">
        <f t="shared" si="1"/>
        <v>Gross Exposure is less then 30%</v>
      </c>
      <c r="M21"/>
      <c r="N21"/>
    </row>
    <row r="22" spans="1:14" s="7" customFormat="1" ht="15">
      <c r="A22" s="201" t="s">
        <v>232</v>
      </c>
      <c r="B22" s="235">
        <f>'Open Int.'!K26</f>
        <v>9874500</v>
      </c>
      <c r="C22" s="237">
        <f>'Open Int.'!R26</f>
        <v>831.1860375</v>
      </c>
      <c r="D22" s="161">
        <f t="shared" si="0"/>
        <v>0.06673406912400642</v>
      </c>
      <c r="E22" s="243">
        <f>'Open Int.'!B26/'Open Int.'!K26</f>
        <v>0.978176110182794</v>
      </c>
      <c r="F22" s="228">
        <f>'Open Int.'!E26/'Open Int.'!K26</f>
        <v>0.01731733252316573</v>
      </c>
      <c r="G22" s="244">
        <f>'Open Int.'!H26/'Open Int.'!K26</f>
        <v>0.004506557294040205</v>
      </c>
      <c r="H22" s="165">
        <v>147967899</v>
      </c>
      <c r="I22" s="230">
        <v>4762000</v>
      </c>
      <c r="J22" s="355">
        <v>2381000</v>
      </c>
      <c r="K22" s="117" t="str">
        <f t="shared" si="1"/>
        <v>Gross Exposure is less then 30%</v>
      </c>
      <c r="M22"/>
      <c r="N22"/>
    </row>
    <row r="23" spans="1:14" s="7" customFormat="1" ht="15">
      <c r="A23" s="201" t="s">
        <v>1</v>
      </c>
      <c r="B23" s="235">
        <f>'Open Int.'!K27</f>
        <v>1456050</v>
      </c>
      <c r="C23" s="237">
        <f>'Open Int.'!R27</f>
        <v>369.924063</v>
      </c>
      <c r="D23" s="161">
        <f t="shared" si="0"/>
        <v>0.0921509923169217</v>
      </c>
      <c r="E23" s="243">
        <f>'Open Int.'!B27/'Open Int.'!K27</f>
        <v>0.9830019573503657</v>
      </c>
      <c r="F23" s="228">
        <f>'Open Int.'!E27/'Open Int.'!K27</f>
        <v>0.012774286597300916</v>
      </c>
      <c r="G23" s="244">
        <f>'Open Int.'!H27/'Open Int.'!K27</f>
        <v>0.004223756052333368</v>
      </c>
      <c r="H23" s="249">
        <v>15800698</v>
      </c>
      <c r="I23" s="233">
        <v>1304700</v>
      </c>
      <c r="J23" s="355">
        <v>652350</v>
      </c>
      <c r="K23" s="367" t="str">
        <f t="shared" si="1"/>
        <v>Gross Exposure is less then 30%</v>
      </c>
      <c r="M23"/>
      <c r="N23"/>
    </row>
    <row r="24" spans="1:14" s="7" customFormat="1" ht="15">
      <c r="A24" s="201" t="s">
        <v>158</v>
      </c>
      <c r="B24" s="235">
        <f>'Open Int.'!K28</f>
        <v>2500400</v>
      </c>
      <c r="C24" s="237">
        <f>'Open Int.'!R28</f>
        <v>27.354376</v>
      </c>
      <c r="D24" s="161">
        <f t="shared" si="0"/>
        <v>0.13533541413426958</v>
      </c>
      <c r="E24" s="243">
        <f>'Open Int.'!B28/'Open Int.'!K28</f>
        <v>0.9696048632218845</v>
      </c>
      <c r="F24" s="228">
        <f>'Open Int.'!E28/'Open Int.'!K28</f>
        <v>0.029635258358662615</v>
      </c>
      <c r="G24" s="244">
        <f>'Open Int.'!H28/'Open Int.'!K28</f>
        <v>0.0007598784194528875</v>
      </c>
      <c r="H24" s="249">
        <v>18475578</v>
      </c>
      <c r="I24" s="233">
        <v>3693600</v>
      </c>
      <c r="J24" s="355">
        <v>3693600</v>
      </c>
      <c r="K24" s="367" t="str">
        <f t="shared" si="1"/>
        <v>Gross Exposure is less then 30%</v>
      </c>
      <c r="M24"/>
      <c r="N24"/>
    </row>
    <row r="25" spans="1:14" s="7" customFormat="1" ht="15">
      <c r="A25" s="201" t="s">
        <v>285</v>
      </c>
      <c r="B25" s="235">
        <f>'Open Int.'!K29</f>
        <v>579600</v>
      </c>
      <c r="C25" s="237">
        <f>'Open Int.'!R29</f>
        <v>31.434606</v>
      </c>
      <c r="D25" s="161">
        <f t="shared" si="0"/>
        <v>0.13542476904072018</v>
      </c>
      <c r="E25" s="243">
        <f>'Open Int.'!B29/'Open Int.'!K29</f>
        <v>0.9984472049689441</v>
      </c>
      <c r="F25" s="228">
        <f>'Open Int.'!E29/'Open Int.'!K29</f>
        <v>0.0015527950310559005</v>
      </c>
      <c r="G25" s="244">
        <f>'Open Int.'!H29/'Open Int.'!K29</f>
        <v>0</v>
      </c>
      <c r="H25" s="247">
        <v>4279867</v>
      </c>
      <c r="I25" s="231">
        <v>855900</v>
      </c>
      <c r="J25" s="354">
        <v>651600</v>
      </c>
      <c r="K25" s="117" t="str">
        <f t="shared" si="1"/>
        <v>Gross Exposure is less then 30%</v>
      </c>
      <c r="M25"/>
      <c r="N25"/>
    </row>
    <row r="26" spans="1:14" s="7" customFormat="1" ht="15">
      <c r="A26" s="201" t="s">
        <v>159</v>
      </c>
      <c r="B26" s="235">
        <f>'Open Int.'!K30</f>
        <v>3132000</v>
      </c>
      <c r="C26" s="237">
        <f>'Open Int.'!R30</f>
        <v>13.51458</v>
      </c>
      <c r="D26" s="161">
        <f t="shared" si="0"/>
        <v>0.3069139721703894</v>
      </c>
      <c r="E26" s="243">
        <f>'Open Int.'!B30/'Open Int.'!K30</f>
        <v>0.9252873563218391</v>
      </c>
      <c r="F26" s="228">
        <f>'Open Int.'!E30/'Open Int.'!K30</f>
        <v>0.07471264367816093</v>
      </c>
      <c r="G26" s="244">
        <f>'Open Int.'!H30/'Open Int.'!K30</f>
        <v>0</v>
      </c>
      <c r="H26" s="165">
        <v>10204814</v>
      </c>
      <c r="I26" s="230">
        <v>2038500</v>
      </c>
      <c r="J26" s="355">
        <v>2038500</v>
      </c>
      <c r="K26" s="117" t="str">
        <f t="shared" si="1"/>
        <v>Some sign of build up Gross exposure crosses 30%</v>
      </c>
      <c r="M26"/>
      <c r="N26"/>
    </row>
    <row r="27" spans="1:14" s="7" customFormat="1" ht="15">
      <c r="A27" s="201" t="s">
        <v>2</v>
      </c>
      <c r="B27" s="235">
        <f>'Open Int.'!K31</f>
        <v>2154900</v>
      </c>
      <c r="C27" s="237">
        <f>'Open Int.'!R31</f>
        <v>69.4632015</v>
      </c>
      <c r="D27" s="161">
        <f t="shared" si="0"/>
        <v>0.10625745932394043</v>
      </c>
      <c r="E27" s="243">
        <f>'Open Int.'!B31/'Open Int.'!K31</f>
        <v>0.9800918836140888</v>
      </c>
      <c r="F27" s="228">
        <f>'Open Int.'!E31/'Open Int.'!K31</f>
        <v>0.018887187340479835</v>
      </c>
      <c r="G27" s="244">
        <f>'Open Int.'!H31/'Open Int.'!K31</f>
        <v>0.0010209290454313426</v>
      </c>
      <c r="H27" s="249">
        <v>20279988</v>
      </c>
      <c r="I27" s="233">
        <v>4055700</v>
      </c>
      <c r="J27" s="355">
        <v>2027300</v>
      </c>
      <c r="K27" s="367" t="str">
        <f t="shared" si="1"/>
        <v>Gross Exposure is less then 30%</v>
      </c>
      <c r="M27"/>
      <c r="N27"/>
    </row>
    <row r="28" spans="1:14" s="7" customFormat="1" ht="15">
      <c r="A28" s="201" t="s">
        <v>391</v>
      </c>
      <c r="B28" s="235">
        <f>'Open Int.'!K32</f>
        <v>3057500</v>
      </c>
      <c r="C28" s="237">
        <f>'Open Int.'!R32</f>
        <v>40.022675</v>
      </c>
      <c r="D28" s="161">
        <f t="shared" si="0"/>
        <v>0.026751158154535635</v>
      </c>
      <c r="E28" s="243">
        <f>'Open Int.'!B32/'Open Int.'!K32</f>
        <v>0.9415372035977105</v>
      </c>
      <c r="F28" s="228">
        <f>'Open Int.'!E32/'Open Int.'!K32</f>
        <v>0.053147996729354045</v>
      </c>
      <c r="G28" s="244">
        <f>'Open Int.'!H32/'Open Int.'!K32</f>
        <v>0.005314799672935405</v>
      </c>
      <c r="H28" s="249">
        <v>114294117</v>
      </c>
      <c r="I28" s="233">
        <v>18750000</v>
      </c>
      <c r="J28" s="355">
        <v>9375000</v>
      </c>
      <c r="K28" s="367" t="str">
        <f t="shared" si="1"/>
        <v>Gross Exposure is less then 30%</v>
      </c>
      <c r="M28"/>
      <c r="N28"/>
    </row>
    <row r="29" spans="1:14" s="7" customFormat="1" ht="15">
      <c r="A29" s="201" t="s">
        <v>78</v>
      </c>
      <c r="B29" s="235">
        <f>'Open Int.'!K33</f>
        <v>2387200</v>
      </c>
      <c r="C29" s="237">
        <f>'Open Int.'!R33</f>
        <v>48.22144</v>
      </c>
      <c r="D29" s="161">
        <f t="shared" si="0"/>
        <v>0.1085090909090909</v>
      </c>
      <c r="E29" s="243">
        <f>'Open Int.'!B33/'Open Int.'!K33</f>
        <v>0.9798927613941019</v>
      </c>
      <c r="F29" s="228">
        <f>'Open Int.'!E33/'Open Int.'!K33</f>
        <v>0.015415549597855228</v>
      </c>
      <c r="G29" s="244">
        <f>'Open Int.'!H33/'Open Int.'!K33</f>
        <v>0.004691689008042895</v>
      </c>
      <c r="H29" s="165">
        <v>22000000</v>
      </c>
      <c r="I29" s="230">
        <v>4400000</v>
      </c>
      <c r="J29" s="355">
        <v>2200000</v>
      </c>
      <c r="K29" s="117" t="str">
        <f t="shared" si="1"/>
        <v>Gross Exposure is less then 30%</v>
      </c>
      <c r="M29"/>
      <c r="N29"/>
    </row>
    <row r="30" spans="1:14" s="7" customFormat="1" ht="15">
      <c r="A30" s="201" t="s">
        <v>138</v>
      </c>
      <c r="B30" s="235">
        <f>'Open Int.'!K34</f>
        <v>5138250</v>
      </c>
      <c r="C30" s="237">
        <f>'Open Int.'!R34</f>
        <v>297.68451375</v>
      </c>
      <c r="D30" s="161">
        <f t="shared" si="0"/>
        <v>0.48192855836463655</v>
      </c>
      <c r="E30" s="243">
        <f>'Open Int.'!B34/'Open Int.'!K34</f>
        <v>0.9799007444168735</v>
      </c>
      <c r="F30" s="228">
        <f>'Open Int.'!E34/'Open Int.'!K34</f>
        <v>0.013813068651778329</v>
      </c>
      <c r="G30" s="244">
        <f>'Open Int.'!H34/'Open Int.'!K34</f>
        <v>0.006286186931348222</v>
      </c>
      <c r="H30" s="165">
        <v>10661850</v>
      </c>
      <c r="I30" s="230">
        <v>2131800</v>
      </c>
      <c r="J30" s="355">
        <v>1065900</v>
      </c>
      <c r="K30" s="117" t="str">
        <f t="shared" si="1"/>
        <v>Gross exposure is building up andcrpsses 40% mark</v>
      </c>
      <c r="M30"/>
      <c r="N30"/>
    </row>
    <row r="31" spans="1:14" s="7" customFormat="1" ht="15">
      <c r="A31" s="201" t="s">
        <v>160</v>
      </c>
      <c r="B31" s="235">
        <f>'Open Int.'!K35</f>
        <v>3267000</v>
      </c>
      <c r="C31" s="237">
        <f>'Open Int.'!R35</f>
        <v>122.038785</v>
      </c>
      <c r="D31" s="161">
        <f t="shared" si="0"/>
        <v>0.328986654641753</v>
      </c>
      <c r="E31" s="243">
        <f>'Open Int.'!B35/'Open Int.'!K35</f>
        <v>0.9782828282828283</v>
      </c>
      <c r="F31" s="228">
        <f>'Open Int.'!E35/'Open Int.'!K35</f>
        <v>0.021043771043771045</v>
      </c>
      <c r="G31" s="244">
        <f>'Open Int.'!H35/'Open Int.'!K35</f>
        <v>0.0006734006734006734</v>
      </c>
      <c r="H31" s="249">
        <v>9930494</v>
      </c>
      <c r="I31" s="233">
        <v>1985500</v>
      </c>
      <c r="J31" s="355">
        <v>1573000</v>
      </c>
      <c r="K31" s="367" t="str">
        <f t="shared" si="1"/>
        <v>Some sign of build up Gross exposure crosses 30%</v>
      </c>
      <c r="M31"/>
      <c r="N31"/>
    </row>
    <row r="32" spans="1:14" s="7" customFormat="1" ht="15">
      <c r="A32" s="201" t="s">
        <v>161</v>
      </c>
      <c r="B32" s="235">
        <f>'Open Int.'!K36</f>
        <v>3981300</v>
      </c>
      <c r="C32" s="237">
        <f>'Open Int.'!R36</f>
        <v>13.098477</v>
      </c>
      <c r="D32" s="161">
        <f t="shared" si="0"/>
        <v>0.08981882127196111</v>
      </c>
      <c r="E32" s="243">
        <f>'Open Int.'!B36/'Open Int.'!K36</f>
        <v>0.9549393414211439</v>
      </c>
      <c r="F32" s="228">
        <f>'Open Int.'!E36/'Open Int.'!K36</f>
        <v>0.045060658578856154</v>
      </c>
      <c r="G32" s="244">
        <f>'Open Int.'!H36/'Open Int.'!K36</f>
        <v>0</v>
      </c>
      <c r="H32" s="247">
        <v>44325899</v>
      </c>
      <c r="I32" s="231">
        <v>8859600</v>
      </c>
      <c r="J32" s="354">
        <v>8859600</v>
      </c>
      <c r="K32" s="117" t="str">
        <f t="shared" si="1"/>
        <v>Gross Exposure is less then 30%</v>
      </c>
      <c r="M32"/>
      <c r="N32"/>
    </row>
    <row r="33" spans="1:14" s="7" customFormat="1" ht="15">
      <c r="A33" s="201" t="s">
        <v>393</v>
      </c>
      <c r="B33" s="235">
        <f>'Open Int.'!K37</f>
        <v>25200</v>
      </c>
      <c r="C33" s="237">
        <f>'Open Int.'!R37</f>
        <v>0.50715</v>
      </c>
      <c r="D33" s="161">
        <f t="shared" si="0"/>
        <v>0.0025865626019998646</v>
      </c>
      <c r="E33" s="243">
        <f>'Open Int.'!B37/'Open Int.'!K37</f>
        <v>1</v>
      </c>
      <c r="F33" s="228">
        <f>'Open Int.'!E37/'Open Int.'!K37</f>
        <v>0</v>
      </c>
      <c r="G33" s="244">
        <f>'Open Int.'!H37/'Open Int.'!K37</f>
        <v>0</v>
      </c>
      <c r="H33" s="247">
        <v>9742660</v>
      </c>
      <c r="I33" s="231">
        <v>1948500</v>
      </c>
      <c r="J33" s="354">
        <v>1948500</v>
      </c>
      <c r="K33" s="117" t="str">
        <f t="shared" si="1"/>
        <v>Gross Exposure is less then 30%</v>
      </c>
      <c r="M33"/>
      <c r="N33"/>
    </row>
    <row r="34" spans="1:14" s="7" customFormat="1" ht="15">
      <c r="A34" s="201" t="s">
        <v>3</v>
      </c>
      <c r="B34" s="235">
        <f>'Open Int.'!K38</f>
        <v>3188750</v>
      </c>
      <c r="C34" s="237">
        <f>'Open Int.'!R38</f>
        <v>74.66458125</v>
      </c>
      <c r="D34" s="161">
        <f t="shared" si="0"/>
        <v>0.034530962217729076</v>
      </c>
      <c r="E34" s="243">
        <f>'Open Int.'!B38/'Open Int.'!K38</f>
        <v>0.9925519404155233</v>
      </c>
      <c r="F34" s="228">
        <f>'Open Int.'!E38/'Open Int.'!K38</f>
        <v>0.006664053312426499</v>
      </c>
      <c r="G34" s="244">
        <f>'Open Int.'!H38/'Open Int.'!K38</f>
        <v>0.0007840062720501764</v>
      </c>
      <c r="H34" s="188">
        <v>92344661</v>
      </c>
      <c r="I34" s="168">
        <v>11935000</v>
      </c>
      <c r="J34" s="356">
        <v>5967500</v>
      </c>
      <c r="K34" s="367" t="str">
        <f t="shared" si="1"/>
        <v>Gross Exposure is less then 30%</v>
      </c>
      <c r="M34"/>
      <c r="N34"/>
    </row>
    <row r="35" spans="1:14" s="7" customFormat="1" ht="15">
      <c r="A35" s="201" t="s">
        <v>218</v>
      </c>
      <c r="B35" s="235">
        <f>'Open Int.'!K39</f>
        <v>330750</v>
      </c>
      <c r="C35" s="237">
        <f>'Open Int.'!R39</f>
        <v>11.278575</v>
      </c>
      <c r="D35" s="161">
        <f t="shared" si="0"/>
        <v>0.02481748735827583</v>
      </c>
      <c r="E35" s="243">
        <f>'Open Int.'!B39/'Open Int.'!K39</f>
        <v>0.9904761904761905</v>
      </c>
      <c r="F35" s="228">
        <f>'Open Int.'!E39/'Open Int.'!K39</f>
        <v>0.009523809523809525</v>
      </c>
      <c r="G35" s="244">
        <f>'Open Int.'!H39/'Open Int.'!K39</f>
        <v>0</v>
      </c>
      <c r="H35" s="249">
        <v>13327296</v>
      </c>
      <c r="I35" s="233">
        <v>2665425</v>
      </c>
      <c r="J35" s="355">
        <v>1332450</v>
      </c>
      <c r="K35" s="367" t="str">
        <f t="shared" si="1"/>
        <v>Gross Exposure is less then 30%</v>
      </c>
      <c r="M35"/>
      <c r="N35"/>
    </row>
    <row r="36" spans="1:14" s="7" customFormat="1" ht="15">
      <c r="A36" s="201" t="s">
        <v>162</v>
      </c>
      <c r="B36" s="235">
        <f>'Open Int.'!K40</f>
        <v>434400</v>
      </c>
      <c r="C36" s="237">
        <f>'Open Int.'!R40</f>
        <v>13.088472</v>
      </c>
      <c r="D36" s="161">
        <f t="shared" si="0"/>
        <v>0.0353515625</v>
      </c>
      <c r="E36" s="243">
        <f>'Open Int.'!B40/'Open Int.'!K40</f>
        <v>1</v>
      </c>
      <c r="F36" s="228">
        <f>'Open Int.'!E40/'Open Int.'!K40</f>
        <v>0</v>
      </c>
      <c r="G36" s="244">
        <f>'Open Int.'!H40/'Open Int.'!K40</f>
        <v>0</v>
      </c>
      <c r="H36" s="249">
        <v>12288000</v>
      </c>
      <c r="I36" s="233">
        <v>2457600</v>
      </c>
      <c r="J36" s="355">
        <v>1440000</v>
      </c>
      <c r="K36" s="367" t="str">
        <f t="shared" si="1"/>
        <v>Gross Exposure is less then 30%</v>
      </c>
      <c r="M36"/>
      <c r="N36"/>
    </row>
    <row r="37" spans="1:14" s="7" customFormat="1" ht="15">
      <c r="A37" s="201" t="s">
        <v>286</v>
      </c>
      <c r="B37" s="235">
        <f>'Open Int.'!K41</f>
        <v>652000</v>
      </c>
      <c r="C37" s="237">
        <f>'Open Int.'!R41</f>
        <v>13.8224</v>
      </c>
      <c r="D37" s="161">
        <f t="shared" si="0"/>
        <v>0.020691101185800028</v>
      </c>
      <c r="E37" s="243">
        <f>'Open Int.'!B41/'Open Int.'!K41</f>
        <v>0.995398773006135</v>
      </c>
      <c r="F37" s="228">
        <f>'Open Int.'!E41/'Open Int.'!K41</f>
        <v>0.004601226993865031</v>
      </c>
      <c r="G37" s="244">
        <f>'Open Int.'!H41/'Open Int.'!K41</f>
        <v>0</v>
      </c>
      <c r="H37" s="247">
        <v>31511131</v>
      </c>
      <c r="I37" s="231">
        <v>6302000</v>
      </c>
      <c r="J37" s="354">
        <v>3151000</v>
      </c>
      <c r="K37" s="117" t="str">
        <f t="shared" si="1"/>
        <v>Gross Exposure is less then 30%</v>
      </c>
      <c r="M37"/>
      <c r="N37"/>
    </row>
    <row r="38" spans="1:14" s="7" customFormat="1" ht="15">
      <c r="A38" s="201" t="s">
        <v>183</v>
      </c>
      <c r="B38" s="235">
        <f>'Open Int.'!K42</f>
        <v>1165650</v>
      </c>
      <c r="C38" s="237">
        <f>'Open Int.'!R42</f>
        <v>33.034521</v>
      </c>
      <c r="D38" s="161">
        <f t="shared" si="0"/>
        <v>0.060072665429808283</v>
      </c>
      <c r="E38" s="243">
        <f>'Open Int.'!B42/'Open Int.'!K42</f>
        <v>0.9885900570497147</v>
      </c>
      <c r="F38" s="228">
        <f>'Open Int.'!E42/'Open Int.'!K42</f>
        <v>0.0032599837000814994</v>
      </c>
      <c r="G38" s="244">
        <f>'Open Int.'!H42/'Open Int.'!K42</f>
        <v>0.008149959250203748</v>
      </c>
      <c r="H38" s="247">
        <v>19404000</v>
      </c>
      <c r="I38" s="231">
        <v>3879800</v>
      </c>
      <c r="J38" s="354">
        <v>1939900</v>
      </c>
      <c r="K38" s="117" t="str">
        <f t="shared" si="1"/>
        <v>Gross Exposure is less then 30%</v>
      </c>
      <c r="M38"/>
      <c r="N38"/>
    </row>
    <row r="39" spans="1:14" s="7" customFormat="1" ht="15">
      <c r="A39" s="201" t="s">
        <v>219</v>
      </c>
      <c r="B39" s="235">
        <f>'Open Int.'!K43</f>
        <v>6876900</v>
      </c>
      <c r="C39" s="237">
        <f>'Open Int.'!R43</f>
        <v>66.6027765</v>
      </c>
      <c r="D39" s="161">
        <f t="shared" si="0"/>
        <v>0.2304594551010732</v>
      </c>
      <c r="E39" s="243">
        <f>'Open Int.'!B43/'Open Int.'!K43</f>
        <v>0.9744797801334903</v>
      </c>
      <c r="F39" s="228">
        <f>'Open Int.'!E43/'Open Int.'!K43</f>
        <v>0.025520219866509618</v>
      </c>
      <c r="G39" s="244">
        <f>'Open Int.'!H43/'Open Int.'!K43</f>
        <v>0</v>
      </c>
      <c r="H39" s="247">
        <v>29839956</v>
      </c>
      <c r="I39" s="231">
        <v>5967000</v>
      </c>
      <c r="J39" s="354">
        <v>3402000</v>
      </c>
      <c r="K39" s="117" t="str">
        <f t="shared" si="1"/>
        <v>Gross Exposure is less then 30%</v>
      </c>
      <c r="M39"/>
      <c r="N39"/>
    </row>
    <row r="40" spans="1:14" s="7" customFormat="1" ht="15">
      <c r="A40" s="201" t="s">
        <v>163</v>
      </c>
      <c r="B40" s="235">
        <f>'Open Int.'!K44</f>
        <v>795250</v>
      </c>
      <c r="C40" s="237">
        <f>'Open Int.'!R44</f>
        <v>272.87015625</v>
      </c>
      <c r="D40" s="161">
        <f t="shared" si="0"/>
        <v>0.673290211151938</v>
      </c>
      <c r="E40" s="243">
        <f>'Open Int.'!B44/'Open Int.'!K44</f>
        <v>0.9805092738132662</v>
      </c>
      <c r="F40" s="228">
        <f>'Open Int.'!E44/'Open Int.'!K44</f>
        <v>0.01571832756994656</v>
      </c>
      <c r="G40" s="244">
        <f>'Open Int.'!H44/'Open Int.'!K44</f>
        <v>0.003772398616787174</v>
      </c>
      <c r="H40" s="247">
        <v>1181140</v>
      </c>
      <c r="I40" s="231">
        <v>236000</v>
      </c>
      <c r="J40" s="354">
        <v>163500</v>
      </c>
      <c r="K40" s="117" t="str">
        <f t="shared" si="1"/>
        <v>Gross exposure is Substantial as Open interest has crossed 60%</v>
      </c>
      <c r="M40"/>
      <c r="N40"/>
    </row>
    <row r="41" spans="1:14" s="7" customFormat="1" ht="15">
      <c r="A41" s="201" t="s">
        <v>194</v>
      </c>
      <c r="B41" s="235">
        <f>'Open Int.'!K45</f>
        <v>2173200</v>
      </c>
      <c r="C41" s="237">
        <f>'Open Int.'!R45</f>
        <v>155.9271</v>
      </c>
      <c r="D41" s="161">
        <f t="shared" si="0"/>
        <v>0.1228077888574027</v>
      </c>
      <c r="E41" s="243">
        <f>'Open Int.'!B45/'Open Int.'!K45</f>
        <v>0.9733112460887171</v>
      </c>
      <c r="F41" s="228">
        <f>'Open Int.'!E45/'Open Int.'!K45</f>
        <v>0.02300754647524388</v>
      </c>
      <c r="G41" s="244">
        <f>'Open Int.'!H45/'Open Int.'!K45</f>
        <v>0.003681207436039021</v>
      </c>
      <c r="H41" s="247">
        <v>17695946</v>
      </c>
      <c r="I41" s="231">
        <v>3538800</v>
      </c>
      <c r="J41" s="354">
        <v>1769200</v>
      </c>
      <c r="K41" s="117" t="str">
        <f t="shared" si="1"/>
        <v>Gross Exposure is less then 30%</v>
      </c>
      <c r="M41"/>
      <c r="N41"/>
    </row>
    <row r="42" spans="1:14" s="7" customFormat="1" ht="15">
      <c r="A42" s="201" t="s">
        <v>220</v>
      </c>
      <c r="B42" s="235">
        <f>'Open Int.'!K46</f>
        <v>4356000</v>
      </c>
      <c r="C42" s="237">
        <f>'Open Int.'!R46</f>
        <v>55.60434</v>
      </c>
      <c r="D42" s="161">
        <f t="shared" si="0"/>
        <v>0.4298218617305698</v>
      </c>
      <c r="E42" s="243">
        <f>'Open Int.'!B46/'Open Int.'!K46</f>
        <v>0.9360881542699725</v>
      </c>
      <c r="F42" s="228">
        <f>'Open Int.'!E46/'Open Int.'!K46</f>
        <v>0.05785123966942149</v>
      </c>
      <c r="G42" s="244">
        <f>'Open Int.'!H46/'Open Int.'!K46</f>
        <v>0.006060606060606061</v>
      </c>
      <c r="H42" s="247">
        <v>10134431</v>
      </c>
      <c r="I42" s="231">
        <v>2025600</v>
      </c>
      <c r="J42" s="354">
        <v>2025600</v>
      </c>
      <c r="K42" s="117" t="str">
        <f t="shared" si="1"/>
        <v>Gross exposure is building up andcrpsses 40% mark</v>
      </c>
      <c r="M42"/>
      <c r="N42"/>
    </row>
    <row r="43" spans="1:14" s="7" customFormat="1" ht="15">
      <c r="A43" s="201" t="s">
        <v>164</v>
      </c>
      <c r="B43" s="235">
        <f>'Open Int.'!K47</f>
        <v>22571750</v>
      </c>
      <c r="C43" s="237">
        <f>'Open Int.'!R47</f>
        <v>123.69319</v>
      </c>
      <c r="D43" s="161">
        <f t="shared" si="0"/>
        <v>0.8228060958606693</v>
      </c>
      <c r="E43" s="243">
        <f>'Open Int.'!B47/'Open Int.'!K47</f>
        <v>0.9679599499374217</v>
      </c>
      <c r="F43" s="228">
        <f>'Open Int.'!E47/'Open Int.'!K47</f>
        <v>0.029787234042553193</v>
      </c>
      <c r="G43" s="244">
        <f>'Open Int.'!H47/'Open Int.'!K47</f>
        <v>0.0022528160200250315</v>
      </c>
      <c r="H43" s="247">
        <v>27432648</v>
      </c>
      <c r="I43" s="231">
        <v>5486150</v>
      </c>
      <c r="J43" s="354">
        <v>5486150</v>
      </c>
      <c r="K43" s="117" t="str">
        <f t="shared" si="1"/>
        <v>Gross exposure has crossed 80%,Margin double</v>
      </c>
      <c r="M43"/>
      <c r="N43"/>
    </row>
    <row r="44" spans="1:14" s="7" customFormat="1" ht="15">
      <c r="A44" s="201" t="s">
        <v>165</v>
      </c>
      <c r="B44" s="235">
        <f>'Open Int.'!K48</f>
        <v>227500</v>
      </c>
      <c r="C44" s="237">
        <f>'Open Int.'!R48</f>
        <v>5.457725</v>
      </c>
      <c r="D44" s="161">
        <f t="shared" si="0"/>
        <v>0.014985259115878934</v>
      </c>
      <c r="E44" s="243">
        <f>'Open Int.'!B48/'Open Int.'!K48</f>
        <v>0.9714285714285714</v>
      </c>
      <c r="F44" s="228">
        <f>'Open Int.'!E48/'Open Int.'!K48</f>
        <v>0.02857142857142857</v>
      </c>
      <c r="G44" s="244">
        <f>'Open Int.'!H48/'Open Int.'!K48</f>
        <v>0</v>
      </c>
      <c r="H44" s="247">
        <v>15181586</v>
      </c>
      <c r="I44" s="231">
        <v>3035500</v>
      </c>
      <c r="J44" s="354">
        <v>2281500</v>
      </c>
      <c r="K44" s="117" t="str">
        <f t="shared" si="1"/>
        <v>Gross Exposure is less then 30%</v>
      </c>
      <c r="M44"/>
      <c r="N44"/>
    </row>
    <row r="45" spans="1:14" s="7" customFormat="1" ht="15">
      <c r="A45" s="201" t="s">
        <v>89</v>
      </c>
      <c r="B45" s="235">
        <f>'Open Int.'!K49</f>
        <v>4856250</v>
      </c>
      <c r="C45" s="237">
        <f>'Open Int.'!R49</f>
        <v>141.4625625</v>
      </c>
      <c r="D45" s="161">
        <f t="shared" si="0"/>
        <v>0.0783505869191039</v>
      </c>
      <c r="E45" s="243">
        <f>'Open Int.'!B49/'Open Int.'!K49</f>
        <v>0.9757528957528957</v>
      </c>
      <c r="F45" s="228">
        <f>'Open Int.'!E49/'Open Int.'!K49</f>
        <v>0.02193050193050193</v>
      </c>
      <c r="G45" s="244">
        <f>'Open Int.'!H49/'Open Int.'!K49</f>
        <v>0.0023166023166023165</v>
      </c>
      <c r="H45" s="247">
        <v>61981029</v>
      </c>
      <c r="I45" s="231">
        <v>11472000</v>
      </c>
      <c r="J45" s="354">
        <v>5736000</v>
      </c>
      <c r="K45" s="117" t="str">
        <f t="shared" si="1"/>
        <v>Gross Exposure is less then 30%</v>
      </c>
      <c r="M45"/>
      <c r="N45"/>
    </row>
    <row r="46" spans="1:14" s="7" customFormat="1" ht="15">
      <c r="A46" s="201" t="s">
        <v>287</v>
      </c>
      <c r="B46" s="235">
        <f>'Open Int.'!K50</f>
        <v>1321000</v>
      </c>
      <c r="C46" s="237">
        <f>'Open Int.'!R50</f>
        <v>22.33811</v>
      </c>
      <c r="D46" s="161">
        <f t="shared" si="0"/>
        <v>0.12020838546761609</v>
      </c>
      <c r="E46" s="243">
        <f>'Open Int.'!B50/'Open Int.'!K50</f>
        <v>0.9886449659348978</v>
      </c>
      <c r="F46" s="228">
        <f>'Open Int.'!E50/'Open Int.'!K50</f>
        <v>0.011355034065102196</v>
      </c>
      <c r="G46" s="244">
        <f>'Open Int.'!H50/'Open Int.'!K50</f>
        <v>0</v>
      </c>
      <c r="H46" s="247">
        <v>10989250</v>
      </c>
      <c r="I46" s="231">
        <v>2197000</v>
      </c>
      <c r="J46" s="354">
        <v>2197000</v>
      </c>
      <c r="K46" s="117" t="str">
        <f t="shared" si="1"/>
        <v>Gross Exposure is less then 30%</v>
      </c>
      <c r="M46"/>
      <c r="N46"/>
    </row>
    <row r="47" spans="1:14" s="7" customFormat="1" ht="15">
      <c r="A47" s="201" t="s">
        <v>271</v>
      </c>
      <c r="B47" s="235">
        <f>'Open Int.'!K51</f>
        <v>523200</v>
      </c>
      <c r="C47" s="237">
        <f>'Open Int.'!R51</f>
        <v>12.67452</v>
      </c>
      <c r="D47" s="161">
        <f t="shared" si="0"/>
        <v>0.023674456673029327</v>
      </c>
      <c r="E47" s="243">
        <f>'Open Int.'!B51/'Open Int.'!K51</f>
        <v>0.9736238532110092</v>
      </c>
      <c r="F47" s="228">
        <f>'Open Int.'!E51/'Open Int.'!K51</f>
        <v>0.02522935779816514</v>
      </c>
      <c r="G47" s="244">
        <f>'Open Int.'!H51/'Open Int.'!K51</f>
        <v>0.0011467889908256881</v>
      </c>
      <c r="H47" s="247">
        <v>22099768</v>
      </c>
      <c r="I47" s="231">
        <v>4419600</v>
      </c>
      <c r="J47" s="354">
        <v>2487600</v>
      </c>
      <c r="K47" s="117" t="str">
        <f t="shared" si="1"/>
        <v>Gross Exposure is less then 30%</v>
      </c>
      <c r="M47"/>
      <c r="N47"/>
    </row>
    <row r="48" spans="1:14" s="7" customFormat="1" ht="15">
      <c r="A48" s="201" t="s">
        <v>221</v>
      </c>
      <c r="B48" s="235">
        <f>'Open Int.'!K52</f>
        <v>468600</v>
      </c>
      <c r="C48" s="237">
        <f>'Open Int.'!R52</f>
        <v>55.887579</v>
      </c>
      <c r="D48" s="161">
        <f t="shared" si="0"/>
        <v>0.05607204887338379</v>
      </c>
      <c r="E48" s="243">
        <f>'Open Int.'!B52/'Open Int.'!K52</f>
        <v>0.9935979513444302</v>
      </c>
      <c r="F48" s="228">
        <f>'Open Int.'!E52/'Open Int.'!K52</f>
        <v>0.006402048655569782</v>
      </c>
      <c r="G48" s="244">
        <f>'Open Int.'!H52/'Open Int.'!K52</f>
        <v>0</v>
      </c>
      <c r="H48" s="247">
        <v>8357105</v>
      </c>
      <c r="I48" s="231">
        <v>1671300</v>
      </c>
      <c r="J48" s="354">
        <v>835500</v>
      </c>
      <c r="K48" s="117" t="str">
        <f t="shared" si="1"/>
        <v>Gross Exposure is less then 30%</v>
      </c>
      <c r="M48"/>
      <c r="N48"/>
    </row>
    <row r="49" spans="1:14" s="7" customFormat="1" ht="15">
      <c r="A49" s="201" t="s">
        <v>233</v>
      </c>
      <c r="B49" s="235">
        <f>'Open Int.'!K53</f>
        <v>2574000</v>
      </c>
      <c r="C49" s="237">
        <f>'Open Int.'!R53</f>
        <v>102.48381</v>
      </c>
      <c r="D49" s="161">
        <f t="shared" si="0"/>
        <v>0.1865293489872087</v>
      </c>
      <c r="E49" s="243">
        <f>'Open Int.'!B53/'Open Int.'!K53</f>
        <v>0.9708624708624709</v>
      </c>
      <c r="F49" s="228">
        <f>'Open Int.'!E53/'Open Int.'!K53</f>
        <v>0.026029526029526028</v>
      </c>
      <c r="G49" s="244">
        <f>'Open Int.'!H53/'Open Int.'!K53</f>
        <v>0.003108003108003108</v>
      </c>
      <c r="H49" s="247">
        <v>13799437</v>
      </c>
      <c r="I49" s="231">
        <v>2759000</v>
      </c>
      <c r="J49" s="354">
        <v>1404000</v>
      </c>
      <c r="K49" s="117" t="str">
        <f t="shared" si="1"/>
        <v>Gross Exposure is less then 30%</v>
      </c>
      <c r="M49"/>
      <c r="N49"/>
    </row>
    <row r="50" spans="1:14" s="7" customFormat="1" ht="15">
      <c r="A50" s="201" t="s">
        <v>166</v>
      </c>
      <c r="B50" s="235">
        <f>'Open Int.'!K54</f>
        <v>4094600</v>
      </c>
      <c r="C50" s="237">
        <f>'Open Int.'!R54</f>
        <v>39.082957</v>
      </c>
      <c r="D50" s="161">
        <f t="shared" si="0"/>
        <v>0.25016034431291195</v>
      </c>
      <c r="E50" s="243">
        <f>'Open Int.'!B54/'Open Int.'!K54</f>
        <v>0.952449567723343</v>
      </c>
      <c r="F50" s="228">
        <f>'Open Int.'!E54/'Open Int.'!K54</f>
        <v>0.04610951008645533</v>
      </c>
      <c r="G50" s="244">
        <f>'Open Int.'!H54/'Open Int.'!K54</f>
        <v>0.001440922190201729</v>
      </c>
      <c r="H50" s="247">
        <v>16367902</v>
      </c>
      <c r="I50" s="231">
        <v>3271550</v>
      </c>
      <c r="J50" s="354">
        <v>3271550</v>
      </c>
      <c r="K50" s="117" t="str">
        <f t="shared" si="1"/>
        <v>Gross Exposure is less then 30%</v>
      </c>
      <c r="M50"/>
      <c r="N50"/>
    </row>
    <row r="51" spans="1:14" s="7" customFormat="1" ht="15">
      <c r="A51" s="201" t="s">
        <v>222</v>
      </c>
      <c r="B51" s="235">
        <f>'Open Int.'!K55</f>
        <v>784525</v>
      </c>
      <c r="C51" s="237">
        <f>'Open Int.'!R55</f>
        <v>188.41936925</v>
      </c>
      <c r="D51" s="161">
        <f t="shared" si="0"/>
        <v>0.06699580241334332</v>
      </c>
      <c r="E51" s="243">
        <f>'Open Int.'!B55/'Open Int.'!K55</f>
        <v>0.9991077403524425</v>
      </c>
      <c r="F51" s="228">
        <f>'Open Int.'!E55/'Open Int.'!K55</f>
        <v>0.0006691947356680794</v>
      </c>
      <c r="G51" s="244">
        <f>'Open Int.'!H55/'Open Int.'!K55</f>
        <v>0.00022306491188935982</v>
      </c>
      <c r="H51" s="247">
        <v>11710062</v>
      </c>
      <c r="I51" s="231">
        <v>1070825</v>
      </c>
      <c r="J51" s="354">
        <v>535325</v>
      </c>
      <c r="K51" s="117" t="str">
        <f t="shared" si="1"/>
        <v>Gross Exposure is less then 30%</v>
      </c>
      <c r="M51"/>
      <c r="N51"/>
    </row>
    <row r="52" spans="1:14" s="7" customFormat="1" ht="15">
      <c r="A52" s="201" t="s">
        <v>288</v>
      </c>
      <c r="B52" s="235">
        <f>'Open Int.'!K56</f>
        <v>9079500</v>
      </c>
      <c r="C52" s="237">
        <f>'Open Int.'!R56</f>
        <v>158.34648</v>
      </c>
      <c r="D52" s="161">
        <f t="shared" si="0"/>
        <v>0.7268967405532245</v>
      </c>
      <c r="E52" s="243">
        <f>'Open Int.'!B56/'Open Int.'!K56</f>
        <v>0.9142573930282505</v>
      </c>
      <c r="F52" s="228">
        <f>'Open Int.'!E56/'Open Int.'!K56</f>
        <v>0.07401288617214605</v>
      </c>
      <c r="G52" s="244">
        <f>'Open Int.'!H56/'Open Int.'!K56</f>
        <v>0.011729720799603502</v>
      </c>
      <c r="H52" s="247">
        <v>12490770</v>
      </c>
      <c r="I52" s="231">
        <v>2497500</v>
      </c>
      <c r="J52" s="354">
        <v>2497500</v>
      </c>
      <c r="K52" s="117" t="str">
        <f t="shared" si="1"/>
        <v>Gross exposure is Substantial as Open interest has crossed 60%</v>
      </c>
      <c r="M52"/>
      <c r="N52"/>
    </row>
    <row r="53" spans="1:14" s="7" customFormat="1" ht="15">
      <c r="A53" s="201" t="s">
        <v>289</v>
      </c>
      <c r="B53" s="235">
        <f>'Open Int.'!K57</f>
        <v>1817200</v>
      </c>
      <c r="C53" s="237">
        <f>'Open Int.'!R57</f>
        <v>23.6236</v>
      </c>
      <c r="D53" s="161">
        <f t="shared" si="0"/>
        <v>0.19551610517113846</v>
      </c>
      <c r="E53" s="243">
        <f>'Open Int.'!B57/'Open Int.'!K57</f>
        <v>0.9961479198767335</v>
      </c>
      <c r="F53" s="228">
        <f>'Open Int.'!E57/'Open Int.'!K57</f>
        <v>0.003852080123266564</v>
      </c>
      <c r="G53" s="244">
        <f>'Open Int.'!H57/'Open Int.'!K57</f>
        <v>0</v>
      </c>
      <c r="H53" s="247">
        <v>9294375</v>
      </c>
      <c r="I53" s="231">
        <v>1857800</v>
      </c>
      <c r="J53" s="354">
        <v>1857800</v>
      </c>
      <c r="K53" s="117" t="str">
        <f t="shared" si="1"/>
        <v>Gross Exposure is less then 30%</v>
      </c>
      <c r="M53"/>
      <c r="N53"/>
    </row>
    <row r="54" spans="1:14" s="7" customFormat="1" ht="15">
      <c r="A54" s="201" t="s">
        <v>195</v>
      </c>
      <c r="B54" s="235">
        <f>'Open Int.'!K58</f>
        <v>34041558</v>
      </c>
      <c r="C54" s="237">
        <f>'Open Int.'!R58</f>
        <v>391.64812479</v>
      </c>
      <c r="D54" s="161">
        <f t="shared" si="0"/>
        <v>0.1743230070796789</v>
      </c>
      <c r="E54" s="243">
        <f>'Open Int.'!B58/'Open Int.'!K58</f>
        <v>0.9394269792234539</v>
      </c>
      <c r="F54" s="228">
        <f>'Open Int.'!E58/'Open Int.'!K58</f>
        <v>0.04125022714882791</v>
      </c>
      <c r="G54" s="244">
        <f>'Open Int.'!H58/'Open Int.'!K58</f>
        <v>0.019322793627718216</v>
      </c>
      <c r="H54" s="247">
        <v>195278630</v>
      </c>
      <c r="I54" s="231">
        <v>21267468</v>
      </c>
      <c r="J54" s="354">
        <v>10633734</v>
      </c>
      <c r="K54" s="117" t="str">
        <f t="shared" si="1"/>
        <v>Gross Exposure is less then 30%</v>
      </c>
      <c r="M54"/>
      <c r="N54"/>
    </row>
    <row r="55" spans="1:14" s="7" customFormat="1" ht="15">
      <c r="A55" s="201" t="s">
        <v>290</v>
      </c>
      <c r="B55" s="235">
        <f>'Open Int.'!K59</f>
        <v>7753200</v>
      </c>
      <c r="C55" s="237">
        <f>'Open Int.'!R59</f>
        <v>76.020126</v>
      </c>
      <c r="D55" s="161">
        <f t="shared" si="0"/>
        <v>0.3060401845304052</v>
      </c>
      <c r="E55" s="243">
        <f>'Open Int.'!B59/'Open Int.'!K59</f>
        <v>0.9561213434452871</v>
      </c>
      <c r="F55" s="228">
        <f>'Open Int.'!E59/'Open Int.'!K59</f>
        <v>0.03755868544600939</v>
      </c>
      <c r="G55" s="244">
        <f>'Open Int.'!H59/'Open Int.'!K59</f>
        <v>0.006319971108703503</v>
      </c>
      <c r="H55" s="247">
        <v>25333928</v>
      </c>
      <c r="I55" s="231">
        <v>5066600</v>
      </c>
      <c r="J55" s="354">
        <v>3399200</v>
      </c>
      <c r="K55" s="117" t="str">
        <f t="shared" si="1"/>
        <v>Some sign of build up Gross exposure crosses 30%</v>
      </c>
      <c r="M55"/>
      <c r="N55"/>
    </row>
    <row r="56" spans="1:14" s="7" customFormat="1" ht="15">
      <c r="A56" s="201" t="s">
        <v>197</v>
      </c>
      <c r="B56" s="235">
        <f>'Open Int.'!K60</f>
        <v>4744350</v>
      </c>
      <c r="C56" s="237">
        <f>'Open Int.'!R60</f>
        <v>156.06539325</v>
      </c>
      <c r="D56" s="161">
        <f t="shared" si="0"/>
        <v>0.23720176166311366</v>
      </c>
      <c r="E56" s="243">
        <f>'Open Int.'!B60/'Open Int.'!K60</f>
        <v>0.9934237566789971</v>
      </c>
      <c r="F56" s="228">
        <f>'Open Int.'!E60/'Open Int.'!K60</f>
        <v>0.006165228113440197</v>
      </c>
      <c r="G56" s="244">
        <f>'Open Int.'!H60/'Open Int.'!K60</f>
        <v>0.0004110152075626798</v>
      </c>
      <c r="H56" s="247">
        <v>20001327</v>
      </c>
      <c r="I56" s="231">
        <v>4000100</v>
      </c>
      <c r="J56" s="354">
        <v>2000050</v>
      </c>
      <c r="K56" s="117" t="str">
        <f t="shared" si="1"/>
        <v>Gross Exposure is less then 30%</v>
      </c>
      <c r="M56"/>
      <c r="N56"/>
    </row>
    <row r="57" spans="1:14" s="7" customFormat="1" ht="15">
      <c r="A57" s="201" t="s">
        <v>4</v>
      </c>
      <c r="B57" s="235">
        <f>'Open Int.'!K61</f>
        <v>1248600</v>
      </c>
      <c r="C57" s="237">
        <f>'Open Int.'!R61</f>
        <v>208.210293</v>
      </c>
      <c r="D57" s="161">
        <f t="shared" si="0"/>
        <v>0.025014163373499102</v>
      </c>
      <c r="E57" s="243">
        <f>'Open Int.'!B61/'Open Int.'!K61</f>
        <v>0.9991590581451225</v>
      </c>
      <c r="F57" s="228">
        <f>'Open Int.'!E61/'Open Int.'!K61</f>
        <v>0.0004805382027871216</v>
      </c>
      <c r="G57" s="244">
        <f>'Open Int.'!H61/'Open Int.'!K61</f>
        <v>0.00036040365209034117</v>
      </c>
      <c r="H57" s="247">
        <v>49915721</v>
      </c>
      <c r="I57" s="231">
        <v>1843800</v>
      </c>
      <c r="J57" s="354">
        <v>921900</v>
      </c>
      <c r="K57" s="117" t="str">
        <f t="shared" si="1"/>
        <v>Gross Exposure is less then 30%</v>
      </c>
      <c r="M57"/>
      <c r="N57"/>
    </row>
    <row r="58" spans="1:14" s="7" customFormat="1" ht="15">
      <c r="A58" s="201" t="s">
        <v>79</v>
      </c>
      <c r="B58" s="235">
        <f>'Open Int.'!K62</f>
        <v>2198000</v>
      </c>
      <c r="C58" s="237">
        <f>'Open Int.'!R62</f>
        <v>216.89864</v>
      </c>
      <c r="D58" s="161">
        <f t="shared" si="0"/>
        <v>0.05934908472802782</v>
      </c>
      <c r="E58" s="243">
        <f>'Open Int.'!B62/'Open Int.'!K62</f>
        <v>0.9994540491355778</v>
      </c>
      <c r="F58" s="228">
        <f>'Open Int.'!E62/'Open Int.'!K62</f>
        <v>0.00045495905368516835</v>
      </c>
      <c r="G58" s="244">
        <f>'Open Int.'!H62/'Open Int.'!K62</f>
        <v>9.099181073703367E-05</v>
      </c>
      <c r="H58" s="247">
        <v>37035112</v>
      </c>
      <c r="I58" s="231">
        <v>2808800</v>
      </c>
      <c r="J58" s="354">
        <v>1404400</v>
      </c>
      <c r="K58" s="117" t="str">
        <f t="shared" si="1"/>
        <v>Gross Exposure is less then 30%</v>
      </c>
      <c r="M58"/>
      <c r="N58"/>
    </row>
    <row r="59" spans="1:14" s="7" customFormat="1" ht="15">
      <c r="A59" s="201" t="s">
        <v>196</v>
      </c>
      <c r="B59" s="235">
        <f>'Open Int.'!K63</f>
        <v>2765600</v>
      </c>
      <c r="C59" s="237">
        <f>'Open Int.'!R63</f>
        <v>181.312736</v>
      </c>
      <c r="D59" s="161">
        <f t="shared" si="0"/>
        <v>0.15371776781969443</v>
      </c>
      <c r="E59" s="243">
        <f>'Open Int.'!B63/'Open Int.'!K63</f>
        <v>0.9992768296210587</v>
      </c>
      <c r="F59" s="228">
        <f>'Open Int.'!E63/'Open Int.'!K63</f>
        <v>0.00043390222736476716</v>
      </c>
      <c r="G59" s="244">
        <f>'Open Int.'!H63/'Open Int.'!K63</f>
        <v>0.0002892681515765114</v>
      </c>
      <c r="H59" s="247">
        <v>17991414</v>
      </c>
      <c r="I59" s="231">
        <v>3598000</v>
      </c>
      <c r="J59" s="354">
        <v>1798800</v>
      </c>
      <c r="K59" s="117" t="str">
        <f t="shared" si="1"/>
        <v>Gross Exposure is less then 30%</v>
      </c>
      <c r="M59"/>
      <c r="N59"/>
    </row>
    <row r="60" spans="1:14" s="7" customFormat="1" ht="15">
      <c r="A60" s="201" t="s">
        <v>5</v>
      </c>
      <c r="B60" s="235">
        <f>'Open Int.'!K64</f>
        <v>29081635</v>
      </c>
      <c r="C60" s="237">
        <f>'Open Int.'!R64</f>
        <v>430.69901435</v>
      </c>
      <c r="D60" s="161">
        <f t="shared" si="0"/>
        <v>0.20417292516629978</v>
      </c>
      <c r="E60" s="243">
        <f>'Open Int.'!B64/'Open Int.'!K64</f>
        <v>0.8959578785718203</v>
      </c>
      <c r="F60" s="228">
        <f>'Open Int.'!E64/'Open Int.'!K64</f>
        <v>0.0855043053803543</v>
      </c>
      <c r="G60" s="244">
        <f>'Open Int.'!H64/'Open Int.'!K64</f>
        <v>0.01853781604782537</v>
      </c>
      <c r="H60" s="247">
        <v>142436295</v>
      </c>
      <c r="I60" s="231">
        <v>17221215</v>
      </c>
      <c r="J60" s="354">
        <v>8609810</v>
      </c>
      <c r="K60" s="117" t="str">
        <f t="shared" si="1"/>
        <v>Gross Exposure is less then 30%</v>
      </c>
      <c r="M60"/>
      <c r="N60"/>
    </row>
    <row r="61" spans="1:14" s="7" customFormat="1" ht="15">
      <c r="A61" s="201" t="s">
        <v>198</v>
      </c>
      <c r="B61" s="235">
        <f>'Open Int.'!K65</f>
        <v>10781000</v>
      </c>
      <c r="C61" s="237">
        <f>'Open Int.'!R65</f>
        <v>218.09963</v>
      </c>
      <c r="D61" s="161">
        <f t="shared" si="0"/>
        <v>0.05030536678146394</v>
      </c>
      <c r="E61" s="243">
        <f>'Open Int.'!B65/'Open Int.'!K65</f>
        <v>0.8672664873388368</v>
      </c>
      <c r="F61" s="228">
        <f>'Open Int.'!E65/'Open Int.'!K65</f>
        <v>0.10843149986086634</v>
      </c>
      <c r="G61" s="244">
        <f>'Open Int.'!H65/'Open Int.'!K65</f>
        <v>0.02430201280029682</v>
      </c>
      <c r="H61" s="247">
        <v>214311130</v>
      </c>
      <c r="I61" s="231">
        <v>13863000</v>
      </c>
      <c r="J61" s="354">
        <v>6931000</v>
      </c>
      <c r="K61" s="117" t="str">
        <f t="shared" si="1"/>
        <v>Gross Exposure is less then 30%</v>
      </c>
      <c r="M61"/>
      <c r="N61"/>
    </row>
    <row r="62" spans="1:14" s="7" customFormat="1" ht="15">
      <c r="A62" s="201" t="s">
        <v>199</v>
      </c>
      <c r="B62" s="235">
        <f>'Open Int.'!K66</f>
        <v>3627000</v>
      </c>
      <c r="C62" s="237">
        <f>'Open Int.'!R66</f>
        <v>93.63100499999999</v>
      </c>
      <c r="D62" s="161">
        <f t="shared" si="0"/>
        <v>0.10908057436471166</v>
      </c>
      <c r="E62" s="243">
        <f>'Open Int.'!B66/'Open Int.'!K66</f>
        <v>0.9666666666666667</v>
      </c>
      <c r="F62" s="228">
        <f>'Open Int.'!E66/'Open Int.'!K66</f>
        <v>0.027598566308243727</v>
      </c>
      <c r="G62" s="244">
        <f>'Open Int.'!H66/'Open Int.'!K66</f>
        <v>0.005734767025089606</v>
      </c>
      <c r="H62" s="247">
        <v>33250650</v>
      </c>
      <c r="I62" s="231">
        <v>6649500</v>
      </c>
      <c r="J62" s="354">
        <v>3324100</v>
      </c>
      <c r="K62" s="117" t="str">
        <f t="shared" si="1"/>
        <v>Gross Exposure is less then 30%</v>
      </c>
      <c r="M62"/>
      <c r="N62"/>
    </row>
    <row r="63" spans="1:14" s="7" customFormat="1" ht="15">
      <c r="A63" s="201" t="s">
        <v>43</v>
      </c>
      <c r="B63" s="235">
        <f>'Open Int.'!K67</f>
        <v>348000</v>
      </c>
      <c r="C63" s="237">
        <f>'Open Int.'!R67</f>
        <v>82.6152</v>
      </c>
      <c r="D63" s="161">
        <f t="shared" si="0"/>
        <v>0.047818612460513575</v>
      </c>
      <c r="E63" s="243">
        <f>'Open Int.'!B67/'Open Int.'!K67</f>
        <v>0.9974137931034482</v>
      </c>
      <c r="F63" s="228">
        <f>'Open Int.'!E67/'Open Int.'!K67</f>
        <v>0.002586206896551724</v>
      </c>
      <c r="G63" s="244">
        <f>'Open Int.'!H67/'Open Int.'!K67</f>
        <v>0</v>
      </c>
      <c r="H63" s="247">
        <v>7277501</v>
      </c>
      <c r="I63" s="231">
        <v>1455300</v>
      </c>
      <c r="J63" s="354">
        <v>727500</v>
      </c>
      <c r="K63" s="117" t="str">
        <f t="shared" si="1"/>
        <v>Gross Exposure is less then 30%</v>
      </c>
      <c r="M63"/>
      <c r="N63"/>
    </row>
    <row r="64" spans="1:14" s="7" customFormat="1" ht="15">
      <c r="A64" s="201" t="s">
        <v>200</v>
      </c>
      <c r="B64" s="235">
        <f>'Open Int.'!K68</f>
        <v>8934100</v>
      </c>
      <c r="C64" s="237">
        <f>'Open Int.'!R68</f>
        <v>819.7483455</v>
      </c>
      <c r="D64" s="161">
        <f t="shared" si="0"/>
        <v>0.0682730987530357</v>
      </c>
      <c r="E64" s="243">
        <f>'Open Int.'!B68/'Open Int.'!K68</f>
        <v>0.9776698268432187</v>
      </c>
      <c r="F64" s="228">
        <f>'Open Int.'!E68/'Open Int.'!K68</f>
        <v>0.014534200423098017</v>
      </c>
      <c r="G64" s="244">
        <f>'Open Int.'!H68/'Open Int.'!K68</f>
        <v>0.007795972733683303</v>
      </c>
      <c r="H64" s="247">
        <v>130858276</v>
      </c>
      <c r="I64" s="231">
        <v>3364900</v>
      </c>
      <c r="J64" s="354">
        <v>1682100</v>
      </c>
      <c r="K64" s="117" t="str">
        <f t="shared" si="1"/>
        <v>Gross Exposure is less then 30%</v>
      </c>
      <c r="M64"/>
      <c r="N64"/>
    </row>
    <row r="65" spans="1:14" s="7" customFormat="1" ht="15">
      <c r="A65" s="201" t="s">
        <v>141</v>
      </c>
      <c r="B65" s="235">
        <f>'Open Int.'!K69</f>
        <v>33439200</v>
      </c>
      <c r="C65" s="237">
        <f>'Open Int.'!R69</f>
        <v>278.715732</v>
      </c>
      <c r="D65" s="161">
        <f t="shared" si="0"/>
        <v>0.4884462106118559</v>
      </c>
      <c r="E65" s="243">
        <f>'Open Int.'!B69/'Open Int.'!K69</f>
        <v>0.8310485896791789</v>
      </c>
      <c r="F65" s="228">
        <f>'Open Int.'!E69/'Open Int.'!K69</f>
        <v>0.127323620182301</v>
      </c>
      <c r="G65" s="244">
        <f>'Open Int.'!H69/'Open Int.'!K69</f>
        <v>0.04162779013852006</v>
      </c>
      <c r="H65" s="247">
        <v>68460353</v>
      </c>
      <c r="I65" s="231">
        <v>13689600</v>
      </c>
      <c r="J65" s="354">
        <v>6844800</v>
      </c>
      <c r="K65" s="117" t="str">
        <f t="shared" si="1"/>
        <v>Gross exposure is building up andcrpsses 40% mark</v>
      </c>
      <c r="M65"/>
      <c r="N65"/>
    </row>
    <row r="66" spans="1:14" s="7" customFormat="1" ht="15">
      <c r="A66" s="201" t="s">
        <v>399</v>
      </c>
      <c r="B66" s="235">
        <f>'Open Int.'!K70</f>
        <v>19793700</v>
      </c>
      <c r="C66" s="237">
        <f>'Open Int.'!R70</f>
        <v>227.5285815</v>
      </c>
      <c r="D66" s="161" t="e">
        <f t="shared" si="0"/>
        <v>#DIV/0!</v>
      </c>
      <c r="E66" s="243">
        <f>'Open Int.'!B70/'Open Int.'!K70</f>
        <v>0.7742463511117174</v>
      </c>
      <c r="F66" s="228">
        <f>'Open Int.'!E70/'Open Int.'!K70</f>
        <v>0.1587777929341154</v>
      </c>
      <c r="G66" s="244">
        <f>'Open Int.'!H70/'Open Int.'!K70</f>
        <v>0.06697585595416723</v>
      </c>
      <c r="H66" s="247"/>
      <c r="I66" s="231"/>
      <c r="J66" s="354"/>
      <c r="K66" s="117" t="e">
        <f t="shared" si="1"/>
        <v>#DIV/0!</v>
      </c>
      <c r="M66"/>
      <c r="N66"/>
    </row>
    <row r="67" spans="1:14" s="7" customFormat="1" ht="15">
      <c r="A67" s="201" t="s">
        <v>184</v>
      </c>
      <c r="B67" s="235">
        <f>'Open Int.'!K71</f>
        <v>21803450</v>
      </c>
      <c r="C67" s="237">
        <f>'Open Int.'!R71</f>
        <v>214.982017</v>
      </c>
      <c r="D67" s="161">
        <f aca="true" t="shared" si="2" ref="D67:D130">B67/H67</f>
        <v>0.0968697189504604</v>
      </c>
      <c r="E67" s="243">
        <f>'Open Int.'!B71/'Open Int.'!K71</f>
        <v>0.8350696793397375</v>
      </c>
      <c r="F67" s="228">
        <f>'Open Int.'!E71/'Open Int.'!K71</f>
        <v>0.11135164389121906</v>
      </c>
      <c r="G67" s="244">
        <f>'Open Int.'!H71/'Open Int.'!K71</f>
        <v>0.05357867676904343</v>
      </c>
      <c r="H67" s="247">
        <v>225080141</v>
      </c>
      <c r="I67" s="231">
        <v>38509300</v>
      </c>
      <c r="J67" s="354">
        <v>19251700</v>
      </c>
      <c r="K67" s="117" t="str">
        <f aca="true" t="shared" si="3" ref="K67:K130">IF(D67&gt;=80%,"Gross exposure has crossed 80%,Margin double",IF(D67&gt;=60%,"Gross exposure is Substantial as Open interest has crossed 60%",IF(D67&gt;=40%,"Gross exposure is building up andcrpsses 40% mark",IF(D67&gt;=30%,"Some sign of build up Gross exposure crosses 30%","Gross Exposure is less then 30%"))))</f>
        <v>Gross Exposure is less then 30%</v>
      </c>
      <c r="M67"/>
      <c r="N67"/>
    </row>
    <row r="68" spans="1:14" s="7" customFormat="1" ht="15">
      <c r="A68" s="201" t="s">
        <v>175</v>
      </c>
      <c r="B68" s="235">
        <f>'Open Int.'!K72</f>
        <v>109738125</v>
      </c>
      <c r="C68" s="237">
        <f>'Open Int.'!R72</f>
        <v>406.57975312499997</v>
      </c>
      <c r="D68" s="161">
        <f t="shared" si="2"/>
        <v>0.8591067007146161</v>
      </c>
      <c r="E68" s="243">
        <f>'Open Int.'!B72/'Open Int.'!K72</f>
        <v>0.7441693577323286</v>
      </c>
      <c r="F68" s="228">
        <f>'Open Int.'!E72/'Open Int.'!K72</f>
        <v>0.1883745963401507</v>
      </c>
      <c r="G68" s="244">
        <f>'Open Int.'!H72/'Open Int.'!K72</f>
        <v>0.06745604592752064</v>
      </c>
      <c r="H68" s="247">
        <v>127735152</v>
      </c>
      <c r="I68" s="231">
        <v>25546500</v>
      </c>
      <c r="J68" s="354">
        <v>25546500</v>
      </c>
      <c r="K68" s="117" t="str">
        <f t="shared" si="3"/>
        <v>Gross exposure has crossed 80%,Margin double</v>
      </c>
      <c r="M68"/>
      <c r="N68"/>
    </row>
    <row r="69" spans="1:14" s="7" customFormat="1" ht="15">
      <c r="A69" s="201" t="s">
        <v>142</v>
      </c>
      <c r="B69" s="235">
        <f>'Open Int.'!K73</f>
        <v>4733750</v>
      </c>
      <c r="C69" s="237">
        <f>'Open Int.'!R73</f>
        <v>69.3021</v>
      </c>
      <c r="D69" s="161">
        <f t="shared" si="2"/>
        <v>0.057100059303244056</v>
      </c>
      <c r="E69" s="243">
        <f>'Open Int.'!B73/'Open Int.'!K73</f>
        <v>0.9796672828096118</v>
      </c>
      <c r="F69" s="228">
        <f>'Open Int.'!E73/'Open Int.'!K73</f>
        <v>0.01811460258780037</v>
      </c>
      <c r="G69" s="244">
        <f>'Open Int.'!H73/'Open Int.'!K73</f>
        <v>0.0022181146025878</v>
      </c>
      <c r="H69" s="247">
        <v>82902716</v>
      </c>
      <c r="I69" s="231">
        <v>16579500</v>
      </c>
      <c r="J69" s="354">
        <v>8289750</v>
      </c>
      <c r="K69" s="117" t="str">
        <f t="shared" si="3"/>
        <v>Gross Exposure is less then 30%</v>
      </c>
      <c r="M69"/>
      <c r="N69"/>
    </row>
    <row r="70" spans="1:14" s="7" customFormat="1" ht="15">
      <c r="A70" s="201" t="s">
        <v>176</v>
      </c>
      <c r="B70" s="235">
        <f>'Open Int.'!K74</f>
        <v>16521300</v>
      </c>
      <c r="C70" s="237">
        <f>'Open Int.'!R74</f>
        <v>279.9534285</v>
      </c>
      <c r="D70" s="161">
        <f t="shared" si="2"/>
        <v>0.5357169434746688</v>
      </c>
      <c r="E70" s="243">
        <f>'Open Int.'!B74/'Open Int.'!K74</f>
        <v>0.8555380024574337</v>
      </c>
      <c r="F70" s="228">
        <f>'Open Int.'!E74/'Open Int.'!K74</f>
        <v>0.10926803580832017</v>
      </c>
      <c r="G70" s="244">
        <f>'Open Int.'!H74/'Open Int.'!K74</f>
        <v>0.0351939617342461</v>
      </c>
      <c r="H70" s="247">
        <v>30839607</v>
      </c>
      <c r="I70" s="231">
        <v>6166850</v>
      </c>
      <c r="J70" s="354">
        <v>3082700</v>
      </c>
      <c r="K70" s="117" t="str">
        <f t="shared" si="3"/>
        <v>Gross exposure is building up andcrpsses 40% mark</v>
      </c>
      <c r="M70"/>
      <c r="N70"/>
    </row>
    <row r="71" spans="1:14" s="7" customFormat="1" ht="15">
      <c r="A71" s="201" t="s">
        <v>398</v>
      </c>
      <c r="B71" s="235">
        <f>'Open Int.'!K75</f>
        <v>2598200</v>
      </c>
      <c r="C71" s="237">
        <f>'Open Int.'!R75</f>
        <v>24.81281</v>
      </c>
      <c r="D71" s="161">
        <f t="shared" si="2"/>
        <v>0.15114601512507272</v>
      </c>
      <c r="E71" s="243">
        <f>'Open Int.'!B75/'Open Int.'!K75</f>
        <v>0.9974597798475868</v>
      </c>
      <c r="F71" s="228">
        <f>'Open Int.'!E75/'Open Int.'!K75</f>
        <v>0.002540220152413209</v>
      </c>
      <c r="G71" s="244">
        <f>'Open Int.'!H75/'Open Int.'!K75</f>
        <v>0</v>
      </c>
      <c r="H71" s="247">
        <v>17190000</v>
      </c>
      <c r="I71" s="231">
        <v>3436400</v>
      </c>
      <c r="J71" s="354">
        <v>3436400</v>
      </c>
      <c r="K71" s="117" t="str">
        <f t="shared" si="3"/>
        <v>Gross Exposure is less then 30%</v>
      </c>
      <c r="M71"/>
      <c r="N71"/>
    </row>
    <row r="72" spans="1:14" s="7" customFormat="1" ht="15">
      <c r="A72" s="201" t="s">
        <v>167</v>
      </c>
      <c r="B72" s="235">
        <f>'Open Int.'!K76</f>
        <v>15176700</v>
      </c>
      <c r="C72" s="237">
        <f>'Open Int.'!R76</f>
        <v>62.831538</v>
      </c>
      <c r="D72" s="161">
        <f t="shared" si="2"/>
        <v>0.3807164092091192</v>
      </c>
      <c r="E72" s="243">
        <f>'Open Int.'!B76/'Open Int.'!K76</f>
        <v>0.9578893962455606</v>
      </c>
      <c r="F72" s="228">
        <f>'Open Int.'!E76/'Open Int.'!K76</f>
        <v>0.04058853373921867</v>
      </c>
      <c r="G72" s="244">
        <f>'Open Int.'!H76/'Open Int.'!K76</f>
        <v>0.0015220700152207</v>
      </c>
      <c r="H72" s="247">
        <v>39863530</v>
      </c>
      <c r="I72" s="231">
        <v>7969500</v>
      </c>
      <c r="J72" s="354">
        <v>7969500</v>
      </c>
      <c r="K72" s="117" t="str">
        <f t="shared" si="3"/>
        <v>Some sign of build up Gross exposure crosses 30%</v>
      </c>
      <c r="M72"/>
      <c r="N72"/>
    </row>
    <row r="73" spans="1:14" s="7" customFormat="1" ht="15">
      <c r="A73" s="201" t="s">
        <v>201</v>
      </c>
      <c r="B73" s="235">
        <f>'Open Int.'!K77</f>
        <v>5693200</v>
      </c>
      <c r="C73" s="237">
        <f>'Open Int.'!R77</f>
        <v>1178.06541</v>
      </c>
      <c r="D73" s="161">
        <f t="shared" si="2"/>
        <v>0.07676530745293082</v>
      </c>
      <c r="E73" s="243">
        <f>'Open Int.'!B77/'Open Int.'!K77</f>
        <v>0.6707299936766669</v>
      </c>
      <c r="F73" s="228">
        <f>'Open Int.'!E77/'Open Int.'!K77</f>
        <v>0.21588913089299516</v>
      </c>
      <c r="G73" s="244">
        <f>'Open Int.'!H77/'Open Int.'!K77</f>
        <v>0.11338087543033795</v>
      </c>
      <c r="H73" s="247">
        <v>74163710</v>
      </c>
      <c r="I73" s="231">
        <v>1338200</v>
      </c>
      <c r="J73" s="354">
        <v>669000</v>
      </c>
      <c r="K73" s="117" t="str">
        <f t="shared" si="3"/>
        <v>Gross Exposure is less then 30%</v>
      </c>
      <c r="M73"/>
      <c r="N73"/>
    </row>
    <row r="74" spans="1:14" s="7" customFormat="1" ht="15">
      <c r="A74" s="201" t="s">
        <v>143</v>
      </c>
      <c r="B74" s="235">
        <f>'Open Int.'!K78</f>
        <v>1696250</v>
      </c>
      <c r="C74" s="237">
        <f>'Open Int.'!R78</f>
        <v>17.98025</v>
      </c>
      <c r="D74" s="161">
        <f t="shared" si="2"/>
        <v>0.040157433712121215</v>
      </c>
      <c r="E74" s="243">
        <f>'Open Int.'!B78/'Open Int.'!K78</f>
        <v>1</v>
      </c>
      <c r="F74" s="228">
        <f>'Open Int.'!E78/'Open Int.'!K78</f>
        <v>0</v>
      </c>
      <c r="G74" s="244">
        <f>'Open Int.'!H78/'Open Int.'!K78</f>
        <v>0</v>
      </c>
      <c r="H74" s="247">
        <v>42240000</v>
      </c>
      <c r="I74" s="231">
        <v>8445850</v>
      </c>
      <c r="J74" s="354">
        <v>4472200</v>
      </c>
      <c r="K74" s="117" t="str">
        <f t="shared" si="3"/>
        <v>Gross Exposure is less then 30%</v>
      </c>
      <c r="M74"/>
      <c r="N74"/>
    </row>
    <row r="75" spans="1:14" s="7" customFormat="1" ht="15">
      <c r="A75" s="201" t="s">
        <v>90</v>
      </c>
      <c r="B75" s="235">
        <f>'Open Int.'!K79</f>
        <v>1156200</v>
      </c>
      <c r="C75" s="237">
        <f>'Open Int.'!R79</f>
        <v>47.138274</v>
      </c>
      <c r="D75" s="161">
        <f t="shared" si="2"/>
        <v>0.027537180731432964</v>
      </c>
      <c r="E75" s="243">
        <f>'Open Int.'!B79/'Open Int.'!K79</f>
        <v>0.9994810586403736</v>
      </c>
      <c r="F75" s="228">
        <f>'Open Int.'!E79/'Open Int.'!K79</f>
        <v>0.0005189413596263622</v>
      </c>
      <c r="G75" s="244">
        <f>'Open Int.'!H79/'Open Int.'!K79</f>
        <v>0</v>
      </c>
      <c r="H75" s="247">
        <v>41986869</v>
      </c>
      <c r="I75" s="231">
        <v>6664800</v>
      </c>
      <c r="J75" s="354">
        <v>3332400</v>
      </c>
      <c r="K75" s="117" t="str">
        <f t="shared" si="3"/>
        <v>Gross Exposure is less then 30%</v>
      </c>
      <c r="M75"/>
      <c r="N75"/>
    </row>
    <row r="76" spans="1:14" s="7" customFormat="1" ht="15">
      <c r="A76" s="201" t="s">
        <v>35</v>
      </c>
      <c r="B76" s="235">
        <f>'Open Int.'!K80</f>
        <v>2872100</v>
      </c>
      <c r="C76" s="237">
        <f>'Open Int.'!R80</f>
        <v>88.70480850000001</v>
      </c>
      <c r="D76" s="161">
        <f t="shared" si="2"/>
        <v>0.10834910980271793</v>
      </c>
      <c r="E76" s="243">
        <f>'Open Int.'!B80/'Open Int.'!K80</f>
        <v>0.9666794331673688</v>
      </c>
      <c r="F76" s="228">
        <f>'Open Int.'!E80/'Open Int.'!K80</f>
        <v>0.03255457679050172</v>
      </c>
      <c r="G76" s="244">
        <f>'Open Int.'!H80/'Open Int.'!K80</f>
        <v>0.0007659900421294523</v>
      </c>
      <c r="H76" s="247">
        <v>26507832</v>
      </c>
      <c r="I76" s="231">
        <v>5300900</v>
      </c>
      <c r="J76" s="354">
        <v>2649900</v>
      </c>
      <c r="K76" s="117" t="str">
        <f t="shared" si="3"/>
        <v>Gross Exposure is less then 30%</v>
      </c>
      <c r="M76"/>
      <c r="N76"/>
    </row>
    <row r="77" spans="1:14" s="7" customFormat="1" ht="15">
      <c r="A77" s="201" t="s">
        <v>6</v>
      </c>
      <c r="B77" s="235">
        <f>'Open Int.'!K81</f>
        <v>16218000</v>
      </c>
      <c r="C77" s="237">
        <f>'Open Int.'!R81</f>
        <v>253.48734</v>
      </c>
      <c r="D77" s="161">
        <f t="shared" si="2"/>
        <v>0.021936958114070215</v>
      </c>
      <c r="E77" s="243">
        <f>'Open Int.'!B81/'Open Int.'!K81</f>
        <v>0.8612652608213096</v>
      </c>
      <c r="F77" s="228">
        <f>'Open Int.'!E81/'Open Int.'!K81</f>
        <v>0.11175083240843507</v>
      </c>
      <c r="G77" s="244">
        <f>'Open Int.'!H81/'Open Int.'!K81</f>
        <v>0.02698390677025527</v>
      </c>
      <c r="H77" s="247">
        <v>739300313</v>
      </c>
      <c r="I77" s="231">
        <v>17034750</v>
      </c>
      <c r="J77" s="354">
        <v>8517375</v>
      </c>
      <c r="K77" s="117" t="str">
        <f t="shared" si="3"/>
        <v>Gross Exposure is less then 30%</v>
      </c>
      <c r="M77"/>
      <c r="N77"/>
    </row>
    <row r="78" spans="1:14" s="7" customFormat="1" ht="15">
      <c r="A78" s="201" t="s">
        <v>177</v>
      </c>
      <c r="B78" s="235">
        <f>'Open Int.'!K82</f>
        <v>6080000</v>
      </c>
      <c r="C78" s="237">
        <f>'Open Int.'!R82</f>
        <v>174.4656</v>
      </c>
      <c r="D78" s="161">
        <f t="shared" si="2"/>
        <v>0.318323007381743</v>
      </c>
      <c r="E78" s="243">
        <f>'Open Int.'!B82/'Open Int.'!K82</f>
        <v>0.9416118421052632</v>
      </c>
      <c r="F78" s="228">
        <f>'Open Int.'!E82/'Open Int.'!K82</f>
        <v>0.05460526315789474</v>
      </c>
      <c r="G78" s="244">
        <f>'Open Int.'!H82/'Open Int.'!K82</f>
        <v>0.0037828947368421053</v>
      </c>
      <c r="H78" s="247">
        <v>19100096</v>
      </c>
      <c r="I78" s="231">
        <v>3820000</v>
      </c>
      <c r="J78" s="354">
        <v>1910000</v>
      </c>
      <c r="K78" s="117" t="str">
        <f t="shared" si="3"/>
        <v>Some sign of build up Gross exposure crosses 30%</v>
      </c>
      <c r="M78"/>
      <c r="N78"/>
    </row>
    <row r="79" spans="1:14" s="7" customFormat="1" ht="15">
      <c r="A79" s="201" t="s">
        <v>168</v>
      </c>
      <c r="B79" s="235">
        <f>'Open Int.'!K83</f>
        <v>151200</v>
      </c>
      <c r="C79" s="237">
        <f>'Open Int.'!R83</f>
        <v>10.116792</v>
      </c>
      <c r="D79" s="161">
        <f t="shared" si="2"/>
        <v>0.0333003926671302</v>
      </c>
      <c r="E79" s="243">
        <f>'Open Int.'!B83/'Open Int.'!K83</f>
        <v>1</v>
      </c>
      <c r="F79" s="228">
        <f>'Open Int.'!E83/'Open Int.'!K83</f>
        <v>0</v>
      </c>
      <c r="G79" s="244">
        <f>'Open Int.'!H83/'Open Int.'!K83</f>
        <v>0</v>
      </c>
      <c r="H79" s="247">
        <v>4540487</v>
      </c>
      <c r="I79" s="231">
        <v>907800</v>
      </c>
      <c r="J79" s="354">
        <v>806400</v>
      </c>
      <c r="K79" s="117" t="str">
        <f t="shared" si="3"/>
        <v>Gross Exposure is less then 30%</v>
      </c>
      <c r="M79"/>
      <c r="N79"/>
    </row>
    <row r="80" spans="1:14" s="7" customFormat="1" ht="15">
      <c r="A80" s="201" t="s">
        <v>132</v>
      </c>
      <c r="B80" s="235">
        <f>'Open Int.'!K84</f>
        <v>2266800</v>
      </c>
      <c r="C80" s="237">
        <f>'Open Int.'!R84</f>
        <v>164.751024</v>
      </c>
      <c r="D80" s="161">
        <f t="shared" si="2"/>
        <v>0.6564251067834649</v>
      </c>
      <c r="E80" s="243">
        <f>'Open Int.'!B84/'Open Int.'!K84</f>
        <v>0.9751191106405506</v>
      </c>
      <c r="F80" s="228">
        <f>'Open Int.'!E84/'Open Int.'!K84</f>
        <v>0.022763366860772894</v>
      </c>
      <c r="G80" s="244">
        <f>'Open Int.'!H84/'Open Int.'!K84</f>
        <v>0.0021175224986765486</v>
      </c>
      <c r="H80" s="247">
        <v>3453250</v>
      </c>
      <c r="I80" s="231">
        <v>690400</v>
      </c>
      <c r="J80" s="354">
        <v>690400</v>
      </c>
      <c r="K80" s="117" t="str">
        <f t="shared" si="3"/>
        <v>Gross exposure is Substantial as Open interest has crossed 60%</v>
      </c>
      <c r="M80"/>
      <c r="N80"/>
    </row>
    <row r="81" spans="1:14" s="7" customFormat="1" ht="15">
      <c r="A81" s="201" t="s">
        <v>144</v>
      </c>
      <c r="B81" s="235">
        <f>'Open Int.'!K85</f>
        <v>217125</v>
      </c>
      <c r="C81" s="237">
        <f>'Open Int.'!R85</f>
        <v>60.22830375</v>
      </c>
      <c r="D81" s="161">
        <f t="shared" si="2"/>
        <v>0.08628469717796881</v>
      </c>
      <c r="E81" s="243">
        <f>'Open Int.'!B85/'Open Int.'!K85</f>
        <v>0.9994242947610823</v>
      </c>
      <c r="F81" s="228">
        <f>'Open Int.'!E85/'Open Int.'!K85</f>
        <v>0.0005757052389176742</v>
      </c>
      <c r="G81" s="244">
        <f>'Open Int.'!H85/'Open Int.'!K85</f>
        <v>0</v>
      </c>
      <c r="H81" s="247">
        <v>2516379</v>
      </c>
      <c r="I81" s="231">
        <v>503250</v>
      </c>
      <c r="J81" s="354">
        <v>251500</v>
      </c>
      <c r="K81" s="117" t="str">
        <f t="shared" si="3"/>
        <v>Gross Exposure is less then 30%</v>
      </c>
      <c r="M81"/>
      <c r="N81"/>
    </row>
    <row r="82" spans="1:14" s="7" customFormat="1" ht="15">
      <c r="A82" s="201" t="s">
        <v>291</v>
      </c>
      <c r="B82" s="235">
        <f>'Open Int.'!K86</f>
        <v>1133400</v>
      </c>
      <c r="C82" s="237">
        <f>'Open Int.'!R86</f>
        <v>66.81393</v>
      </c>
      <c r="D82" s="161">
        <f t="shared" si="2"/>
        <v>0.0505930804432211</v>
      </c>
      <c r="E82" s="243">
        <f>'Open Int.'!B86/'Open Int.'!K86</f>
        <v>0.9973530968766543</v>
      </c>
      <c r="F82" s="228">
        <f>'Open Int.'!E86/'Open Int.'!K86</f>
        <v>0.0026469031233456856</v>
      </c>
      <c r="G82" s="244">
        <f>'Open Int.'!H86/'Open Int.'!K86</f>
        <v>0</v>
      </c>
      <c r="H82" s="247">
        <v>22402273</v>
      </c>
      <c r="I82" s="231">
        <v>4129200</v>
      </c>
      <c r="J82" s="354">
        <v>2064600</v>
      </c>
      <c r="K82" s="117" t="str">
        <f t="shared" si="3"/>
        <v>Gross Exposure is less then 30%</v>
      </c>
      <c r="M82"/>
      <c r="N82"/>
    </row>
    <row r="83" spans="1:14" s="7" customFormat="1" ht="15">
      <c r="A83" s="201" t="s">
        <v>133</v>
      </c>
      <c r="B83" s="235">
        <f>'Open Int.'!K87</f>
        <v>29631250</v>
      </c>
      <c r="C83" s="237">
        <f>'Open Int.'!R87</f>
        <v>97.93128124999998</v>
      </c>
      <c r="D83" s="161">
        <f t="shared" si="2"/>
        <v>0.8230902777777778</v>
      </c>
      <c r="E83" s="243">
        <f>'Open Int.'!B87/'Open Int.'!K87</f>
        <v>0.8761864585530479</v>
      </c>
      <c r="F83" s="228">
        <f>'Open Int.'!E87/'Open Int.'!K87</f>
        <v>0.11157983547774732</v>
      </c>
      <c r="G83" s="244">
        <f>'Open Int.'!H87/'Open Int.'!K87</f>
        <v>0.01223370596920481</v>
      </c>
      <c r="H83" s="247">
        <v>36000000</v>
      </c>
      <c r="I83" s="231">
        <v>7200000</v>
      </c>
      <c r="J83" s="354">
        <v>7200000</v>
      </c>
      <c r="K83" s="117" t="str">
        <f t="shared" si="3"/>
        <v>Gross exposure has crossed 80%,Margin double</v>
      </c>
      <c r="M83"/>
      <c r="N83"/>
    </row>
    <row r="84" spans="1:14" s="7" customFormat="1" ht="15">
      <c r="A84" s="201" t="s">
        <v>169</v>
      </c>
      <c r="B84" s="235">
        <f>'Open Int.'!K88</f>
        <v>9400000</v>
      </c>
      <c r="C84" s="237">
        <f>'Open Int.'!R88</f>
        <v>132.775</v>
      </c>
      <c r="D84" s="161">
        <f t="shared" si="2"/>
        <v>0.7724194964268614</v>
      </c>
      <c r="E84" s="243">
        <f>'Open Int.'!B88/'Open Int.'!K88</f>
        <v>0.9959574468085106</v>
      </c>
      <c r="F84" s="228">
        <f>'Open Int.'!E88/'Open Int.'!K88</f>
        <v>0.004042553191489362</v>
      </c>
      <c r="G84" s="244">
        <f>'Open Int.'!H88/'Open Int.'!K88</f>
        <v>0</v>
      </c>
      <c r="H84" s="247">
        <v>12169553</v>
      </c>
      <c r="I84" s="231">
        <v>2432000</v>
      </c>
      <c r="J84" s="354">
        <v>2432000</v>
      </c>
      <c r="K84" s="117" t="str">
        <f t="shared" si="3"/>
        <v>Gross exposure is Substantial as Open interest has crossed 60%</v>
      </c>
      <c r="M84"/>
      <c r="N84"/>
    </row>
    <row r="85" spans="1:14" s="7" customFormat="1" ht="15">
      <c r="A85" s="201" t="s">
        <v>292</v>
      </c>
      <c r="B85" s="235">
        <f>'Open Int.'!K89</f>
        <v>3403400</v>
      </c>
      <c r="C85" s="237">
        <f>'Open Int.'!R89</f>
        <v>201.736535</v>
      </c>
      <c r="D85" s="161">
        <f t="shared" si="2"/>
        <v>0.19837410637955716</v>
      </c>
      <c r="E85" s="243">
        <f>'Open Int.'!B89/'Open Int.'!K89</f>
        <v>0.9945054945054945</v>
      </c>
      <c r="F85" s="228">
        <f>'Open Int.'!E89/'Open Int.'!K89</f>
        <v>0.005009696186166775</v>
      </c>
      <c r="G85" s="244">
        <f>'Open Int.'!H89/'Open Int.'!K89</f>
        <v>0.0004848093083387201</v>
      </c>
      <c r="H85" s="247">
        <v>17156473</v>
      </c>
      <c r="I85" s="231">
        <v>3430900</v>
      </c>
      <c r="J85" s="354">
        <v>1715450</v>
      </c>
      <c r="K85" s="117" t="str">
        <f t="shared" si="3"/>
        <v>Gross Exposure is less then 30%</v>
      </c>
      <c r="M85"/>
      <c r="N85"/>
    </row>
    <row r="86" spans="1:14" s="7" customFormat="1" ht="15">
      <c r="A86" s="201" t="s">
        <v>293</v>
      </c>
      <c r="B86" s="235">
        <f>'Open Int.'!K90</f>
        <v>1756150</v>
      </c>
      <c r="C86" s="237">
        <f>'Open Int.'!R90</f>
        <v>86.648441</v>
      </c>
      <c r="D86" s="161">
        <f t="shared" si="2"/>
        <v>0.06327340947712201</v>
      </c>
      <c r="E86" s="243">
        <f>'Open Int.'!B90/'Open Int.'!K90</f>
        <v>0.9959285937989352</v>
      </c>
      <c r="F86" s="228">
        <f>'Open Int.'!E90/'Open Int.'!K90</f>
        <v>0.004071406201064829</v>
      </c>
      <c r="G86" s="244">
        <f>'Open Int.'!H90/'Open Int.'!K90</f>
        <v>0</v>
      </c>
      <c r="H86" s="247">
        <v>27754945</v>
      </c>
      <c r="I86" s="231">
        <v>5550600</v>
      </c>
      <c r="J86" s="354">
        <v>2775300</v>
      </c>
      <c r="K86" s="117" t="str">
        <f t="shared" si="3"/>
        <v>Gross Exposure is less then 30%</v>
      </c>
      <c r="M86"/>
      <c r="N86"/>
    </row>
    <row r="87" spans="1:14" s="7" customFormat="1" ht="15">
      <c r="A87" s="201" t="s">
        <v>178</v>
      </c>
      <c r="B87" s="235">
        <f>'Open Int.'!K91</f>
        <v>2540000</v>
      </c>
      <c r="C87" s="237">
        <f>'Open Int.'!R91</f>
        <v>41.5544</v>
      </c>
      <c r="D87" s="161">
        <f t="shared" si="2"/>
        <v>0.10473333223651969</v>
      </c>
      <c r="E87" s="243">
        <f>'Open Int.'!B91/'Open Int.'!K91</f>
        <v>0.9916338582677166</v>
      </c>
      <c r="F87" s="228">
        <f>'Open Int.'!E91/'Open Int.'!K91</f>
        <v>0.008366141732283465</v>
      </c>
      <c r="G87" s="244">
        <f>'Open Int.'!H91/'Open Int.'!K91</f>
        <v>0</v>
      </c>
      <c r="H87" s="247">
        <v>24252069</v>
      </c>
      <c r="I87" s="231">
        <v>4850000</v>
      </c>
      <c r="J87" s="354">
        <v>3312500</v>
      </c>
      <c r="K87" s="117" t="str">
        <f t="shared" si="3"/>
        <v>Gross Exposure is less then 30%</v>
      </c>
      <c r="M87"/>
      <c r="N87"/>
    </row>
    <row r="88" spans="1:14" s="7" customFormat="1" ht="15">
      <c r="A88" s="201" t="s">
        <v>145</v>
      </c>
      <c r="B88" s="235">
        <f>'Open Int.'!K92</f>
        <v>2167500</v>
      </c>
      <c r="C88" s="237">
        <f>'Open Int.'!R92</f>
        <v>30.930225</v>
      </c>
      <c r="D88" s="161">
        <f t="shared" si="2"/>
        <v>0.21044563793524623</v>
      </c>
      <c r="E88" s="243">
        <f>'Open Int.'!B92/'Open Int.'!K92</f>
        <v>0.9764705882352941</v>
      </c>
      <c r="F88" s="228">
        <f>'Open Int.'!E92/'Open Int.'!K92</f>
        <v>0.021176470588235293</v>
      </c>
      <c r="G88" s="244">
        <f>'Open Int.'!H92/'Open Int.'!K92</f>
        <v>0.002352941176470588</v>
      </c>
      <c r="H88" s="247">
        <v>10299572</v>
      </c>
      <c r="I88" s="231">
        <v>2058700</v>
      </c>
      <c r="J88" s="354">
        <v>2058700</v>
      </c>
      <c r="K88" s="117" t="str">
        <f t="shared" si="3"/>
        <v>Gross Exposure is less then 30%</v>
      </c>
      <c r="M88"/>
      <c r="N88"/>
    </row>
    <row r="89" spans="1:14" s="7" customFormat="1" ht="15">
      <c r="A89" s="201" t="s">
        <v>272</v>
      </c>
      <c r="B89" s="235">
        <f>'Open Int.'!K93</f>
        <v>4499900</v>
      </c>
      <c r="C89" s="237">
        <f>'Open Int.'!R93</f>
        <v>65.023555</v>
      </c>
      <c r="D89" s="161">
        <f t="shared" si="2"/>
        <v>0.4047366028083048</v>
      </c>
      <c r="E89" s="243">
        <f>'Open Int.'!B93/'Open Int.'!K93</f>
        <v>0.9822440498677748</v>
      </c>
      <c r="F89" s="228">
        <f>'Open Int.'!E93/'Open Int.'!K93</f>
        <v>0.016244805440120892</v>
      </c>
      <c r="G89" s="244">
        <f>'Open Int.'!H93/'Open Int.'!K93</f>
        <v>0.001511144692104269</v>
      </c>
      <c r="H89" s="247">
        <v>11118095</v>
      </c>
      <c r="I89" s="231">
        <v>2223600</v>
      </c>
      <c r="J89" s="354">
        <v>1970300</v>
      </c>
      <c r="K89" s="117" t="str">
        <f t="shared" si="3"/>
        <v>Gross exposure is building up andcrpsses 40% mark</v>
      </c>
      <c r="M89"/>
      <c r="N89"/>
    </row>
    <row r="90" spans="1:14" s="7" customFormat="1" ht="15">
      <c r="A90" s="201" t="s">
        <v>210</v>
      </c>
      <c r="B90" s="235">
        <f>'Open Int.'!K94</f>
        <v>1476800</v>
      </c>
      <c r="C90" s="237">
        <f>'Open Int.'!R94</f>
        <v>251.159376</v>
      </c>
      <c r="D90" s="161">
        <f t="shared" si="2"/>
        <v>0.027194970462575435</v>
      </c>
      <c r="E90" s="243">
        <f>'Open Int.'!B94/'Open Int.'!K94</f>
        <v>0.9833423618634887</v>
      </c>
      <c r="F90" s="228">
        <f>'Open Int.'!E94/'Open Int.'!K94</f>
        <v>0.014626218851570965</v>
      </c>
      <c r="G90" s="244">
        <f>'Open Int.'!H94/'Open Int.'!K94</f>
        <v>0.0020314192849404116</v>
      </c>
      <c r="H90" s="247">
        <v>54304159</v>
      </c>
      <c r="I90" s="231">
        <v>2074800</v>
      </c>
      <c r="J90" s="354">
        <v>1037400</v>
      </c>
      <c r="K90" s="117" t="str">
        <f t="shared" si="3"/>
        <v>Gross Exposure is less then 30%</v>
      </c>
      <c r="M90"/>
      <c r="N90"/>
    </row>
    <row r="91" spans="1:14" s="7" customFormat="1" ht="15">
      <c r="A91" s="201" t="s">
        <v>294</v>
      </c>
      <c r="B91" s="235">
        <f>'Open Int.'!K95</f>
        <v>2002350</v>
      </c>
      <c r="C91" s="237">
        <f>'Open Int.'!R95</f>
        <v>138.43246725</v>
      </c>
      <c r="D91" s="161">
        <f t="shared" si="2"/>
        <v>0.2616896814008014</v>
      </c>
      <c r="E91" s="243">
        <f>'Open Int.'!B95/'Open Int.'!K95</f>
        <v>0.9996504107673484</v>
      </c>
      <c r="F91" s="228">
        <f>'Open Int.'!E95/'Open Int.'!K95</f>
        <v>0.00017479461632581716</v>
      </c>
      <c r="G91" s="244">
        <f>'Open Int.'!H95/'Open Int.'!K95</f>
        <v>0.00017479461632581716</v>
      </c>
      <c r="H91" s="247">
        <v>7651620</v>
      </c>
      <c r="I91" s="231">
        <v>1530200</v>
      </c>
      <c r="J91" s="354">
        <v>814450</v>
      </c>
      <c r="K91" s="117" t="str">
        <f t="shared" si="3"/>
        <v>Gross Exposure is less then 30%</v>
      </c>
      <c r="M91"/>
      <c r="N91"/>
    </row>
    <row r="92" spans="1:14" s="7" customFormat="1" ht="15">
      <c r="A92" s="201" t="s">
        <v>7</v>
      </c>
      <c r="B92" s="235">
        <f>'Open Int.'!K96</f>
        <v>3372500</v>
      </c>
      <c r="C92" s="237">
        <f>'Open Int.'!R96</f>
        <v>246.630925</v>
      </c>
      <c r="D92" s="161">
        <f t="shared" si="2"/>
        <v>0.098116337960206</v>
      </c>
      <c r="E92" s="243">
        <f>'Open Int.'!B96/'Open Int.'!K96</f>
        <v>0.9651593773165308</v>
      </c>
      <c r="F92" s="228">
        <f>'Open Int.'!E96/'Open Int.'!K96</f>
        <v>0.030578206078576725</v>
      </c>
      <c r="G92" s="244">
        <f>'Open Int.'!H96/'Open Int.'!K96</f>
        <v>0.004262416604892513</v>
      </c>
      <c r="H92" s="247">
        <v>34372461</v>
      </c>
      <c r="I92" s="231">
        <v>3301875</v>
      </c>
      <c r="J92" s="354">
        <v>1650625</v>
      </c>
      <c r="K92" s="117" t="str">
        <f t="shared" si="3"/>
        <v>Gross Exposure is less then 30%</v>
      </c>
      <c r="M92"/>
      <c r="N92"/>
    </row>
    <row r="93" spans="1:14" s="7" customFormat="1" ht="15">
      <c r="A93" s="201" t="s">
        <v>170</v>
      </c>
      <c r="B93" s="235">
        <f>'Open Int.'!K97</f>
        <v>2046000</v>
      </c>
      <c r="C93" s="237">
        <f>'Open Int.'!R97</f>
        <v>114.10542</v>
      </c>
      <c r="D93" s="161">
        <f t="shared" si="2"/>
        <v>0.3082055896985219</v>
      </c>
      <c r="E93" s="243">
        <f>'Open Int.'!B97/'Open Int.'!K97</f>
        <v>1</v>
      </c>
      <c r="F93" s="228">
        <f>'Open Int.'!E97/'Open Int.'!K97</f>
        <v>0</v>
      </c>
      <c r="G93" s="244">
        <f>'Open Int.'!H97/'Open Int.'!K97</f>
        <v>0</v>
      </c>
      <c r="H93" s="247">
        <v>6638426</v>
      </c>
      <c r="I93" s="231">
        <v>1327200</v>
      </c>
      <c r="J93" s="354">
        <v>1070400</v>
      </c>
      <c r="K93" s="117" t="str">
        <f t="shared" si="3"/>
        <v>Some sign of build up Gross exposure crosses 30%</v>
      </c>
      <c r="M93"/>
      <c r="N93"/>
    </row>
    <row r="94" spans="1:14" s="7" customFormat="1" ht="15">
      <c r="A94" s="201" t="s">
        <v>223</v>
      </c>
      <c r="B94" s="235">
        <f>'Open Int.'!K98</f>
        <v>2585200</v>
      </c>
      <c r="C94" s="237">
        <f>'Open Int.'!R98</f>
        <v>198.258988</v>
      </c>
      <c r="D94" s="161">
        <f t="shared" si="2"/>
        <v>0.12596975809732844</v>
      </c>
      <c r="E94" s="243">
        <f>'Open Int.'!B98/'Open Int.'!K98</f>
        <v>0.9484759399659601</v>
      </c>
      <c r="F94" s="228">
        <f>'Open Int.'!E98/'Open Int.'!K98</f>
        <v>0.041930991799473925</v>
      </c>
      <c r="G94" s="244">
        <f>'Open Int.'!H98/'Open Int.'!K98</f>
        <v>0.009593068234565991</v>
      </c>
      <c r="H94" s="247">
        <v>20522386</v>
      </c>
      <c r="I94" s="231">
        <v>3228400</v>
      </c>
      <c r="J94" s="354">
        <v>1614000</v>
      </c>
      <c r="K94" s="117" t="str">
        <f t="shared" si="3"/>
        <v>Gross Exposure is less then 30%</v>
      </c>
      <c r="M94"/>
      <c r="N94"/>
    </row>
    <row r="95" spans="1:14" s="7" customFormat="1" ht="15">
      <c r="A95" s="201" t="s">
        <v>207</v>
      </c>
      <c r="B95" s="235">
        <f>'Open Int.'!K99</f>
        <v>3923750</v>
      </c>
      <c r="C95" s="237">
        <f>'Open Int.'!R99</f>
        <v>75.414475</v>
      </c>
      <c r="D95" s="161">
        <f t="shared" si="2"/>
        <v>0.28391650875638674</v>
      </c>
      <c r="E95" s="243">
        <f>'Open Int.'!B99/'Open Int.'!K99</f>
        <v>0.973877030901561</v>
      </c>
      <c r="F95" s="228">
        <f>'Open Int.'!E99/'Open Int.'!K99</f>
        <v>0.024211532335138577</v>
      </c>
      <c r="G95" s="244">
        <f>'Open Int.'!H99/'Open Int.'!K99</f>
        <v>0.001911436763300414</v>
      </c>
      <c r="H95" s="247">
        <v>13820084</v>
      </c>
      <c r="I95" s="231">
        <v>2763750</v>
      </c>
      <c r="J95" s="354">
        <v>2393750</v>
      </c>
      <c r="K95" s="117" t="str">
        <f t="shared" si="3"/>
        <v>Gross Exposure is less then 30%</v>
      </c>
      <c r="M95"/>
      <c r="N95"/>
    </row>
    <row r="96" spans="1:14" s="7" customFormat="1" ht="15">
      <c r="A96" s="201" t="s">
        <v>295</v>
      </c>
      <c r="B96" s="235">
        <f>'Open Int.'!K100</f>
        <v>438250</v>
      </c>
      <c r="C96" s="237">
        <f>'Open Int.'!R100</f>
        <v>37.66977875</v>
      </c>
      <c r="D96" s="161">
        <f t="shared" si="2"/>
        <v>0.05885448029983084</v>
      </c>
      <c r="E96" s="243">
        <f>'Open Int.'!B100/'Open Int.'!K100</f>
        <v>0.9982886480319453</v>
      </c>
      <c r="F96" s="228">
        <f>'Open Int.'!E100/'Open Int.'!K100</f>
        <v>0.0017113519680547634</v>
      </c>
      <c r="G96" s="244">
        <f>'Open Int.'!H100/'Open Int.'!K100</f>
        <v>0</v>
      </c>
      <c r="H96" s="247">
        <v>7446332</v>
      </c>
      <c r="I96" s="231">
        <v>1489250</v>
      </c>
      <c r="J96" s="354">
        <v>744500</v>
      </c>
      <c r="K96" s="117" t="str">
        <f t="shared" si="3"/>
        <v>Gross Exposure is less then 30%</v>
      </c>
      <c r="M96"/>
      <c r="N96"/>
    </row>
    <row r="97" spans="1:14" s="7" customFormat="1" ht="15">
      <c r="A97" s="201" t="s">
        <v>277</v>
      </c>
      <c r="B97" s="235">
        <f>'Open Int.'!K101</f>
        <v>4654400</v>
      </c>
      <c r="C97" s="237">
        <f>'Open Int.'!R101</f>
        <v>142.680632</v>
      </c>
      <c r="D97" s="161">
        <f t="shared" si="2"/>
        <v>0.29446911288269473</v>
      </c>
      <c r="E97" s="243">
        <f>'Open Int.'!B101/'Open Int.'!K101</f>
        <v>0.9938123066345823</v>
      </c>
      <c r="F97" s="228">
        <f>'Open Int.'!E101/'Open Int.'!K101</f>
        <v>0.005672052251632863</v>
      </c>
      <c r="G97" s="244">
        <f>'Open Int.'!H101/'Open Int.'!K101</f>
        <v>0.0005156411137848057</v>
      </c>
      <c r="H97" s="247">
        <v>15806072</v>
      </c>
      <c r="I97" s="231">
        <v>3160000</v>
      </c>
      <c r="J97" s="354">
        <v>1644800</v>
      </c>
      <c r="K97" s="117" t="str">
        <f t="shared" si="3"/>
        <v>Gross Exposure is less then 30%</v>
      </c>
      <c r="M97"/>
      <c r="N97"/>
    </row>
    <row r="98" spans="1:14" s="8" customFormat="1" ht="15">
      <c r="A98" s="201" t="s">
        <v>146</v>
      </c>
      <c r="B98" s="235">
        <f>'Open Int.'!K102</f>
        <v>8704200</v>
      </c>
      <c r="C98" s="237">
        <f>'Open Int.'!R102</f>
        <v>31.77033</v>
      </c>
      <c r="D98" s="161">
        <f t="shared" si="2"/>
        <v>0.21717639153249105</v>
      </c>
      <c r="E98" s="243">
        <f>'Open Int.'!B102/'Open Int.'!K102</f>
        <v>0.9447852760736196</v>
      </c>
      <c r="F98" s="228">
        <f>'Open Int.'!E102/'Open Int.'!K102</f>
        <v>0.050102249488752554</v>
      </c>
      <c r="G98" s="244">
        <f>'Open Int.'!H102/'Open Int.'!K102</f>
        <v>0.005112474437627812</v>
      </c>
      <c r="H98" s="247">
        <v>40078942</v>
      </c>
      <c r="I98" s="231">
        <v>8010000</v>
      </c>
      <c r="J98" s="354">
        <v>8010000</v>
      </c>
      <c r="K98" s="117" t="str">
        <f t="shared" si="3"/>
        <v>Gross Exposure is less then 30%</v>
      </c>
      <c r="M98"/>
      <c r="N98"/>
    </row>
    <row r="99" spans="1:14" s="7" customFormat="1" ht="15">
      <c r="A99" s="201" t="s">
        <v>8</v>
      </c>
      <c r="B99" s="235">
        <f>'Open Int.'!K103</f>
        <v>23216000</v>
      </c>
      <c r="C99" s="237">
        <f>'Open Int.'!R103</f>
        <v>375.75096</v>
      </c>
      <c r="D99" s="161">
        <f t="shared" si="2"/>
        <v>0.5061582183527223</v>
      </c>
      <c r="E99" s="243">
        <f>'Open Int.'!B103/'Open Int.'!K103</f>
        <v>0.8881461061337009</v>
      </c>
      <c r="F99" s="228">
        <f>'Open Int.'!E103/'Open Int.'!K103</f>
        <v>0.08656099241902136</v>
      </c>
      <c r="G99" s="244">
        <f>'Open Int.'!H103/'Open Int.'!K103</f>
        <v>0.02529290144727774</v>
      </c>
      <c r="H99" s="247">
        <v>45867081</v>
      </c>
      <c r="I99" s="231">
        <v>9172800</v>
      </c>
      <c r="J99" s="354">
        <v>4585600</v>
      </c>
      <c r="K99" s="117" t="str">
        <f t="shared" si="3"/>
        <v>Gross exposure is building up andcrpsses 40% mark</v>
      </c>
      <c r="M99"/>
      <c r="N99"/>
    </row>
    <row r="100" spans="1:14" s="7" customFormat="1" ht="15">
      <c r="A100" s="201" t="s">
        <v>296</v>
      </c>
      <c r="B100" s="235">
        <f>'Open Int.'!K104</f>
        <v>1995000</v>
      </c>
      <c r="C100" s="237">
        <f>'Open Int.'!R104</f>
        <v>33.45615</v>
      </c>
      <c r="D100" s="161">
        <f t="shared" si="2"/>
        <v>0.06991678675765545</v>
      </c>
      <c r="E100" s="243">
        <f>'Open Int.'!B104/'Open Int.'!K104</f>
        <v>0.9929824561403509</v>
      </c>
      <c r="F100" s="228">
        <f>'Open Int.'!E104/'Open Int.'!K104</f>
        <v>0.006516290726817042</v>
      </c>
      <c r="G100" s="244">
        <f>'Open Int.'!H104/'Open Int.'!K104</f>
        <v>0.0005012531328320802</v>
      </c>
      <c r="H100" s="247">
        <v>28533920</v>
      </c>
      <c r="I100" s="231">
        <v>5706000</v>
      </c>
      <c r="J100" s="354">
        <v>2853000</v>
      </c>
      <c r="K100" s="117" t="str">
        <f t="shared" si="3"/>
        <v>Gross Exposure is less then 30%</v>
      </c>
      <c r="M100"/>
      <c r="N100"/>
    </row>
    <row r="101" spans="1:14" s="7" customFormat="1" ht="15">
      <c r="A101" s="201" t="s">
        <v>179</v>
      </c>
      <c r="B101" s="235">
        <f>'Open Int.'!K105</f>
        <v>34440000</v>
      </c>
      <c r="C101" s="237">
        <f>'Open Int.'!R105</f>
        <v>51.3156</v>
      </c>
      <c r="D101" s="161">
        <f t="shared" si="2"/>
        <v>0.6211453682520915</v>
      </c>
      <c r="E101" s="243">
        <f>'Open Int.'!B105/'Open Int.'!K105</f>
        <v>0.8093495934959349</v>
      </c>
      <c r="F101" s="228">
        <f>'Open Int.'!E105/'Open Int.'!K105</f>
        <v>0.1630081300813008</v>
      </c>
      <c r="G101" s="244">
        <f>'Open Int.'!H105/'Open Int.'!K105</f>
        <v>0.027642276422764227</v>
      </c>
      <c r="H101" s="247">
        <v>55445958</v>
      </c>
      <c r="I101" s="231">
        <v>11088000</v>
      </c>
      <c r="J101" s="354">
        <v>11088000</v>
      </c>
      <c r="K101" s="117" t="str">
        <f t="shared" si="3"/>
        <v>Gross exposure is Substantial as Open interest has crossed 60%</v>
      </c>
      <c r="M101"/>
      <c r="N101"/>
    </row>
    <row r="102" spans="1:14" s="7" customFormat="1" ht="15">
      <c r="A102" s="201" t="s">
        <v>202</v>
      </c>
      <c r="B102" s="235">
        <f>'Open Int.'!K106</f>
        <v>3596050</v>
      </c>
      <c r="C102" s="237">
        <f>'Open Int.'!R106</f>
        <v>87.61775825</v>
      </c>
      <c r="D102" s="161">
        <f t="shared" si="2"/>
        <v>0.21712658098376778</v>
      </c>
      <c r="E102" s="243">
        <f>'Open Int.'!B106/'Open Int.'!K106</f>
        <v>0.9753757595139111</v>
      </c>
      <c r="F102" s="228">
        <f>'Open Int.'!E106/'Open Int.'!K106</f>
        <v>0.020466901183242726</v>
      </c>
      <c r="G102" s="244">
        <f>'Open Int.'!H106/'Open Int.'!K106</f>
        <v>0.004157339302846178</v>
      </c>
      <c r="H102" s="247">
        <v>16561998</v>
      </c>
      <c r="I102" s="231">
        <v>3312000</v>
      </c>
      <c r="J102" s="354">
        <v>2339100</v>
      </c>
      <c r="K102" s="117" t="str">
        <f t="shared" si="3"/>
        <v>Gross Exposure is less then 30%</v>
      </c>
      <c r="M102"/>
      <c r="N102"/>
    </row>
    <row r="103" spans="1:14" s="7" customFormat="1" ht="15">
      <c r="A103" s="201" t="s">
        <v>171</v>
      </c>
      <c r="B103" s="235">
        <f>'Open Int.'!K107</f>
        <v>4005100</v>
      </c>
      <c r="C103" s="237">
        <f>'Open Int.'!R107</f>
        <v>136.934369</v>
      </c>
      <c r="D103" s="161">
        <f t="shared" si="2"/>
        <v>0.7177590848468621</v>
      </c>
      <c r="E103" s="243">
        <f>'Open Int.'!B107/'Open Int.'!K107</f>
        <v>0.9956056028563581</v>
      </c>
      <c r="F103" s="228">
        <f>'Open Int.'!E107/'Open Int.'!K107</f>
        <v>0.0019225487503433123</v>
      </c>
      <c r="G103" s="244">
        <f>'Open Int.'!H107/'Open Int.'!K107</f>
        <v>0.0024718483932985444</v>
      </c>
      <c r="H103" s="247">
        <v>5580006</v>
      </c>
      <c r="I103" s="231">
        <v>1115400</v>
      </c>
      <c r="J103" s="354">
        <v>1115400</v>
      </c>
      <c r="K103" s="117" t="str">
        <f t="shared" si="3"/>
        <v>Gross exposure is Substantial as Open interest has crossed 60%</v>
      </c>
      <c r="M103"/>
      <c r="N103"/>
    </row>
    <row r="104" spans="1:14" s="7" customFormat="1" ht="15">
      <c r="A104" s="201" t="s">
        <v>147</v>
      </c>
      <c r="B104" s="235">
        <f>'Open Int.'!K108</f>
        <v>3681600</v>
      </c>
      <c r="C104" s="237">
        <f>'Open Int.'!R108</f>
        <v>21.150792</v>
      </c>
      <c r="D104" s="161">
        <f t="shared" si="2"/>
        <v>0.17033451559502802</v>
      </c>
      <c r="E104" s="243">
        <f>'Open Int.'!B108/'Open Int.'!K108</f>
        <v>0.9471153846153846</v>
      </c>
      <c r="F104" s="228">
        <f>'Open Int.'!E108/'Open Int.'!K108</f>
        <v>0.05128205128205128</v>
      </c>
      <c r="G104" s="244">
        <f>'Open Int.'!H108/'Open Int.'!K108</f>
        <v>0.0016025641025641025</v>
      </c>
      <c r="H104" s="247">
        <v>21613940</v>
      </c>
      <c r="I104" s="231">
        <v>4318800</v>
      </c>
      <c r="J104" s="354">
        <v>4318800</v>
      </c>
      <c r="K104" s="117" t="str">
        <f t="shared" si="3"/>
        <v>Gross Exposure is less then 30%</v>
      </c>
      <c r="M104"/>
      <c r="N104"/>
    </row>
    <row r="105" spans="1:14" s="7" customFormat="1" ht="15">
      <c r="A105" s="201" t="s">
        <v>148</v>
      </c>
      <c r="B105" s="235">
        <f>'Open Int.'!K109</f>
        <v>700150</v>
      </c>
      <c r="C105" s="237">
        <f>'Open Int.'!R109</f>
        <v>17.461741</v>
      </c>
      <c r="D105" s="161">
        <f t="shared" si="2"/>
        <v>0.03371251465939454</v>
      </c>
      <c r="E105" s="243">
        <f>'Open Int.'!B109/'Open Int.'!K109</f>
        <v>0.9880597014925373</v>
      </c>
      <c r="F105" s="228">
        <f>'Open Int.'!E109/'Open Int.'!K109</f>
        <v>0.011940298507462687</v>
      </c>
      <c r="G105" s="244">
        <f>'Open Int.'!H109/'Open Int.'!K109</f>
        <v>0</v>
      </c>
      <c r="H105" s="247">
        <v>20768252</v>
      </c>
      <c r="I105" s="231">
        <v>4152830</v>
      </c>
      <c r="J105" s="354">
        <v>2075370</v>
      </c>
      <c r="K105" s="117" t="str">
        <f t="shared" si="3"/>
        <v>Gross Exposure is less then 30%</v>
      </c>
      <c r="M105"/>
      <c r="N105"/>
    </row>
    <row r="106" spans="1:14" s="7" customFormat="1" ht="15">
      <c r="A106" s="201" t="s">
        <v>122</v>
      </c>
      <c r="B106" s="235">
        <f>'Open Int.'!K110</f>
        <v>13515125</v>
      </c>
      <c r="C106" s="237">
        <f>'Open Int.'!R110</f>
        <v>215.363516875</v>
      </c>
      <c r="D106" s="161">
        <f t="shared" si="2"/>
        <v>0.07804722058602728</v>
      </c>
      <c r="E106" s="243">
        <f>'Open Int.'!B110/'Open Int.'!K110</f>
        <v>0.6973668390044487</v>
      </c>
      <c r="F106" s="228">
        <f>'Open Int.'!E110/'Open Int.'!K110</f>
        <v>0.2039196825778526</v>
      </c>
      <c r="G106" s="244">
        <f>'Open Int.'!H110/'Open Int.'!K110</f>
        <v>0.09871347841769869</v>
      </c>
      <c r="H106" s="247">
        <v>173166000</v>
      </c>
      <c r="I106" s="231">
        <v>21976500</v>
      </c>
      <c r="J106" s="354">
        <v>10988250</v>
      </c>
      <c r="K106" s="117" t="str">
        <f t="shared" si="3"/>
        <v>Gross Exposure is less then 30%</v>
      </c>
      <c r="M106"/>
      <c r="N106"/>
    </row>
    <row r="107" spans="1:14" s="7" customFormat="1" ht="15">
      <c r="A107" s="201" t="s">
        <v>36</v>
      </c>
      <c r="B107" s="235">
        <f>'Open Int.'!K111</f>
        <v>8372025</v>
      </c>
      <c r="C107" s="237">
        <f>'Open Int.'!R111</f>
        <v>783.663400125</v>
      </c>
      <c r="D107" s="161">
        <f t="shared" si="2"/>
        <v>0.07567838481909873</v>
      </c>
      <c r="E107" s="243">
        <f>'Open Int.'!B111/'Open Int.'!K111</f>
        <v>0.9883092800129001</v>
      </c>
      <c r="F107" s="228">
        <f>'Open Int.'!E111/'Open Int.'!K111</f>
        <v>0.010346959069042436</v>
      </c>
      <c r="G107" s="244">
        <f>'Open Int.'!H111/'Open Int.'!K111</f>
        <v>0.0013437609180574593</v>
      </c>
      <c r="H107" s="247">
        <v>110626370</v>
      </c>
      <c r="I107" s="231">
        <v>3442950</v>
      </c>
      <c r="J107" s="354">
        <v>1721250</v>
      </c>
      <c r="K107" s="117" t="str">
        <f t="shared" si="3"/>
        <v>Gross Exposure is less then 30%</v>
      </c>
      <c r="M107"/>
      <c r="N107"/>
    </row>
    <row r="108" spans="1:14" s="7" customFormat="1" ht="15">
      <c r="A108" s="201" t="s">
        <v>172</v>
      </c>
      <c r="B108" s="235">
        <f>'Open Int.'!K112</f>
        <v>7373100</v>
      </c>
      <c r="C108" s="237">
        <f>'Open Int.'!R112</f>
        <v>193.0646235</v>
      </c>
      <c r="D108" s="161">
        <f t="shared" si="2"/>
        <v>0.6824345506197501</v>
      </c>
      <c r="E108" s="243">
        <f>'Open Int.'!B112/'Open Int.'!K112</f>
        <v>0.9806322984904585</v>
      </c>
      <c r="F108" s="228">
        <f>'Open Int.'!E112/'Open Int.'!K112</f>
        <v>0.01865565365992595</v>
      </c>
      <c r="G108" s="244">
        <f>'Open Int.'!H112/'Open Int.'!K112</f>
        <v>0.0007120478496154941</v>
      </c>
      <c r="H108" s="247">
        <v>10804113</v>
      </c>
      <c r="I108" s="231">
        <v>2159850</v>
      </c>
      <c r="J108" s="354">
        <v>2159850</v>
      </c>
      <c r="K108" s="117" t="str">
        <f t="shared" si="3"/>
        <v>Gross exposure is Substantial as Open interest has crossed 60%</v>
      </c>
      <c r="M108"/>
      <c r="N108"/>
    </row>
    <row r="109" spans="1:14" s="7" customFormat="1" ht="15">
      <c r="A109" s="201" t="s">
        <v>80</v>
      </c>
      <c r="B109" s="235">
        <f>'Open Int.'!K113</f>
        <v>2805600</v>
      </c>
      <c r="C109" s="237">
        <f>'Open Int.'!R113</f>
        <v>54.105996</v>
      </c>
      <c r="D109" s="161">
        <f t="shared" si="2"/>
        <v>0.11447718576102275</v>
      </c>
      <c r="E109" s="243">
        <f>'Open Int.'!B113/'Open Int.'!K113</f>
        <v>0.9948674080410608</v>
      </c>
      <c r="F109" s="228">
        <f>'Open Int.'!E113/'Open Int.'!K113</f>
        <v>0.0051325919589392645</v>
      </c>
      <c r="G109" s="244">
        <f>'Open Int.'!H113/'Open Int.'!K113</f>
        <v>0</v>
      </c>
      <c r="H109" s="247">
        <v>24507940</v>
      </c>
      <c r="I109" s="231">
        <v>4900800</v>
      </c>
      <c r="J109" s="354">
        <v>2450400</v>
      </c>
      <c r="K109" s="117" t="str">
        <f t="shared" si="3"/>
        <v>Gross Exposure is less then 30%</v>
      </c>
      <c r="M109"/>
      <c r="N109"/>
    </row>
    <row r="110" spans="1:14" s="7" customFormat="1" ht="15">
      <c r="A110" s="201" t="s">
        <v>274</v>
      </c>
      <c r="B110" s="235">
        <f>'Open Int.'!K114</f>
        <v>5598600</v>
      </c>
      <c r="C110" s="237">
        <f>'Open Int.'!R114</f>
        <v>166.306413</v>
      </c>
      <c r="D110" s="161">
        <f t="shared" si="2"/>
        <v>0.7706093189964157</v>
      </c>
      <c r="E110" s="243">
        <f>'Open Int.'!B114/'Open Int.'!K114</f>
        <v>0.9572393098274569</v>
      </c>
      <c r="F110" s="228">
        <f>'Open Int.'!E114/'Open Int.'!K114</f>
        <v>0.03650912728182046</v>
      </c>
      <c r="G110" s="244">
        <f>'Open Int.'!H114/'Open Int.'!K114</f>
        <v>0.006251562890722681</v>
      </c>
      <c r="H110" s="247">
        <v>7265160</v>
      </c>
      <c r="I110" s="231">
        <v>1452500</v>
      </c>
      <c r="J110" s="354">
        <v>1088500</v>
      </c>
      <c r="K110" s="117" t="str">
        <f t="shared" si="3"/>
        <v>Gross exposure is Substantial as Open interest has crossed 60%</v>
      </c>
      <c r="M110"/>
      <c r="N110"/>
    </row>
    <row r="111" spans="1:14" s="7" customFormat="1" ht="15">
      <c r="A111" s="201" t="s">
        <v>224</v>
      </c>
      <c r="B111" s="235">
        <f>'Open Int.'!K115</f>
        <v>713700</v>
      </c>
      <c r="C111" s="237">
        <f>'Open Int.'!R115</f>
        <v>33.4832355</v>
      </c>
      <c r="D111" s="161">
        <f t="shared" si="2"/>
        <v>0.08607798107876442</v>
      </c>
      <c r="E111" s="243">
        <f>'Open Int.'!B115/'Open Int.'!K115</f>
        <v>0.9990892531876139</v>
      </c>
      <c r="F111" s="228">
        <f>'Open Int.'!E115/'Open Int.'!K115</f>
        <v>0.0009107468123861566</v>
      </c>
      <c r="G111" s="244">
        <f>'Open Int.'!H115/'Open Int.'!K115</f>
        <v>0</v>
      </c>
      <c r="H111" s="247">
        <v>8291319</v>
      </c>
      <c r="I111" s="231">
        <v>1658150</v>
      </c>
      <c r="J111" s="354">
        <v>1197300</v>
      </c>
      <c r="K111" s="117" t="str">
        <f t="shared" si="3"/>
        <v>Gross Exposure is less then 30%</v>
      </c>
      <c r="M111"/>
      <c r="N111"/>
    </row>
    <row r="112" spans="1:14" s="7" customFormat="1" ht="15">
      <c r="A112" s="201" t="s">
        <v>394</v>
      </c>
      <c r="B112" s="235">
        <f>'Open Int.'!K116</f>
        <v>8589600</v>
      </c>
      <c r="C112" s="237">
        <f>'Open Int.'!R116</f>
        <v>100.884852</v>
      </c>
      <c r="D112" s="161">
        <f t="shared" si="2"/>
        <v>0.3660859877579236</v>
      </c>
      <c r="E112" s="243">
        <f>'Open Int.'!B116/'Open Int.'!K116</f>
        <v>0.8915898295613299</v>
      </c>
      <c r="F112" s="228">
        <f>'Open Int.'!E116/'Open Int.'!K116</f>
        <v>0.09136630343671416</v>
      </c>
      <c r="G112" s="244">
        <f>'Open Int.'!H116/'Open Int.'!K116</f>
        <v>0.017043867001955853</v>
      </c>
      <c r="H112" s="247">
        <v>23463340</v>
      </c>
      <c r="I112" s="231">
        <v>4692000</v>
      </c>
      <c r="J112" s="354">
        <v>4692000</v>
      </c>
      <c r="K112" s="117" t="str">
        <f t="shared" si="3"/>
        <v>Some sign of build up Gross exposure crosses 30%</v>
      </c>
      <c r="M112"/>
      <c r="N112"/>
    </row>
    <row r="113" spans="1:14" s="7" customFormat="1" ht="15">
      <c r="A113" s="201" t="s">
        <v>81</v>
      </c>
      <c r="B113" s="235">
        <f>'Open Int.'!K117</f>
        <v>5002200</v>
      </c>
      <c r="C113" s="237">
        <f>'Open Int.'!R117</f>
        <v>236.954214</v>
      </c>
      <c r="D113" s="161">
        <f t="shared" si="2"/>
        <v>0.18796613888947342</v>
      </c>
      <c r="E113" s="243">
        <f>'Open Int.'!B117/'Open Int.'!K117</f>
        <v>0.9982007916516733</v>
      </c>
      <c r="F113" s="228">
        <f>'Open Int.'!E117/'Open Int.'!K117</f>
        <v>0.0017992083483267362</v>
      </c>
      <c r="G113" s="244">
        <f>'Open Int.'!H117/'Open Int.'!K117</f>
        <v>0</v>
      </c>
      <c r="H113" s="247">
        <v>26612240</v>
      </c>
      <c r="I113" s="231">
        <v>5322000</v>
      </c>
      <c r="J113" s="354">
        <v>2660400</v>
      </c>
      <c r="K113" s="117" t="str">
        <f t="shared" si="3"/>
        <v>Gross Exposure is less then 30%</v>
      </c>
      <c r="M113"/>
      <c r="N113"/>
    </row>
    <row r="114" spans="1:14" s="7" customFormat="1" ht="15">
      <c r="A114" s="201" t="s">
        <v>225</v>
      </c>
      <c r="B114" s="235">
        <f>'Open Int.'!K118</f>
        <v>4916800</v>
      </c>
      <c r="C114" s="237">
        <f>'Open Int.'!R118</f>
        <v>97.573896</v>
      </c>
      <c r="D114" s="161">
        <f t="shared" si="2"/>
        <v>0.3469746419459937</v>
      </c>
      <c r="E114" s="243">
        <f>'Open Int.'!B118/'Open Int.'!K118</f>
        <v>0.8878132118451025</v>
      </c>
      <c r="F114" s="228">
        <f>'Open Int.'!E118/'Open Int.'!K118</f>
        <v>0.09652619589977221</v>
      </c>
      <c r="G114" s="244">
        <f>'Open Int.'!H118/'Open Int.'!K118</f>
        <v>0.015660592255125286</v>
      </c>
      <c r="H114" s="247">
        <v>14170488</v>
      </c>
      <c r="I114" s="231">
        <v>2833600</v>
      </c>
      <c r="J114" s="354">
        <v>2833600</v>
      </c>
      <c r="K114" s="117" t="str">
        <f t="shared" si="3"/>
        <v>Some sign of build up Gross exposure crosses 30%</v>
      </c>
      <c r="M114"/>
      <c r="N114"/>
    </row>
    <row r="115" spans="1:14" s="7" customFormat="1" ht="15">
      <c r="A115" s="201" t="s">
        <v>297</v>
      </c>
      <c r="B115" s="235">
        <f>'Open Int.'!K119</f>
        <v>5735400</v>
      </c>
      <c r="C115" s="237">
        <f>'Open Int.'!R119</f>
        <v>270.768234</v>
      </c>
      <c r="D115" s="161">
        <f t="shared" si="2"/>
        <v>0.4925605358478763</v>
      </c>
      <c r="E115" s="243">
        <f>'Open Int.'!B119/'Open Int.'!K119</f>
        <v>0.9553126198695819</v>
      </c>
      <c r="F115" s="228">
        <f>'Open Int.'!E119/'Open Int.'!K119</f>
        <v>0.03164556962025317</v>
      </c>
      <c r="G115" s="244">
        <f>'Open Int.'!H119/'Open Int.'!K119</f>
        <v>0.01304181051016494</v>
      </c>
      <c r="H115" s="247">
        <v>11644051</v>
      </c>
      <c r="I115" s="231">
        <v>2328700</v>
      </c>
      <c r="J115" s="354">
        <v>2328700</v>
      </c>
      <c r="K115" s="117" t="str">
        <f t="shared" si="3"/>
        <v>Gross exposure is building up andcrpsses 40% mark</v>
      </c>
      <c r="M115"/>
      <c r="N115"/>
    </row>
    <row r="116" spans="1:11" s="7" customFormat="1" ht="15">
      <c r="A116" s="201" t="s">
        <v>226</v>
      </c>
      <c r="B116" s="235">
        <f>'Open Int.'!K120</f>
        <v>8877000</v>
      </c>
      <c r="C116" s="237">
        <f>'Open Int.'!R120</f>
        <v>164.04696</v>
      </c>
      <c r="D116" s="161">
        <f t="shared" si="2"/>
        <v>0.37612916606905616</v>
      </c>
      <c r="E116" s="243">
        <f>'Open Int.'!B120/'Open Int.'!K120</f>
        <v>0.9972963839134843</v>
      </c>
      <c r="F116" s="228">
        <f>'Open Int.'!E120/'Open Int.'!K120</f>
        <v>0.0027036160865157146</v>
      </c>
      <c r="G116" s="244">
        <f>'Open Int.'!H120/'Open Int.'!K120</f>
        <v>0</v>
      </c>
      <c r="H116" s="247">
        <v>23600935</v>
      </c>
      <c r="I116" s="231">
        <v>4719000</v>
      </c>
      <c r="J116" s="354">
        <v>2422500</v>
      </c>
      <c r="K116" s="117" t="str">
        <f t="shared" si="3"/>
        <v>Some sign of build up Gross exposure crosses 30%</v>
      </c>
    </row>
    <row r="117" spans="1:14" s="7" customFormat="1" ht="15">
      <c r="A117" s="201" t="s">
        <v>227</v>
      </c>
      <c r="B117" s="235">
        <f>'Open Int.'!K121</f>
        <v>6564000</v>
      </c>
      <c r="C117" s="237">
        <f>'Open Int.'!R121</f>
        <v>225.4734</v>
      </c>
      <c r="D117" s="161">
        <f t="shared" si="2"/>
        <v>0.1478396392172256</v>
      </c>
      <c r="E117" s="243">
        <f>'Open Int.'!B121/'Open Int.'!K121</f>
        <v>0.916636197440585</v>
      </c>
      <c r="F117" s="228">
        <f>'Open Int.'!E121/'Open Int.'!K121</f>
        <v>0.07373552711761121</v>
      </c>
      <c r="G117" s="244">
        <f>'Open Int.'!H121/'Open Int.'!K121</f>
        <v>0.009628275441803778</v>
      </c>
      <c r="H117" s="247">
        <v>44399459</v>
      </c>
      <c r="I117" s="231">
        <v>7656800</v>
      </c>
      <c r="J117" s="354">
        <v>3828000</v>
      </c>
      <c r="K117" s="117" t="str">
        <f t="shared" si="3"/>
        <v>Gross Exposure is less then 30%</v>
      </c>
      <c r="M117"/>
      <c r="N117"/>
    </row>
    <row r="118" spans="1:14" s="7" customFormat="1" ht="15">
      <c r="A118" s="201" t="s">
        <v>234</v>
      </c>
      <c r="B118" s="235">
        <f>'Open Int.'!K122</f>
        <v>14550900</v>
      </c>
      <c r="C118" s="237">
        <f>'Open Int.'!R122</f>
        <v>677.5626585</v>
      </c>
      <c r="D118" s="161">
        <f t="shared" si="2"/>
        <v>0.1149768266489085</v>
      </c>
      <c r="E118" s="243">
        <f>'Open Int.'!B122/'Open Int.'!K122</f>
        <v>0.8663587819310146</v>
      </c>
      <c r="F118" s="228">
        <f>'Open Int.'!E122/'Open Int.'!K122</f>
        <v>0.09501130514263723</v>
      </c>
      <c r="G118" s="244">
        <f>'Open Int.'!H122/'Open Int.'!K122</f>
        <v>0.038629912926348195</v>
      </c>
      <c r="H118" s="247">
        <v>126555067</v>
      </c>
      <c r="I118" s="231">
        <v>6360200</v>
      </c>
      <c r="J118" s="354">
        <v>3180100</v>
      </c>
      <c r="K118" s="117" t="str">
        <f t="shared" si="3"/>
        <v>Gross Exposure is less then 30%</v>
      </c>
      <c r="M118"/>
      <c r="N118"/>
    </row>
    <row r="119" spans="1:14" s="7" customFormat="1" ht="15">
      <c r="A119" s="201" t="s">
        <v>98</v>
      </c>
      <c r="B119" s="235">
        <f>'Open Int.'!K123</f>
        <v>5083650</v>
      </c>
      <c r="C119" s="237">
        <f>'Open Int.'!R123</f>
        <v>266.51035125</v>
      </c>
      <c r="D119" s="161">
        <f t="shared" si="2"/>
        <v>0.17894849188202921</v>
      </c>
      <c r="E119" s="243">
        <f>'Open Int.'!B123/'Open Int.'!K123</f>
        <v>0.9578059071729957</v>
      </c>
      <c r="F119" s="228">
        <f>'Open Int.'!E123/'Open Int.'!K123</f>
        <v>0.04013848317645786</v>
      </c>
      <c r="G119" s="244">
        <f>'Open Int.'!H123/'Open Int.'!K123</f>
        <v>0.0020556096505463593</v>
      </c>
      <c r="H119" s="247">
        <v>28408454</v>
      </c>
      <c r="I119" s="231">
        <v>5681500</v>
      </c>
      <c r="J119" s="354">
        <v>2840750</v>
      </c>
      <c r="K119" s="117" t="str">
        <f t="shared" si="3"/>
        <v>Gross Exposure is less then 30%</v>
      </c>
      <c r="M119"/>
      <c r="N119"/>
    </row>
    <row r="120" spans="1:14" s="7" customFormat="1" ht="15">
      <c r="A120" s="201" t="s">
        <v>149</v>
      </c>
      <c r="B120" s="235">
        <f>'Open Int.'!K124</f>
        <v>5049000</v>
      </c>
      <c r="C120" s="237">
        <f>'Open Int.'!R124</f>
        <v>361.129725</v>
      </c>
      <c r="D120" s="161">
        <f t="shared" si="2"/>
        <v>0.2192424528423553</v>
      </c>
      <c r="E120" s="243">
        <f>'Open Int.'!B124/'Open Int.'!K124</f>
        <v>0.9447712418300653</v>
      </c>
      <c r="F120" s="228">
        <f>'Open Int.'!E124/'Open Int.'!K124</f>
        <v>0.03562091503267974</v>
      </c>
      <c r="G120" s="244">
        <f>'Open Int.'!H124/'Open Int.'!K124</f>
        <v>0.0196078431372549</v>
      </c>
      <c r="H120" s="247">
        <v>23029299</v>
      </c>
      <c r="I120" s="231">
        <v>4605700</v>
      </c>
      <c r="J120" s="354">
        <v>2302850</v>
      </c>
      <c r="K120" s="117" t="str">
        <f t="shared" si="3"/>
        <v>Gross Exposure is less then 30%</v>
      </c>
      <c r="M120"/>
      <c r="N120"/>
    </row>
    <row r="121" spans="1:14" s="7" customFormat="1" ht="15">
      <c r="A121" s="201" t="s">
        <v>203</v>
      </c>
      <c r="B121" s="235">
        <f>'Open Int.'!K125</f>
        <v>11563050</v>
      </c>
      <c r="C121" s="237">
        <f>'Open Int.'!R125</f>
        <v>1797.2448615</v>
      </c>
      <c r="D121" s="161">
        <f t="shared" si="2"/>
        <v>0.0894208403558382</v>
      </c>
      <c r="E121" s="243">
        <f>'Open Int.'!B125/'Open Int.'!K125</f>
        <v>0.7143746675833799</v>
      </c>
      <c r="F121" s="228">
        <f>'Open Int.'!E125/'Open Int.'!K125</f>
        <v>0.18930558978816142</v>
      </c>
      <c r="G121" s="244">
        <f>'Open Int.'!H125/'Open Int.'!K125</f>
        <v>0.09631974262845876</v>
      </c>
      <c r="H121" s="247">
        <v>129310460</v>
      </c>
      <c r="I121" s="231">
        <v>2361900</v>
      </c>
      <c r="J121" s="354">
        <v>1180800</v>
      </c>
      <c r="K121" s="117" t="str">
        <f t="shared" si="3"/>
        <v>Gross Exposure is less then 30%</v>
      </c>
      <c r="M121"/>
      <c r="N121"/>
    </row>
    <row r="122" spans="1:14" s="7" customFormat="1" ht="15">
      <c r="A122" s="201" t="s">
        <v>298</v>
      </c>
      <c r="B122" s="235">
        <f>'Open Int.'!K126</f>
        <v>759000</v>
      </c>
      <c r="C122" s="237">
        <f>'Open Int.'!R126</f>
        <v>33.41118</v>
      </c>
      <c r="D122" s="161">
        <f t="shared" si="2"/>
        <v>0.3019887090440247</v>
      </c>
      <c r="E122" s="243">
        <f>'Open Int.'!B126/'Open Int.'!K126</f>
        <v>0.9907773386034255</v>
      </c>
      <c r="F122" s="228">
        <f>'Open Int.'!E126/'Open Int.'!K126</f>
        <v>0.008563899868247694</v>
      </c>
      <c r="G122" s="244">
        <f>'Open Int.'!H126/'Open Int.'!K126</f>
        <v>0.0006587615283267457</v>
      </c>
      <c r="H122" s="247">
        <v>2513339</v>
      </c>
      <c r="I122" s="231">
        <v>502500</v>
      </c>
      <c r="J122" s="354">
        <v>502500</v>
      </c>
      <c r="K122" s="117" t="str">
        <f t="shared" si="3"/>
        <v>Some sign of build up Gross exposure crosses 30%</v>
      </c>
      <c r="M122"/>
      <c r="N122"/>
    </row>
    <row r="123" spans="1:14" s="7" customFormat="1" ht="15">
      <c r="A123" s="201" t="s">
        <v>216</v>
      </c>
      <c r="B123" s="235">
        <f>'Open Int.'!K127</f>
        <v>76949500</v>
      </c>
      <c r="C123" s="237">
        <f>'Open Int.'!R127</f>
        <v>597.5128675</v>
      </c>
      <c r="D123" s="161">
        <f t="shared" si="2"/>
        <v>0.4274972222222222</v>
      </c>
      <c r="E123" s="243">
        <f>'Open Int.'!B127/'Open Int.'!K127</f>
        <v>0.8195037004788855</v>
      </c>
      <c r="F123" s="228">
        <f>'Open Int.'!E127/'Open Int.'!K127</f>
        <v>0.14262080975185024</v>
      </c>
      <c r="G123" s="244">
        <f>'Open Int.'!H127/'Open Int.'!K127</f>
        <v>0.037875489769264255</v>
      </c>
      <c r="H123" s="247">
        <v>180000000</v>
      </c>
      <c r="I123" s="231">
        <v>35999100</v>
      </c>
      <c r="J123" s="354">
        <v>17999550</v>
      </c>
      <c r="K123" s="117" t="str">
        <f t="shared" si="3"/>
        <v>Gross exposure is building up andcrpsses 40% mark</v>
      </c>
      <c r="M123"/>
      <c r="N123"/>
    </row>
    <row r="124" spans="1:14" s="7" customFormat="1" ht="15">
      <c r="A124" s="201" t="s">
        <v>235</v>
      </c>
      <c r="B124" s="235">
        <f>'Open Int.'!K128</f>
        <v>35729100</v>
      </c>
      <c r="C124" s="237">
        <f>'Open Int.'!R128</f>
        <v>486.4516965</v>
      </c>
      <c r="D124" s="161">
        <f t="shared" si="2"/>
        <v>0.30586435845260923</v>
      </c>
      <c r="E124" s="243">
        <f>'Open Int.'!B128/'Open Int.'!K128</f>
        <v>0.7847804730597748</v>
      </c>
      <c r="F124" s="228">
        <f>'Open Int.'!E128/'Open Int.'!K128</f>
        <v>0.09362956245749263</v>
      </c>
      <c r="G124" s="244">
        <f>'Open Int.'!H128/'Open Int.'!K128</f>
        <v>0.12158996448273256</v>
      </c>
      <c r="H124" s="247">
        <v>116813545</v>
      </c>
      <c r="I124" s="231">
        <v>23360400</v>
      </c>
      <c r="J124" s="354">
        <v>11680200</v>
      </c>
      <c r="K124" s="117" t="str">
        <f t="shared" si="3"/>
        <v>Some sign of build up Gross exposure crosses 30%</v>
      </c>
      <c r="M124"/>
      <c r="N124"/>
    </row>
    <row r="125" spans="1:14" s="7" customFormat="1" ht="15">
      <c r="A125" s="201" t="s">
        <v>204</v>
      </c>
      <c r="B125" s="235">
        <f>'Open Int.'!K129</f>
        <v>13519200</v>
      </c>
      <c r="C125" s="237">
        <f>'Open Int.'!R129</f>
        <v>649.056792</v>
      </c>
      <c r="D125" s="161">
        <f t="shared" si="2"/>
        <v>0.1453275440242744</v>
      </c>
      <c r="E125" s="243">
        <f>'Open Int.'!B129/'Open Int.'!K129</f>
        <v>0.8367654890821942</v>
      </c>
      <c r="F125" s="228">
        <f>'Open Int.'!E129/'Open Int.'!K129</f>
        <v>0.11943014379549086</v>
      </c>
      <c r="G125" s="244">
        <f>'Open Int.'!H129/'Open Int.'!K129</f>
        <v>0.04380436712231493</v>
      </c>
      <c r="H125" s="247">
        <v>93025724</v>
      </c>
      <c r="I125" s="231">
        <v>6205800</v>
      </c>
      <c r="J125" s="354">
        <v>3102600</v>
      </c>
      <c r="K125" s="117" t="str">
        <f t="shared" si="3"/>
        <v>Gross Exposure is less then 30%</v>
      </c>
      <c r="M125"/>
      <c r="N125"/>
    </row>
    <row r="126" spans="1:14" s="7" customFormat="1" ht="15">
      <c r="A126" s="201" t="s">
        <v>205</v>
      </c>
      <c r="B126" s="235">
        <f>'Open Int.'!K130</f>
        <v>7462000</v>
      </c>
      <c r="C126" s="237">
        <f>'Open Int.'!R130</f>
        <v>791.19586</v>
      </c>
      <c r="D126" s="161">
        <f t="shared" si="2"/>
        <v>0.21881984376345265</v>
      </c>
      <c r="E126" s="243">
        <f>'Open Int.'!B130/'Open Int.'!K130</f>
        <v>0.8979161082819619</v>
      </c>
      <c r="F126" s="228">
        <f>'Open Int.'!E130/'Open Int.'!K130</f>
        <v>0.06382337175020102</v>
      </c>
      <c r="G126" s="244">
        <f>'Open Int.'!H130/'Open Int.'!K130</f>
        <v>0.03826051996783704</v>
      </c>
      <c r="H126" s="247">
        <v>34101112</v>
      </c>
      <c r="I126" s="231">
        <v>2408000</v>
      </c>
      <c r="J126" s="354">
        <v>1204000</v>
      </c>
      <c r="K126" s="117" t="str">
        <f t="shared" si="3"/>
        <v>Gross Exposure is less then 30%</v>
      </c>
      <c r="M126"/>
      <c r="N126"/>
    </row>
    <row r="127" spans="1:14" s="7" customFormat="1" ht="15">
      <c r="A127" s="201" t="s">
        <v>37</v>
      </c>
      <c r="B127" s="235">
        <f>'Open Int.'!K131</f>
        <v>982400</v>
      </c>
      <c r="C127" s="237">
        <f>'Open Int.'!R131</f>
        <v>17.157616</v>
      </c>
      <c r="D127" s="161">
        <f t="shared" si="2"/>
        <v>0.08754201553371757</v>
      </c>
      <c r="E127" s="243">
        <f>'Open Int.'!B131/'Open Int.'!K131</f>
        <v>0.9006514657980456</v>
      </c>
      <c r="F127" s="228">
        <f>'Open Int.'!E131/'Open Int.'!K131</f>
        <v>0.09446254071661238</v>
      </c>
      <c r="G127" s="244">
        <f>'Open Int.'!H131/'Open Int.'!K131</f>
        <v>0.004885993485342019</v>
      </c>
      <c r="H127" s="247">
        <v>11222040</v>
      </c>
      <c r="I127" s="231">
        <v>2243200</v>
      </c>
      <c r="J127" s="354">
        <v>2243200</v>
      </c>
      <c r="K127" s="117" t="str">
        <f t="shared" si="3"/>
        <v>Gross Exposure is less then 30%</v>
      </c>
      <c r="M127"/>
      <c r="N127"/>
    </row>
    <row r="128" spans="1:16" s="7" customFormat="1" ht="15">
      <c r="A128" s="201" t="s">
        <v>299</v>
      </c>
      <c r="B128" s="235">
        <f>'Open Int.'!K132</f>
        <v>2419200</v>
      </c>
      <c r="C128" s="237">
        <f>'Open Int.'!R132</f>
        <v>421.448832</v>
      </c>
      <c r="D128" s="161">
        <f t="shared" si="2"/>
        <v>0.6271518486747295</v>
      </c>
      <c r="E128" s="243">
        <f>'Open Int.'!B132/'Open Int.'!K132</f>
        <v>0.9759424603174603</v>
      </c>
      <c r="F128" s="228">
        <f>'Open Int.'!E132/'Open Int.'!K132</f>
        <v>0.023065476190476192</v>
      </c>
      <c r="G128" s="244">
        <f>'Open Int.'!H132/'Open Int.'!K132</f>
        <v>0.000992063492063492</v>
      </c>
      <c r="H128" s="247">
        <v>3857439</v>
      </c>
      <c r="I128" s="231">
        <v>771450</v>
      </c>
      <c r="J128" s="354">
        <v>385650</v>
      </c>
      <c r="K128" s="117" t="str">
        <f t="shared" si="3"/>
        <v>Gross exposure is Substantial as Open interest has crossed 60%</v>
      </c>
      <c r="M128"/>
      <c r="N128"/>
      <c r="P128" s="96"/>
    </row>
    <row r="129" spans="1:16" s="7" customFormat="1" ht="15">
      <c r="A129" s="201" t="s">
        <v>228</v>
      </c>
      <c r="B129" s="235">
        <f>'Open Int.'!K133</f>
        <v>3559125</v>
      </c>
      <c r="C129" s="237">
        <f>'Open Int.'!R133</f>
        <v>378.97563</v>
      </c>
      <c r="D129" s="161">
        <f t="shared" si="2"/>
        <v>0.23552963122080137</v>
      </c>
      <c r="E129" s="243">
        <f>'Open Int.'!B133/'Open Int.'!K133</f>
        <v>0.9890422505531556</v>
      </c>
      <c r="F129" s="228">
        <f>'Open Int.'!E133/'Open Int.'!K133</f>
        <v>0.010536297545042672</v>
      </c>
      <c r="G129" s="244">
        <f>'Open Int.'!H133/'Open Int.'!K133</f>
        <v>0.00042145190180170686</v>
      </c>
      <c r="H129" s="247">
        <v>15111156</v>
      </c>
      <c r="I129" s="231">
        <v>2640000</v>
      </c>
      <c r="J129" s="354">
        <v>1320000</v>
      </c>
      <c r="K129" s="117" t="str">
        <f t="shared" si="3"/>
        <v>Gross Exposure is less then 30%</v>
      </c>
      <c r="M129"/>
      <c r="N129"/>
      <c r="P129" s="96"/>
    </row>
    <row r="130" spans="1:16" s="7" customFormat="1" ht="15">
      <c r="A130" s="201" t="s">
        <v>276</v>
      </c>
      <c r="B130" s="235">
        <f>'Open Int.'!K134</f>
        <v>841400</v>
      </c>
      <c r="C130" s="237">
        <f>'Open Int.'!R134</f>
        <v>68.565686</v>
      </c>
      <c r="D130" s="161">
        <f t="shared" si="2"/>
        <v>0.4437599877641648</v>
      </c>
      <c r="E130" s="243">
        <f>'Open Int.'!B134/'Open Int.'!K134</f>
        <v>0.9908485856905158</v>
      </c>
      <c r="F130" s="228">
        <f>'Open Int.'!E134/'Open Int.'!K134</f>
        <v>0.006239600665557404</v>
      </c>
      <c r="G130" s="244">
        <f>'Open Int.'!H134/'Open Int.'!K134</f>
        <v>0.0029118136439267887</v>
      </c>
      <c r="H130" s="247">
        <v>1896070</v>
      </c>
      <c r="I130" s="231">
        <v>379050</v>
      </c>
      <c r="J130" s="354">
        <v>379050</v>
      </c>
      <c r="K130" s="117" t="str">
        <f t="shared" si="3"/>
        <v>Gross exposure is building up andcrpsses 40% mark</v>
      </c>
      <c r="M130"/>
      <c r="N130"/>
      <c r="P130" s="96"/>
    </row>
    <row r="131" spans="1:16" s="7" customFormat="1" ht="15">
      <c r="A131" s="201" t="s">
        <v>180</v>
      </c>
      <c r="B131" s="235">
        <f>'Open Int.'!K135</f>
        <v>6495000</v>
      </c>
      <c r="C131" s="237">
        <f>'Open Int.'!R135</f>
        <v>95.67135000000002</v>
      </c>
      <c r="D131" s="161">
        <f aca="true" t="shared" si="4" ref="D131:D156">B131/H131</f>
        <v>0.830809884220023</v>
      </c>
      <c r="E131" s="243">
        <f>'Open Int.'!B135/'Open Int.'!K135</f>
        <v>0.9041570438799076</v>
      </c>
      <c r="F131" s="228">
        <f>'Open Int.'!E135/'Open Int.'!K135</f>
        <v>0.07528868360277136</v>
      </c>
      <c r="G131" s="244">
        <f>'Open Int.'!H135/'Open Int.'!K135</f>
        <v>0.020554272517321018</v>
      </c>
      <c r="H131" s="247">
        <v>7817673</v>
      </c>
      <c r="I131" s="231">
        <v>1563000</v>
      </c>
      <c r="J131" s="354">
        <v>1563000</v>
      </c>
      <c r="K131" s="117" t="str">
        <f aca="true" t="shared" si="5" ref="K131:K156">IF(D131&gt;=80%,"Gross exposure has crossed 80%,Margin double",IF(D131&gt;=60%,"Gross exposure is Substantial as Open interest has crossed 60%",IF(D131&gt;=40%,"Gross exposure is building up andcrpsses 40% mark",IF(D131&gt;=30%,"Some sign of build up Gross exposure crosses 30%","Gross Exposure is less then 30%"))))</f>
        <v>Gross exposure has crossed 80%,Margin double</v>
      </c>
      <c r="M131"/>
      <c r="N131"/>
      <c r="P131" s="96"/>
    </row>
    <row r="132" spans="1:16" s="7" customFormat="1" ht="15">
      <c r="A132" s="201" t="s">
        <v>181</v>
      </c>
      <c r="B132" s="235">
        <f>'Open Int.'!K136</f>
        <v>425850</v>
      </c>
      <c r="C132" s="237">
        <f>'Open Int.'!R136</f>
        <v>14.54490675</v>
      </c>
      <c r="D132" s="161">
        <f t="shared" si="4"/>
        <v>0.0750422261205451</v>
      </c>
      <c r="E132" s="243">
        <f>'Open Int.'!B136/'Open Int.'!K136</f>
        <v>0.998003992015968</v>
      </c>
      <c r="F132" s="228">
        <f>'Open Int.'!E136/'Open Int.'!K136</f>
        <v>0.001996007984031936</v>
      </c>
      <c r="G132" s="244">
        <f>'Open Int.'!H136/'Open Int.'!K136</f>
        <v>0</v>
      </c>
      <c r="H132" s="247">
        <v>5674805</v>
      </c>
      <c r="I132" s="231">
        <v>1134750</v>
      </c>
      <c r="J132" s="354">
        <v>1134750</v>
      </c>
      <c r="K132" s="117" t="str">
        <f t="shared" si="5"/>
        <v>Gross Exposure is less then 30%</v>
      </c>
      <c r="M132"/>
      <c r="N132"/>
      <c r="P132" s="96"/>
    </row>
    <row r="133" spans="1:16" s="7" customFormat="1" ht="15">
      <c r="A133" s="201" t="s">
        <v>150</v>
      </c>
      <c r="B133" s="235">
        <f>'Open Int.'!K137</f>
        <v>7373625</v>
      </c>
      <c r="C133" s="237">
        <f>'Open Int.'!R137</f>
        <v>381.953775</v>
      </c>
      <c r="D133" s="161">
        <f t="shared" si="4"/>
        <v>0.3152403637632995</v>
      </c>
      <c r="E133" s="243">
        <f>'Open Int.'!B137/'Open Int.'!K137</f>
        <v>0.9762667615996202</v>
      </c>
      <c r="F133" s="228">
        <f>'Open Int.'!E137/'Open Int.'!K137</f>
        <v>0.0177999288002848</v>
      </c>
      <c r="G133" s="244">
        <f>'Open Int.'!H137/'Open Int.'!K137</f>
        <v>0.005933309600094933</v>
      </c>
      <c r="H133" s="247">
        <v>23390485</v>
      </c>
      <c r="I133" s="231">
        <v>4677750</v>
      </c>
      <c r="J133" s="354">
        <v>2338875</v>
      </c>
      <c r="K133" s="117" t="str">
        <f t="shared" si="5"/>
        <v>Some sign of build up Gross exposure crosses 30%</v>
      </c>
      <c r="M133"/>
      <c r="N133"/>
      <c r="P133" s="96"/>
    </row>
    <row r="134" spans="1:16" s="7" customFormat="1" ht="15">
      <c r="A134" s="201" t="s">
        <v>151</v>
      </c>
      <c r="B134" s="235">
        <f>'Open Int.'!K138</f>
        <v>743175</v>
      </c>
      <c r="C134" s="237">
        <f>'Open Int.'!R138</f>
        <v>77.8698765</v>
      </c>
      <c r="D134" s="161">
        <f t="shared" si="4"/>
        <v>0.06844422570371586</v>
      </c>
      <c r="E134" s="243">
        <f>'Open Int.'!B138/'Open Int.'!K138</f>
        <v>0.9996972449288526</v>
      </c>
      <c r="F134" s="228">
        <f>'Open Int.'!E138/'Open Int.'!K138</f>
        <v>0.0003027550711474417</v>
      </c>
      <c r="G134" s="244">
        <f>'Open Int.'!H138/'Open Int.'!K138</f>
        <v>0</v>
      </c>
      <c r="H134" s="247">
        <v>10858111</v>
      </c>
      <c r="I134" s="231">
        <v>2171250</v>
      </c>
      <c r="J134" s="354">
        <v>1085400</v>
      </c>
      <c r="K134" s="117" t="str">
        <f t="shared" si="5"/>
        <v>Gross Exposure is less then 30%</v>
      </c>
      <c r="M134"/>
      <c r="N134"/>
      <c r="P134" s="96"/>
    </row>
    <row r="135" spans="1:16" s="7" customFormat="1" ht="15">
      <c r="A135" s="201" t="s">
        <v>214</v>
      </c>
      <c r="B135" s="235">
        <f>'Open Int.'!K139</f>
        <v>351375</v>
      </c>
      <c r="C135" s="237">
        <f>'Open Int.'!R139</f>
        <v>57.96282</v>
      </c>
      <c r="D135" s="161">
        <f t="shared" si="4"/>
        <v>0.25502612861082885</v>
      </c>
      <c r="E135" s="243">
        <f>'Open Int.'!B139/'Open Int.'!K139</f>
        <v>0.9996442547136251</v>
      </c>
      <c r="F135" s="228">
        <f>'Open Int.'!E139/'Open Int.'!K139</f>
        <v>0.0003557452863749555</v>
      </c>
      <c r="G135" s="244">
        <f>'Open Int.'!H139/'Open Int.'!K139</f>
        <v>0</v>
      </c>
      <c r="H135" s="247">
        <v>1377800</v>
      </c>
      <c r="I135" s="231">
        <v>275500</v>
      </c>
      <c r="J135" s="354">
        <v>275500</v>
      </c>
      <c r="K135" s="117" t="str">
        <f t="shared" si="5"/>
        <v>Gross Exposure is less then 30%</v>
      </c>
      <c r="M135"/>
      <c r="N135"/>
      <c r="P135" s="96"/>
    </row>
    <row r="136" spans="1:16" s="7" customFormat="1" ht="15">
      <c r="A136" s="201" t="s">
        <v>229</v>
      </c>
      <c r="B136" s="235">
        <f>'Open Int.'!K140</f>
        <v>1796000</v>
      </c>
      <c r="C136" s="237">
        <f>'Open Int.'!R140</f>
        <v>205.66894000000002</v>
      </c>
      <c r="D136" s="161">
        <f t="shared" si="4"/>
        <v>0.1031978935678063</v>
      </c>
      <c r="E136" s="243">
        <f>'Open Int.'!B140/'Open Int.'!K140</f>
        <v>0.9963251670378619</v>
      </c>
      <c r="F136" s="228">
        <f>'Open Int.'!E140/'Open Int.'!K140</f>
        <v>0.0022271714922048997</v>
      </c>
      <c r="G136" s="244">
        <f>'Open Int.'!H140/'Open Int.'!K140</f>
        <v>0.0014476614699331849</v>
      </c>
      <c r="H136" s="247">
        <v>17403456</v>
      </c>
      <c r="I136" s="231">
        <v>2299200</v>
      </c>
      <c r="J136" s="354">
        <v>1149600</v>
      </c>
      <c r="K136" s="117" t="str">
        <f t="shared" si="5"/>
        <v>Gross Exposure is less then 30%</v>
      </c>
      <c r="M136"/>
      <c r="N136"/>
      <c r="P136" s="96"/>
    </row>
    <row r="137" spans="1:16" s="7" customFormat="1" ht="15">
      <c r="A137" s="201" t="s">
        <v>91</v>
      </c>
      <c r="B137" s="235">
        <f>'Open Int.'!K141</f>
        <v>5741800</v>
      </c>
      <c r="C137" s="237">
        <f>'Open Int.'!R141</f>
        <v>41.68546799999999</v>
      </c>
      <c r="D137" s="161">
        <f t="shared" si="4"/>
        <v>0.16405142857142857</v>
      </c>
      <c r="E137" s="243">
        <f>'Open Int.'!B141/'Open Int.'!K141</f>
        <v>0.7729980145598941</v>
      </c>
      <c r="F137" s="228">
        <f>'Open Int.'!E141/'Open Int.'!K141</f>
        <v>0.16743878226340173</v>
      </c>
      <c r="G137" s="244">
        <f>'Open Int.'!H141/'Open Int.'!K141</f>
        <v>0.05956320317670417</v>
      </c>
      <c r="H137" s="247">
        <v>35000000</v>
      </c>
      <c r="I137" s="231">
        <v>6999600</v>
      </c>
      <c r="J137" s="354">
        <v>6688000</v>
      </c>
      <c r="K137" s="117" t="str">
        <f t="shared" si="5"/>
        <v>Gross Exposure is less then 30%</v>
      </c>
      <c r="M137"/>
      <c r="N137"/>
      <c r="P137" s="96"/>
    </row>
    <row r="138" spans="1:16" s="7" customFormat="1" ht="15">
      <c r="A138" s="201" t="s">
        <v>152</v>
      </c>
      <c r="B138" s="235">
        <f>'Open Int.'!K142</f>
        <v>1545750</v>
      </c>
      <c r="C138" s="237">
        <f>'Open Int.'!R142</f>
        <v>33.07905</v>
      </c>
      <c r="D138" s="161">
        <f t="shared" si="4"/>
        <v>0.052528070786940335</v>
      </c>
      <c r="E138" s="243">
        <f>'Open Int.'!B142/'Open Int.'!K142</f>
        <v>0.9650655021834061</v>
      </c>
      <c r="F138" s="228">
        <f>'Open Int.'!E142/'Open Int.'!K142</f>
        <v>0.034934497816593885</v>
      </c>
      <c r="G138" s="244">
        <f>'Open Int.'!H142/'Open Int.'!K142</f>
        <v>0</v>
      </c>
      <c r="H138" s="247">
        <v>29427123</v>
      </c>
      <c r="I138" s="231">
        <v>5884650</v>
      </c>
      <c r="J138" s="354">
        <v>2941650</v>
      </c>
      <c r="K138" s="117" t="str">
        <f t="shared" si="5"/>
        <v>Gross Exposure is less then 30%</v>
      </c>
      <c r="M138"/>
      <c r="N138"/>
      <c r="P138" s="96"/>
    </row>
    <row r="139" spans="1:16" s="7" customFormat="1" ht="15">
      <c r="A139" s="201" t="s">
        <v>208</v>
      </c>
      <c r="B139" s="235">
        <f>'Open Int.'!K143</f>
        <v>4479676</v>
      </c>
      <c r="C139" s="237">
        <f>'Open Int.'!R143</f>
        <v>321.70793194000004</v>
      </c>
      <c r="D139" s="161">
        <f t="shared" si="4"/>
        <v>0.10102337313205435</v>
      </c>
      <c r="E139" s="243">
        <f>'Open Int.'!B143/'Open Int.'!K143</f>
        <v>0.9386553848983721</v>
      </c>
      <c r="F139" s="228">
        <f>'Open Int.'!E143/'Open Int.'!K143</f>
        <v>0.050951899199852844</v>
      </c>
      <c r="G139" s="244">
        <f>'Open Int.'!H143/'Open Int.'!K143</f>
        <v>0.010392715901775039</v>
      </c>
      <c r="H139" s="247">
        <v>44342966</v>
      </c>
      <c r="I139" s="231">
        <v>3331020</v>
      </c>
      <c r="J139" s="354">
        <v>1665304</v>
      </c>
      <c r="K139" s="117" t="str">
        <f t="shared" si="5"/>
        <v>Gross Exposure is less then 30%</v>
      </c>
      <c r="M139"/>
      <c r="N139"/>
      <c r="P139" s="96"/>
    </row>
    <row r="140" spans="1:16" s="7" customFormat="1" ht="15">
      <c r="A140" s="201" t="s">
        <v>230</v>
      </c>
      <c r="B140" s="235">
        <f>'Open Int.'!K144</f>
        <v>1127600</v>
      </c>
      <c r="C140" s="237">
        <f>'Open Int.'!R144</f>
        <v>64.058956</v>
      </c>
      <c r="D140" s="161">
        <f t="shared" si="4"/>
        <v>0.04218881056662835</v>
      </c>
      <c r="E140" s="243">
        <f>'Open Int.'!B144/'Open Int.'!K144</f>
        <v>0.9929052855622561</v>
      </c>
      <c r="F140" s="228">
        <f>'Open Int.'!E144/'Open Int.'!K144</f>
        <v>0.006739978715856687</v>
      </c>
      <c r="G140" s="244">
        <f>'Open Int.'!H144/'Open Int.'!K144</f>
        <v>0.000354735721887194</v>
      </c>
      <c r="H140" s="247">
        <v>26727466</v>
      </c>
      <c r="I140" s="231">
        <v>5344800</v>
      </c>
      <c r="J140" s="354">
        <v>2672000</v>
      </c>
      <c r="K140" s="117" t="str">
        <f t="shared" si="5"/>
        <v>Gross Exposure is less then 30%</v>
      </c>
      <c r="M140"/>
      <c r="N140"/>
      <c r="P140" s="96"/>
    </row>
    <row r="141" spans="1:16" s="7" customFormat="1" ht="15">
      <c r="A141" s="201" t="s">
        <v>185</v>
      </c>
      <c r="B141" s="235">
        <f>'Open Int.'!K145</f>
        <v>18744750</v>
      </c>
      <c r="C141" s="237">
        <f>'Open Int.'!R145</f>
        <v>1044.2700225</v>
      </c>
      <c r="D141" s="161">
        <f t="shared" si="4"/>
        <v>0.2315214115265037</v>
      </c>
      <c r="E141" s="243">
        <f>'Open Int.'!B145/'Open Int.'!K145</f>
        <v>0.6707958228303925</v>
      </c>
      <c r="F141" s="228">
        <f>'Open Int.'!E145/'Open Int.'!K145</f>
        <v>0.17248829672308247</v>
      </c>
      <c r="G141" s="244">
        <f>'Open Int.'!H145/'Open Int.'!K145</f>
        <v>0.156715880446525</v>
      </c>
      <c r="H141" s="247">
        <v>80963354</v>
      </c>
      <c r="I141" s="231">
        <v>6220800</v>
      </c>
      <c r="J141" s="354">
        <v>3110400</v>
      </c>
      <c r="K141" s="117" t="str">
        <f t="shared" si="5"/>
        <v>Gross Exposure is less then 30%</v>
      </c>
      <c r="M141"/>
      <c r="N141"/>
      <c r="P141" s="96"/>
    </row>
    <row r="142" spans="1:16" s="7" customFormat="1" ht="15">
      <c r="A142" s="201" t="s">
        <v>206</v>
      </c>
      <c r="B142" s="235">
        <f>'Open Int.'!K146</f>
        <v>738925</v>
      </c>
      <c r="C142" s="237">
        <f>'Open Int.'!R146</f>
        <v>50.147145125</v>
      </c>
      <c r="D142" s="161">
        <f t="shared" si="4"/>
        <v>0.09269121447725316</v>
      </c>
      <c r="E142" s="243">
        <f>'Open Int.'!B146/'Open Int.'!K146</f>
        <v>0.9802754000744325</v>
      </c>
      <c r="F142" s="228">
        <f>'Open Int.'!E146/'Open Int.'!K146</f>
        <v>0.01972459992556755</v>
      </c>
      <c r="G142" s="244">
        <f>'Open Int.'!H146/'Open Int.'!K146</f>
        <v>0</v>
      </c>
      <c r="H142" s="247">
        <v>7971899</v>
      </c>
      <c r="I142" s="231">
        <v>1594175</v>
      </c>
      <c r="J142" s="354">
        <v>796950</v>
      </c>
      <c r="K142" s="117" t="str">
        <f t="shared" si="5"/>
        <v>Gross Exposure is less then 30%</v>
      </c>
      <c r="M142"/>
      <c r="N142"/>
      <c r="P142" s="96"/>
    </row>
    <row r="143" spans="1:16" s="7" customFormat="1" ht="15">
      <c r="A143" s="201" t="s">
        <v>118</v>
      </c>
      <c r="B143" s="235">
        <f>'Open Int.'!K147</f>
        <v>5074500</v>
      </c>
      <c r="C143" s="237">
        <f>'Open Int.'!R147</f>
        <v>633.19611</v>
      </c>
      <c r="D143" s="161">
        <f t="shared" si="4"/>
        <v>0.1584797437465773</v>
      </c>
      <c r="E143" s="243">
        <f>'Open Int.'!B147/'Open Int.'!K147</f>
        <v>0.8868854074293033</v>
      </c>
      <c r="F143" s="228">
        <f>'Open Int.'!E147/'Open Int.'!K147</f>
        <v>0.10000985318750616</v>
      </c>
      <c r="G143" s="244">
        <f>'Open Int.'!H147/'Open Int.'!K147</f>
        <v>0.013104739383190463</v>
      </c>
      <c r="H143" s="247">
        <v>32019865</v>
      </c>
      <c r="I143" s="231">
        <v>2454750</v>
      </c>
      <c r="J143" s="354">
        <v>1227250</v>
      </c>
      <c r="K143" s="117" t="str">
        <f t="shared" si="5"/>
        <v>Gross Exposure is less then 30%</v>
      </c>
      <c r="M143"/>
      <c r="N143"/>
      <c r="P143" s="96"/>
    </row>
    <row r="144" spans="1:16" s="7" customFormat="1" ht="15">
      <c r="A144" s="201" t="s">
        <v>231</v>
      </c>
      <c r="B144" s="235">
        <f>'Open Int.'!K148</f>
        <v>1592214</v>
      </c>
      <c r="C144" s="237">
        <f>'Open Int.'!R148</f>
        <v>151.71411099000002</v>
      </c>
      <c r="D144" s="161">
        <f t="shared" si="4"/>
        <v>0.3820304733925865</v>
      </c>
      <c r="E144" s="243">
        <f>'Open Int.'!B148/'Open Int.'!K148</f>
        <v>0.9961280330407847</v>
      </c>
      <c r="F144" s="228">
        <f>'Open Int.'!E148/'Open Int.'!K148</f>
        <v>0.003355704697986577</v>
      </c>
      <c r="G144" s="244">
        <f>'Open Int.'!H148/'Open Int.'!K148</f>
        <v>0.0005162622612287042</v>
      </c>
      <c r="H144" s="247">
        <v>4167767</v>
      </c>
      <c r="I144" s="231">
        <v>833508</v>
      </c>
      <c r="J144" s="354">
        <v>581154</v>
      </c>
      <c r="K144" s="117" t="str">
        <f t="shared" si="5"/>
        <v>Some sign of build up Gross exposure crosses 30%</v>
      </c>
      <c r="M144"/>
      <c r="N144"/>
      <c r="P144" s="96"/>
    </row>
    <row r="145" spans="1:16" s="7" customFormat="1" ht="15">
      <c r="A145" s="201" t="s">
        <v>300</v>
      </c>
      <c r="B145" s="235">
        <f>'Open Int.'!K149</f>
        <v>1994300</v>
      </c>
      <c r="C145" s="237">
        <f>'Open Int.'!R149</f>
        <v>9.792013</v>
      </c>
      <c r="D145" s="161">
        <f t="shared" si="4"/>
        <v>0.1265869707648397</v>
      </c>
      <c r="E145" s="243">
        <f>'Open Int.'!B149/'Open Int.'!K149</f>
        <v>0.9594594594594594</v>
      </c>
      <c r="F145" s="228">
        <f>'Open Int.'!E149/'Open Int.'!K149</f>
        <v>0.04054054054054054</v>
      </c>
      <c r="G145" s="244">
        <f>'Open Int.'!H149/'Open Int.'!K149</f>
        <v>0</v>
      </c>
      <c r="H145" s="231">
        <v>15754386</v>
      </c>
      <c r="I145" s="231">
        <v>3149300</v>
      </c>
      <c r="J145" s="231">
        <v>3149300</v>
      </c>
      <c r="K145" s="117" t="str">
        <f t="shared" si="5"/>
        <v>Gross Exposure is less then 30%</v>
      </c>
      <c r="M145"/>
      <c r="N145"/>
      <c r="P145" s="96"/>
    </row>
    <row r="146" spans="1:16" s="7" customFormat="1" ht="15">
      <c r="A146" s="201" t="s">
        <v>301</v>
      </c>
      <c r="B146" s="235">
        <f>'Open Int.'!K150</f>
        <v>68823700</v>
      </c>
      <c r="C146" s="237">
        <f>'Open Int.'!R150</f>
        <v>181.006331</v>
      </c>
      <c r="D146" s="161">
        <f t="shared" si="4"/>
        <v>0.6558544989257029</v>
      </c>
      <c r="E146" s="243">
        <f>'Open Int.'!B150/'Open Int.'!K150</f>
        <v>0.7719404798056484</v>
      </c>
      <c r="F146" s="228">
        <f>'Open Int.'!E150/'Open Int.'!K150</f>
        <v>0.17446097783176434</v>
      </c>
      <c r="G146" s="244">
        <f>'Open Int.'!H150/'Open Int.'!K150</f>
        <v>0.053598542362587306</v>
      </c>
      <c r="H146" s="231">
        <v>104937452</v>
      </c>
      <c r="I146" s="231">
        <v>20983600</v>
      </c>
      <c r="J146" s="231">
        <v>20983600</v>
      </c>
      <c r="K146" s="117" t="str">
        <f t="shared" si="5"/>
        <v>Gross exposure is Substantial as Open interest has crossed 60%</v>
      </c>
      <c r="M146"/>
      <c r="N146"/>
      <c r="P146" s="96"/>
    </row>
    <row r="147" spans="1:16" s="7" customFormat="1" ht="15">
      <c r="A147" s="201" t="s">
        <v>173</v>
      </c>
      <c r="B147" s="235">
        <f>'Open Int.'!K151</f>
        <v>8425200</v>
      </c>
      <c r="C147" s="237">
        <f>'Open Int.'!R151</f>
        <v>47.81301</v>
      </c>
      <c r="D147" s="161">
        <f t="shared" si="4"/>
        <v>0.4108108013224234</v>
      </c>
      <c r="E147" s="243">
        <f>'Open Int.'!B151/'Open Int.'!K151</f>
        <v>0.9653361344537815</v>
      </c>
      <c r="F147" s="228">
        <f>'Open Int.'!E151/'Open Int.'!K151</f>
        <v>0.03361344537815126</v>
      </c>
      <c r="G147" s="244">
        <f>'Open Int.'!H151/'Open Int.'!K151</f>
        <v>0.0010504201680672268</v>
      </c>
      <c r="H147" s="231">
        <v>20508711</v>
      </c>
      <c r="I147" s="231">
        <v>4100500</v>
      </c>
      <c r="J147" s="231">
        <v>4100500</v>
      </c>
      <c r="K147" s="117" t="str">
        <f t="shared" si="5"/>
        <v>Gross exposure is building up andcrpsses 40% mark</v>
      </c>
      <c r="M147"/>
      <c r="N147"/>
      <c r="P147" s="96"/>
    </row>
    <row r="148" spans="1:16" s="7" customFormat="1" ht="15">
      <c r="A148" s="201" t="s">
        <v>302</v>
      </c>
      <c r="B148" s="235">
        <f>'Open Int.'!K152</f>
        <v>575600</v>
      </c>
      <c r="C148" s="237">
        <f>'Open Int.'!R152</f>
        <v>46.741598</v>
      </c>
      <c r="D148" s="161">
        <f t="shared" si="4"/>
        <v>0.04881935777439367</v>
      </c>
      <c r="E148" s="243">
        <f>'Open Int.'!B152/'Open Int.'!K152</f>
        <v>0.9989576094510076</v>
      </c>
      <c r="F148" s="228">
        <f>'Open Int.'!E152/'Open Int.'!K152</f>
        <v>0.0010423905489923557</v>
      </c>
      <c r="G148" s="244">
        <f>'Open Int.'!H152/'Open Int.'!K152</f>
        <v>0</v>
      </c>
      <c r="H148" s="231">
        <v>11790405</v>
      </c>
      <c r="I148" s="231">
        <v>2358000</v>
      </c>
      <c r="J148" s="231">
        <v>1179000</v>
      </c>
      <c r="K148" s="117" t="str">
        <f t="shared" si="5"/>
        <v>Gross Exposure is less then 30%</v>
      </c>
      <c r="M148"/>
      <c r="N148"/>
      <c r="P148" s="96"/>
    </row>
    <row r="149" spans="1:16" s="7" customFormat="1" ht="15">
      <c r="A149" s="201" t="s">
        <v>82</v>
      </c>
      <c r="B149" s="235">
        <f>'Open Int.'!K153</f>
        <v>10651200</v>
      </c>
      <c r="C149" s="237">
        <f>'Open Int.'!R153</f>
        <v>110.186664</v>
      </c>
      <c r="D149" s="161">
        <f t="shared" si="4"/>
        <v>0.2365693709829383</v>
      </c>
      <c r="E149" s="243">
        <f>'Open Int.'!B153/'Open Int.'!K153</f>
        <v>0.991916403785489</v>
      </c>
      <c r="F149" s="228">
        <f>'Open Int.'!E153/'Open Int.'!K153</f>
        <v>0.007689274447949527</v>
      </c>
      <c r="G149" s="244">
        <f>'Open Int.'!H153/'Open Int.'!K153</f>
        <v>0.0003943217665615142</v>
      </c>
      <c r="H149" s="247">
        <v>45023580</v>
      </c>
      <c r="I149" s="231">
        <v>9000600</v>
      </c>
      <c r="J149" s="354">
        <v>4498200</v>
      </c>
      <c r="K149" s="117" t="str">
        <f t="shared" si="5"/>
        <v>Gross Exposure is less then 30%</v>
      </c>
      <c r="M149"/>
      <c r="N149"/>
      <c r="P149" s="96"/>
    </row>
    <row r="150" spans="1:16" s="7" customFormat="1" ht="15">
      <c r="A150" s="201" t="s">
        <v>153</v>
      </c>
      <c r="B150" s="235">
        <f>'Open Int.'!K154</f>
        <v>2925000</v>
      </c>
      <c r="C150" s="237">
        <f>'Open Int.'!R154</f>
        <v>135.412875</v>
      </c>
      <c r="D150" s="161">
        <f t="shared" si="4"/>
        <v>0.10037679906109086</v>
      </c>
      <c r="E150" s="243">
        <f>'Open Int.'!B154/'Open Int.'!K154</f>
        <v>0.9990769230769231</v>
      </c>
      <c r="F150" s="228">
        <f>'Open Int.'!E154/'Open Int.'!K154</f>
        <v>0.0009230769230769231</v>
      </c>
      <c r="G150" s="244">
        <f>'Open Int.'!H154/'Open Int.'!K154</f>
        <v>0</v>
      </c>
      <c r="H150" s="247">
        <v>29140200</v>
      </c>
      <c r="I150" s="231">
        <v>5827500</v>
      </c>
      <c r="J150" s="354">
        <v>2913300</v>
      </c>
      <c r="K150" s="117" t="str">
        <f t="shared" si="5"/>
        <v>Gross Exposure is less then 30%</v>
      </c>
      <c r="M150"/>
      <c r="N150"/>
      <c r="P150" s="96"/>
    </row>
    <row r="151" spans="1:16" s="7" customFormat="1" ht="15">
      <c r="A151" s="201" t="s">
        <v>154</v>
      </c>
      <c r="B151" s="235">
        <f>'Open Int.'!K155</f>
        <v>7603800</v>
      </c>
      <c r="C151" s="237">
        <f>'Open Int.'!R155</f>
        <v>33.000492</v>
      </c>
      <c r="D151" s="161">
        <f t="shared" si="4"/>
        <v>0.190095</v>
      </c>
      <c r="E151" s="243">
        <f>'Open Int.'!B155/'Open Int.'!K155</f>
        <v>0.9664246823956443</v>
      </c>
      <c r="F151" s="228">
        <f>'Open Int.'!E155/'Open Int.'!K155</f>
        <v>0.023593466424682397</v>
      </c>
      <c r="G151" s="244">
        <f>'Open Int.'!H155/'Open Int.'!K155</f>
        <v>0.009981851179673321</v>
      </c>
      <c r="H151" s="247">
        <v>40000000</v>
      </c>
      <c r="I151" s="231">
        <v>7997100</v>
      </c>
      <c r="J151" s="354">
        <v>7997100</v>
      </c>
      <c r="K151" s="117" t="str">
        <f t="shared" si="5"/>
        <v>Gross Exposure is less then 30%</v>
      </c>
      <c r="M151"/>
      <c r="N151"/>
      <c r="P151" s="96"/>
    </row>
    <row r="152" spans="1:16" s="7" customFormat="1" ht="15">
      <c r="A152" s="201" t="s">
        <v>303</v>
      </c>
      <c r="B152" s="235">
        <f>'Open Int.'!K156</f>
        <v>2376000</v>
      </c>
      <c r="C152" s="237">
        <f>'Open Int.'!R156</f>
        <v>21.34836</v>
      </c>
      <c r="D152" s="161">
        <f t="shared" si="4"/>
        <v>0.049450290095881116</v>
      </c>
      <c r="E152" s="243">
        <f>'Open Int.'!B156/'Open Int.'!K156</f>
        <v>0.9833333333333333</v>
      </c>
      <c r="F152" s="228">
        <f>'Open Int.'!E156/'Open Int.'!K156</f>
        <v>0.015151515151515152</v>
      </c>
      <c r="G152" s="244">
        <f>'Open Int.'!H156/'Open Int.'!K156</f>
        <v>0.0015151515151515152</v>
      </c>
      <c r="H152" s="247">
        <v>48048252</v>
      </c>
      <c r="I152" s="231">
        <v>9608400</v>
      </c>
      <c r="J152" s="231">
        <v>4804200</v>
      </c>
      <c r="K152" s="117" t="str">
        <f t="shared" si="5"/>
        <v>Gross Exposure is less then 30%</v>
      </c>
      <c r="M152"/>
      <c r="N152"/>
      <c r="P152" s="96"/>
    </row>
    <row r="153" spans="1:16" s="7" customFormat="1" ht="15">
      <c r="A153" s="201" t="s">
        <v>155</v>
      </c>
      <c r="B153" s="235">
        <f>'Open Int.'!K157</f>
        <v>1672650</v>
      </c>
      <c r="C153" s="237">
        <f>'Open Int.'!R157</f>
        <v>75.09362175</v>
      </c>
      <c r="D153" s="161">
        <f t="shared" si="4"/>
        <v>0.1654530573873284</v>
      </c>
      <c r="E153" s="243">
        <f>'Open Int.'!B157/'Open Int.'!K157</f>
        <v>0.9890144381669805</v>
      </c>
      <c r="F153" s="228">
        <f>'Open Int.'!E157/'Open Int.'!K157</f>
        <v>0.00973006905210295</v>
      </c>
      <c r="G153" s="244">
        <f>'Open Int.'!H157/'Open Int.'!K157</f>
        <v>0.0012554927809165098</v>
      </c>
      <c r="H153" s="247">
        <v>10109514</v>
      </c>
      <c r="I153" s="231">
        <v>2021775</v>
      </c>
      <c r="J153" s="354">
        <v>1176000</v>
      </c>
      <c r="K153" s="117" t="str">
        <f t="shared" si="5"/>
        <v>Gross Exposure is less then 30%</v>
      </c>
      <c r="M153"/>
      <c r="N153"/>
      <c r="P153" s="96"/>
    </row>
    <row r="154" spans="1:16" s="7" customFormat="1" ht="15">
      <c r="A154" s="201" t="s">
        <v>38</v>
      </c>
      <c r="B154" s="235">
        <f>'Open Int.'!K158</f>
        <v>6255000</v>
      </c>
      <c r="C154" s="237">
        <f>'Open Int.'!R158</f>
        <v>354.9087</v>
      </c>
      <c r="D154" s="161">
        <f t="shared" si="4"/>
        <v>0.12434543212731318</v>
      </c>
      <c r="E154" s="243">
        <f>'Open Int.'!B158/'Open Int.'!K158</f>
        <v>0.9820623501199041</v>
      </c>
      <c r="F154" s="228">
        <f>'Open Int.'!E158/'Open Int.'!K158</f>
        <v>0.016115107913669064</v>
      </c>
      <c r="G154" s="244">
        <f>'Open Int.'!H158/'Open Int.'!K158</f>
        <v>0.0018225419664268585</v>
      </c>
      <c r="H154" s="247">
        <v>50303416</v>
      </c>
      <c r="I154" s="231">
        <v>4951200</v>
      </c>
      <c r="J154" s="354">
        <v>2475600</v>
      </c>
      <c r="K154" s="117" t="str">
        <f t="shared" si="5"/>
        <v>Gross Exposure is less then 30%</v>
      </c>
      <c r="M154"/>
      <c r="N154"/>
      <c r="P154" s="96"/>
    </row>
    <row r="155" spans="1:16" s="7" customFormat="1" ht="15">
      <c r="A155" s="201" t="s">
        <v>156</v>
      </c>
      <c r="B155" s="235">
        <f>'Open Int.'!K159</f>
        <v>356400</v>
      </c>
      <c r="C155" s="237">
        <f>'Open Int.'!R159</f>
        <v>14.934942</v>
      </c>
      <c r="D155" s="161">
        <f t="shared" si="4"/>
        <v>0.06356430981715451</v>
      </c>
      <c r="E155" s="243">
        <f>'Open Int.'!B159/'Open Int.'!K159</f>
        <v>0.9966329966329966</v>
      </c>
      <c r="F155" s="228">
        <f>'Open Int.'!E159/'Open Int.'!K159</f>
        <v>0.003367003367003367</v>
      </c>
      <c r="G155" s="244">
        <f>'Open Int.'!H159/'Open Int.'!K159</f>
        <v>0</v>
      </c>
      <c r="H155" s="247">
        <v>5606920</v>
      </c>
      <c r="I155" s="231">
        <v>1120800</v>
      </c>
      <c r="J155" s="354">
        <v>1120800</v>
      </c>
      <c r="K155" s="117" t="str">
        <f t="shared" si="5"/>
        <v>Gross Exposure is less then 30%</v>
      </c>
      <c r="M155"/>
      <c r="N155"/>
      <c r="P155" s="96"/>
    </row>
    <row r="156" spans="1:16" s="7" customFormat="1" ht="15">
      <c r="A156" s="201" t="s">
        <v>396</v>
      </c>
      <c r="B156" s="235">
        <f>'Open Int.'!K160</f>
        <v>2603300</v>
      </c>
      <c r="C156" s="237">
        <f>'Open Int.'!R160</f>
        <v>71.200255</v>
      </c>
      <c r="D156" s="161">
        <f t="shared" si="4"/>
        <v>0.05540187191631166</v>
      </c>
      <c r="E156" s="243">
        <f>'Open Int.'!B160/'Open Int.'!K160</f>
        <v>0.993546652325894</v>
      </c>
      <c r="F156" s="228">
        <f>'Open Int.'!E160/'Open Int.'!K160</f>
        <v>0.005377789728421619</v>
      </c>
      <c r="G156" s="244">
        <f>'Open Int.'!H160/'Open Int.'!K160</f>
        <v>0.0010755579456843238</v>
      </c>
      <c r="H156" s="247">
        <v>46989387</v>
      </c>
      <c r="I156" s="231">
        <v>9397500</v>
      </c>
      <c r="J156" s="354">
        <v>4698400</v>
      </c>
      <c r="K156" s="117" t="str">
        <f t="shared" si="5"/>
        <v>Gross Exposure is less then 30%</v>
      </c>
      <c r="M156"/>
      <c r="N156"/>
      <c r="P156"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50"/>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M226" sqref="M226"/>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4" t="s">
        <v>236</v>
      </c>
      <c r="B1" s="395"/>
      <c r="C1" s="395"/>
      <c r="D1" s="395"/>
      <c r="E1" s="395"/>
      <c r="F1" s="395"/>
      <c r="G1" s="395"/>
      <c r="H1" s="395"/>
      <c r="I1" s="395"/>
      <c r="J1" s="425"/>
      <c r="K1" s="34"/>
      <c r="L1" s="35"/>
      <c r="M1" s="36"/>
    </row>
    <row r="2" spans="1:13" s="38" customFormat="1" ht="31.5" customHeight="1" thickBot="1">
      <c r="A2" s="429" t="s">
        <v>27</v>
      </c>
      <c r="B2" s="431" t="s">
        <v>15</v>
      </c>
      <c r="C2" s="433" t="s">
        <v>31</v>
      </c>
      <c r="D2" s="435" t="s">
        <v>72</v>
      </c>
      <c r="E2" s="436"/>
      <c r="F2" s="437"/>
      <c r="G2" s="438" t="s">
        <v>94</v>
      </c>
      <c r="H2" s="438"/>
      <c r="I2" s="438"/>
      <c r="J2" s="428"/>
      <c r="K2" s="426" t="s">
        <v>32</v>
      </c>
      <c r="L2" s="427"/>
      <c r="M2" s="428"/>
    </row>
    <row r="3" spans="1:13" s="38" customFormat="1" ht="27.75" thickBot="1">
      <c r="A3" s="430"/>
      <c r="B3" s="432"/>
      <c r="C3" s="434"/>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5550.15</v>
      </c>
      <c r="D4" s="319">
        <v>552.5</v>
      </c>
      <c r="E4" s="209">
        <f>D4*B4</f>
        <v>27625</v>
      </c>
      <c r="F4" s="210">
        <f>D4/C4*100</f>
        <v>9.954685909389836</v>
      </c>
      <c r="G4" s="276">
        <f>(B4*C4)*H4%+E4</f>
        <v>35950.225</v>
      </c>
      <c r="H4" s="274">
        <v>3</v>
      </c>
      <c r="I4" s="212">
        <f>G4/B4</f>
        <v>719.0045</v>
      </c>
      <c r="J4" s="213">
        <f>I4/C4</f>
        <v>0.12954685909389838</v>
      </c>
      <c r="K4" s="215">
        <f>M4/16</f>
        <v>2.1006168125</v>
      </c>
      <c r="L4" s="216">
        <f>K4*SQRT(30)</f>
        <v>11.505552128808501</v>
      </c>
      <c r="M4" s="217">
        <v>33.609869</v>
      </c>
      <c r="N4" s="89"/>
    </row>
    <row r="5" spans="1:14" s="8" customFormat="1" ht="15">
      <c r="A5" s="193" t="s">
        <v>74</v>
      </c>
      <c r="B5" s="179">
        <v>50</v>
      </c>
      <c r="C5" s="284">
        <f>Volume!J5</f>
        <v>5370.9</v>
      </c>
      <c r="D5" s="318">
        <v>502.24</v>
      </c>
      <c r="E5" s="206">
        <f aca="true" t="shared" si="0" ref="E5:E67">D5*B5</f>
        <v>25112</v>
      </c>
      <c r="F5" s="211">
        <f aca="true" t="shared" si="1" ref="F5:F67">D5/C5*100</f>
        <v>9.351132957232494</v>
      </c>
      <c r="G5" s="277">
        <f aca="true" t="shared" si="2" ref="G5:G67">(B5*C5)*H5%+E5</f>
        <v>33168.35</v>
      </c>
      <c r="H5" s="275">
        <v>3</v>
      </c>
      <c r="I5" s="207">
        <f aca="true" t="shared" si="3" ref="I5:I67">G5/B5</f>
        <v>663.367</v>
      </c>
      <c r="J5" s="214">
        <f aca="true" t="shared" si="4" ref="J5:J67">I5/C5</f>
        <v>0.12351132957232494</v>
      </c>
      <c r="K5" s="218">
        <f aca="true" t="shared" si="5" ref="K5:K67">M5/16</f>
        <v>1.7012060625</v>
      </c>
      <c r="L5" s="208">
        <f aca="true" t="shared" si="6" ref="L5:L67">K5*SQRT(30)</f>
        <v>9.317889353957936</v>
      </c>
      <c r="M5" s="219">
        <v>27.219297</v>
      </c>
      <c r="N5" s="89"/>
    </row>
    <row r="6" spans="1:14" s="8" customFormat="1" ht="15">
      <c r="A6" s="193" t="s">
        <v>9</v>
      </c>
      <c r="B6" s="179">
        <v>50</v>
      </c>
      <c r="C6" s="284">
        <f>Volume!J6</f>
        <v>4085.1</v>
      </c>
      <c r="D6" s="318">
        <v>341.3</v>
      </c>
      <c r="E6" s="206">
        <f t="shared" si="0"/>
        <v>17065</v>
      </c>
      <c r="F6" s="211">
        <f t="shared" si="1"/>
        <v>8.35475263763433</v>
      </c>
      <c r="G6" s="277">
        <f t="shared" si="2"/>
        <v>23192.65</v>
      </c>
      <c r="H6" s="275">
        <v>3</v>
      </c>
      <c r="I6" s="207">
        <f t="shared" si="3"/>
        <v>463.853</v>
      </c>
      <c r="J6" s="214">
        <f t="shared" si="4"/>
        <v>0.1135475263763433</v>
      </c>
      <c r="K6" s="218">
        <f t="shared" si="5"/>
        <v>1.4623196875</v>
      </c>
      <c r="L6" s="208">
        <f t="shared" si="6"/>
        <v>8.009454791276553</v>
      </c>
      <c r="M6" s="219">
        <v>23.397115</v>
      </c>
      <c r="N6" s="89"/>
    </row>
    <row r="7" spans="1:13" s="7" customFormat="1" ht="15">
      <c r="A7" s="193" t="s">
        <v>279</v>
      </c>
      <c r="B7" s="179">
        <v>200</v>
      </c>
      <c r="C7" s="284">
        <f>Volume!J7</f>
        <v>2389.4</v>
      </c>
      <c r="D7" s="318">
        <v>311.54</v>
      </c>
      <c r="E7" s="206">
        <f t="shared" si="0"/>
        <v>62308.00000000001</v>
      </c>
      <c r="F7" s="211">
        <f t="shared" si="1"/>
        <v>13.0384196869507</v>
      </c>
      <c r="G7" s="277">
        <f t="shared" si="2"/>
        <v>86202</v>
      </c>
      <c r="H7" s="275">
        <v>5</v>
      </c>
      <c r="I7" s="207">
        <f t="shared" si="3"/>
        <v>431.01</v>
      </c>
      <c r="J7" s="214">
        <f t="shared" si="4"/>
        <v>0.180384196869507</v>
      </c>
      <c r="K7" s="218">
        <f t="shared" si="5"/>
        <v>5.406509625</v>
      </c>
      <c r="L7" s="208">
        <f t="shared" si="6"/>
        <v>29.612672789812965</v>
      </c>
      <c r="M7" s="219">
        <v>86.504154</v>
      </c>
    </row>
    <row r="8" spans="1:13" s="8" customFormat="1" ht="15">
      <c r="A8" s="193" t="s">
        <v>134</v>
      </c>
      <c r="B8" s="179">
        <v>100</v>
      </c>
      <c r="C8" s="284">
        <f>Volume!J8</f>
        <v>3910.35</v>
      </c>
      <c r="D8" s="318">
        <v>413.2</v>
      </c>
      <c r="E8" s="206">
        <f t="shared" si="0"/>
        <v>41320</v>
      </c>
      <c r="F8" s="211">
        <f t="shared" si="1"/>
        <v>10.56682905622259</v>
      </c>
      <c r="G8" s="277">
        <f t="shared" si="2"/>
        <v>60871.75</v>
      </c>
      <c r="H8" s="275">
        <v>5</v>
      </c>
      <c r="I8" s="207">
        <f t="shared" si="3"/>
        <v>608.7175</v>
      </c>
      <c r="J8" s="214">
        <f t="shared" si="4"/>
        <v>0.1556682905622259</v>
      </c>
      <c r="K8" s="218">
        <f t="shared" si="5"/>
        <v>2.754658625</v>
      </c>
      <c r="L8" s="208">
        <f t="shared" si="6"/>
        <v>15.087886671386642</v>
      </c>
      <c r="M8" s="219">
        <v>44.074538</v>
      </c>
    </row>
    <row r="9" spans="1:13" s="7" customFormat="1" ht="15">
      <c r="A9" s="193" t="s">
        <v>0</v>
      </c>
      <c r="B9" s="179">
        <v>375</v>
      </c>
      <c r="C9" s="284">
        <f>Volume!J9</f>
        <v>796.05</v>
      </c>
      <c r="D9" s="318">
        <v>102.32</v>
      </c>
      <c r="E9" s="206">
        <f t="shared" si="0"/>
        <v>38370</v>
      </c>
      <c r="F9" s="211">
        <f t="shared" si="1"/>
        <v>12.853463978393318</v>
      </c>
      <c r="G9" s="277">
        <f t="shared" si="2"/>
        <v>53295.9375</v>
      </c>
      <c r="H9" s="275">
        <v>5</v>
      </c>
      <c r="I9" s="207">
        <f t="shared" si="3"/>
        <v>142.1225</v>
      </c>
      <c r="J9" s="214">
        <f t="shared" si="4"/>
        <v>0.1785346397839332</v>
      </c>
      <c r="K9" s="218">
        <f t="shared" si="5"/>
        <v>2.6665694375</v>
      </c>
      <c r="L9" s="208">
        <f t="shared" si="6"/>
        <v>14.605402320726123</v>
      </c>
      <c r="M9" s="219">
        <v>42.665111</v>
      </c>
    </row>
    <row r="10" spans="1:13" s="7" customFormat="1" ht="15">
      <c r="A10" s="193" t="s">
        <v>135</v>
      </c>
      <c r="B10" s="179">
        <v>2450</v>
      </c>
      <c r="C10" s="284">
        <f>Volume!J10</f>
        <v>75.25</v>
      </c>
      <c r="D10" s="188">
        <v>8.15</v>
      </c>
      <c r="E10" s="206">
        <f t="shared" si="0"/>
        <v>19967.5</v>
      </c>
      <c r="F10" s="211">
        <f t="shared" si="1"/>
        <v>10.830564784053157</v>
      </c>
      <c r="G10" s="277">
        <f t="shared" si="2"/>
        <v>29185.625</v>
      </c>
      <c r="H10" s="275">
        <v>5</v>
      </c>
      <c r="I10" s="207">
        <f t="shared" si="3"/>
        <v>11.9125</v>
      </c>
      <c r="J10" s="214">
        <f t="shared" si="4"/>
        <v>0.15830564784053155</v>
      </c>
      <c r="K10" s="218">
        <f t="shared" si="5"/>
        <v>1.6139039375</v>
      </c>
      <c r="L10" s="208">
        <f t="shared" si="6"/>
        <v>8.839715922151578</v>
      </c>
      <c r="M10" s="203">
        <v>25.822463</v>
      </c>
    </row>
    <row r="11" spans="1:13" s="8" customFormat="1" ht="15">
      <c r="A11" s="193" t="s">
        <v>174</v>
      </c>
      <c r="B11" s="179">
        <v>3350</v>
      </c>
      <c r="C11" s="284">
        <f>Volume!J11</f>
        <v>63.4</v>
      </c>
      <c r="D11" s="318">
        <v>7.54</v>
      </c>
      <c r="E11" s="206">
        <f t="shared" si="0"/>
        <v>25259</v>
      </c>
      <c r="F11" s="211">
        <f t="shared" si="1"/>
        <v>11.892744479495269</v>
      </c>
      <c r="G11" s="277">
        <f t="shared" si="2"/>
        <v>35878.5</v>
      </c>
      <c r="H11" s="275">
        <v>5</v>
      </c>
      <c r="I11" s="207">
        <f t="shared" si="3"/>
        <v>10.71</v>
      </c>
      <c r="J11" s="214">
        <f t="shared" si="4"/>
        <v>0.1689274447949527</v>
      </c>
      <c r="K11" s="218">
        <f t="shared" si="5"/>
        <v>2.2741505</v>
      </c>
      <c r="L11" s="208">
        <f t="shared" si="6"/>
        <v>12.456035280116524</v>
      </c>
      <c r="M11" s="219">
        <v>36.386408</v>
      </c>
    </row>
    <row r="12" spans="1:13" s="8" customFormat="1" ht="15">
      <c r="A12" s="193" t="s">
        <v>280</v>
      </c>
      <c r="B12" s="179">
        <v>600</v>
      </c>
      <c r="C12" s="284">
        <f>Volume!J12</f>
        <v>372.9</v>
      </c>
      <c r="D12" s="318">
        <v>40.64</v>
      </c>
      <c r="E12" s="206">
        <f t="shared" si="0"/>
        <v>24384</v>
      </c>
      <c r="F12" s="211">
        <f t="shared" si="1"/>
        <v>10.898364172700457</v>
      </c>
      <c r="G12" s="277">
        <f t="shared" si="2"/>
        <v>35571</v>
      </c>
      <c r="H12" s="275">
        <v>5</v>
      </c>
      <c r="I12" s="207">
        <f t="shared" si="3"/>
        <v>59.285</v>
      </c>
      <c r="J12" s="214">
        <f t="shared" si="4"/>
        <v>0.15898364172700455</v>
      </c>
      <c r="K12" s="218">
        <f t="shared" si="5"/>
        <v>2.3385470625</v>
      </c>
      <c r="L12" s="208">
        <f t="shared" si="6"/>
        <v>12.808749779186936</v>
      </c>
      <c r="M12" s="219">
        <v>37.416753</v>
      </c>
    </row>
    <row r="13" spans="1:13" s="7" customFormat="1" ht="15">
      <c r="A13" s="193" t="s">
        <v>75</v>
      </c>
      <c r="B13" s="179">
        <v>2300</v>
      </c>
      <c r="C13" s="284">
        <f>Volume!J13</f>
        <v>80.9</v>
      </c>
      <c r="D13" s="318">
        <v>9.95</v>
      </c>
      <c r="E13" s="206">
        <f t="shared" si="0"/>
        <v>22885</v>
      </c>
      <c r="F13" s="211">
        <f t="shared" si="1"/>
        <v>12.2991347342398</v>
      </c>
      <c r="G13" s="277">
        <f t="shared" si="2"/>
        <v>32188.5</v>
      </c>
      <c r="H13" s="275">
        <v>5</v>
      </c>
      <c r="I13" s="207">
        <f t="shared" si="3"/>
        <v>13.995</v>
      </c>
      <c r="J13" s="214">
        <f t="shared" si="4"/>
        <v>0.172991347342398</v>
      </c>
      <c r="K13" s="218">
        <f t="shared" si="5"/>
        <v>2.9656429375</v>
      </c>
      <c r="L13" s="208">
        <f t="shared" si="6"/>
        <v>16.243495343746336</v>
      </c>
      <c r="M13" s="219">
        <v>47.450287</v>
      </c>
    </row>
    <row r="14" spans="1:13" s="7" customFormat="1" ht="15">
      <c r="A14" s="193" t="s">
        <v>88</v>
      </c>
      <c r="B14" s="179">
        <v>4300</v>
      </c>
      <c r="C14" s="284">
        <f>Volume!J14</f>
        <v>45.1</v>
      </c>
      <c r="D14" s="318">
        <v>5.83</v>
      </c>
      <c r="E14" s="206">
        <f t="shared" si="0"/>
        <v>25069</v>
      </c>
      <c r="F14" s="211">
        <f t="shared" si="1"/>
        <v>12.926829268292684</v>
      </c>
      <c r="G14" s="277">
        <f t="shared" si="2"/>
        <v>34765.5</v>
      </c>
      <c r="H14" s="275">
        <v>5</v>
      </c>
      <c r="I14" s="207">
        <f t="shared" si="3"/>
        <v>8.085</v>
      </c>
      <c r="J14" s="214">
        <f t="shared" si="4"/>
        <v>0.17926829268292685</v>
      </c>
      <c r="K14" s="218">
        <f t="shared" si="5"/>
        <v>2.6470684375</v>
      </c>
      <c r="L14" s="208">
        <f t="shared" si="6"/>
        <v>14.498590944787042</v>
      </c>
      <c r="M14" s="203">
        <v>42.353095</v>
      </c>
    </row>
    <row r="15" spans="1:13" s="8" customFormat="1" ht="15">
      <c r="A15" s="193" t="s">
        <v>136</v>
      </c>
      <c r="B15" s="179">
        <v>4775</v>
      </c>
      <c r="C15" s="284">
        <f>Volume!J15</f>
        <v>37.45</v>
      </c>
      <c r="D15" s="318">
        <v>4.32</v>
      </c>
      <c r="E15" s="206">
        <f t="shared" si="0"/>
        <v>20628</v>
      </c>
      <c r="F15" s="211">
        <f t="shared" si="1"/>
        <v>11.535380507343124</v>
      </c>
      <c r="G15" s="277">
        <f t="shared" si="2"/>
        <v>29569.1875</v>
      </c>
      <c r="H15" s="275">
        <v>5</v>
      </c>
      <c r="I15" s="207">
        <f t="shared" si="3"/>
        <v>6.1925</v>
      </c>
      <c r="J15" s="214">
        <f t="shared" si="4"/>
        <v>0.16535380507343123</v>
      </c>
      <c r="K15" s="218">
        <f t="shared" si="5"/>
        <v>2.7903561875</v>
      </c>
      <c r="L15" s="208">
        <f t="shared" si="6"/>
        <v>15.28341027367865</v>
      </c>
      <c r="M15" s="219">
        <v>44.645699</v>
      </c>
    </row>
    <row r="16" spans="1:13" s="8" customFormat="1" ht="15">
      <c r="A16" s="193" t="s">
        <v>157</v>
      </c>
      <c r="B16" s="179">
        <v>350</v>
      </c>
      <c r="C16" s="284">
        <f>Volume!J16</f>
        <v>674.65</v>
      </c>
      <c r="D16" s="318">
        <v>73.64</v>
      </c>
      <c r="E16" s="206">
        <f t="shared" si="0"/>
        <v>25774</v>
      </c>
      <c r="F16" s="211">
        <f t="shared" si="1"/>
        <v>10.915289409323353</v>
      </c>
      <c r="G16" s="277">
        <f t="shared" si="2"/>
        <v>37580.375</v>
      </c>
      <c r="H16" s="275">
        <v>5</v>
      </c>
      <c r="I16" s="207">
        <f t="shared" si="3"/>
        <v>107.3725</v>
      </c>
      <c r="J16" s="214">
        <f t="shared" si="4"/>
        <v>0.15915289409323355</v>
      </c>
      <c r="K16" s="218">
        <f t="shared" si="5"/>
        <v>2.38428275</v>
      </c>
      <c r="L16" s="208">
        <f t="shared" si="6"/>
        <v>13.059254456454507</v>
      </c>
      <c r="M16" s="219">
        <v>38.148524</v>
      </c>
    </row>
    <row r="17" spans="1:13" s="8" customFormat="1" ht="15">
      <c r="A17" s="193" t="s">
        <v>193</v>
      </c>
      <c r="B17" s="179">
        <v>100</v>
      </c>
      <c r="C17" s="284">
        <f>Volume!J17</f>
        <v>2402.9</v>
      </c>
      <c r="D17" s="318">
        <v>261.88</v>
      </c>
      <c r="E17" s="206">
        <f t="shared" si="0"/>
        <v>26188</v>
      </c>
      <c r="F17" s="211">
        <f t="shared" si="1"/>
        <v>10.898497648674518</v>
      </c>
      <c r="G17" s="277">
        <f t="shared" si="2"/>
        <v>38490.848</v>
      </c>
      <c r="H17" s="275">
        <v>5.12</v>
      </c>
      <c r="I17" s="207">
        <f t="shared" si="3"/>
        <v>384.90848</v>
      </c>
      <c r="J17" s="214">
        <f t="shared" si="4"/>
        <v>0.16018497648674518</v>
      </c>
      <c r="K17" s="218">
        <f t="shared" si="5"/>
        <v>2.262520625</v>
      </c>
      <c r="L17" s="208">
        <f t="shared" si="6"/>
        <v>12.39233583133187</v>
      </c>
      <c r="M17" s="219">
        <v>36.20033</v>
      </c>
    </row>
    <row r="18" spans="1:13" s="8" customFormat="1" ht="15">
      <c r="A18" s="193" t="s">
        <v>281</v>
      </c>
      <c r="B18" s="179">
        <v>950</v>
      </c>
      <c r="C18" s="284">
        <f>Volume!J18</f>
        <v>163.85</v>
      </c>
      <c r="D18" s="318">
        <v>60.04</v>
      </c>
      <c r="E18" s="206">
        <f t="shared" si="0"/>
        <v>57038</v>
      </c>
      <c r="F18" s="211">
        <f t="shared" si="1"/>
        <v>36.64327128471162</v>
      </c>
      <c r="G18" s="277">
        <f t="shared" si="2"/>
        <v>64820.875</v>
      </c>
      <c r="H18" s="275">
        <v>5</v>
      </c>
      <c r="I18" s="207">
        <f t="shared" si="3"/>
        <v>68.2325</v>
      </c>
      <c r="J18" s="214">
        <f t="shared" si="4"/>
        <v>0.4164327128471163</v>
      </c>
      <c r="K18" s="218">
        <f t="shared" si="5"/>
        <v>3.857308375</v>
      </c>
      <c r="L18" s="208">
        <f t="shared" si="6"/>
        <v>21.127348082410965</v>
      </c>
      <c r="M18" s="219">
        <v>61.716934</v>
      </c>
    </row>
    <row r="19" spans="1:13" s="8" customFormat="1" ht="15">
      <c r="A19" s="193" t="s">
        <v>282</v>
      </c>
      <c r="B19" s="179">
        <v>2400</v>
      </c>
      <c r="C19" s="284">
        <f>Volume!J19</f>
        <v>62.9</v>
      </c>
      <c r="D19" s="318">
        <v>17.68</v>
      </c>
      <c r="E19" s="206">
        <f t="shared" si="0"/>
        <v>42432</v>
      </c>
      <c r="F19" s="211">
        <f t="shared" si="1"/>
        <v>28.10810810810811</v>
      </c>
      <c r="G19" s="277">
        <f t="shared" si="2"/>
        <v>49980</v>
      </c>
      <c r="H19" s="275">
        <v>5</v>
      </c>
      <c r="I19" s="207">
        <f t="shared" si="3"/>
        <v>20.825</v>
      </c>
      <c r="J19" s="214">
        <f t="shared" si="4"/>
        <v>0.3310810810810811</v>
      </c>
      <c r="K19" s="218">
        <f t="shared" si="5"/>
        <v>2.7959531875</v>
      </c>
      <c r="L19" s="208">
        <f t="shared" si="6"/>
        <v>15.314066305222212</v>
      </c>
      <c r="M19" s="219">
        <v>44.735251</v>
      </c>
    </row>
    <row r="20" spans="1:13" s="8" customFormat="1" ht="15">
      <c r="A20" s="193" t="s">
        <v>76</v>
      </c>
      <c r="B20" s="179">
        <v>1400</v>
      </c>
      <c r="C20" s="284">
        <f>Volume!J20</f>
        <v>225.4</v>
      </c>
      <c r="D20" s="318">
        <v>33.75</v>
      </c>
      <c r="E20" s="206">
        <f t="shared" si="0"/>
        <v>47250</v>
      </c>
      <c r="F20" s="211">
        <f t="shared" si="1"/>
        <v>14.97338065661047</v>
      </c>
      <c r="G20" s="277">
        <f t="shared" si="2"/>
        <v>63028</v>
      </c>
      <c r="H20" s="275">
        <v>5</v>
      </c>
      <c r="I20" s="207">
        <f t="shared" si="3"/>
        <v>45.02</v>
      </c>
      <c r="J20" s="214">
        <f t="shared" si="4"/>
        <v>0.1997338065661047</v>
      </c>
      <c r="K20" s="218">
        <f t="shared" si="5"/>
        <v>3.4516355</v>
      </c>
      <c r="L20" s="208">
        <f t="shared" si="6"/>
        <v>18.90538623635623</v>
      </c>
      <c r="M20" s="219">
        <v>55.226168</v>
      </c>
    </row>
    <row r="21" spans="1:13" s="8" customFormat="1" ht="15">
      <c r="A21" s="193" t="s">
        <v>77</v>
      </c>
      <c r="B21" s="179">
        <v>1900</v>
      </c>
      <c r="C21" s="284">
        <f>Volume!J21</f>
        <v>183.75</v>
      </c>
      <c r="D21" s="318">
        <v>33.83</v>
      </c>
      <c r="E21" s="206">
        <f t="shared" si="0"/>
        <v>64277</v>
      </c>
      <c r="F21" s="211">
        <f t="shared" si="1"/>
        <v>18.410884353741498</v>
      </c>
      <c r="G21" s="277">
        <f t="shared" si="2"/>
        <v>81733.25</v>
      </c>
      <c r="H21" s="275">
        <v>5</v>
      </c>
      <c r="I21" s="207">
        <f t="shared" si="3"/>
        <v>43.0175</v>
      </c>
      <c r="J21" s="214">
        <f t="shared" si="4"/>
        <v>0.23410884353741496</v>
      </c>
      <c r="K21" s="218">
        <f t="shared" si="5"/>
        <v>4.030830625</v>
      </c>
      <c r="L21" s="208">
        <f t="shared" si="6"/>
        <v>22.07776858795147</v>
      </c>
      <c r="M21" s="219">
        <v>64.49329</v>
      </c>
    </row>
    <row r="22" spans="1:13" s="7" customFormat="1" ht="15">
      <c r="A22" s="193" t="s">
        <v>283</v>
      </c>
      <c r="B22" s="179">
        <v>1050</v>
      </c>
      <c r="C22" s="284">
        <f>Volume!J22</f>
        <v>155.85</v>
      </c>
      <c r="D22" s="318">
        <v>21.7</v>
      </c>
      <c r="E22" s="206">
        <f t="shared" si="0"/>
        <v>22785</v>
      </c>
      <c r="F22" s="211">
        <f t="shared" si="1"/>
        <v>13.923644529996793</v>
      </c>
      <c r="G22" s="277">
        <f t="shared" si="2"/>
        <v>30967.125</v>
      </c>
      <c r="H22" s="275">
        <v>5</v>
      </c>
      <c r="I22" s="207">
        <f t="shared" si="3"/>
        <v>29.4925</v>
      </c>
      <c r="J22" s="214">
        <f t="shared" si="4"/>
        <v>0.18923644529996791</v>
      </c>
      <c r="K22" s="218">
        <f t="shared" si="5"/>
        <v>2.9283209375</v>
      </c>
      <c r="L22" s="208">
        <f t="shared" si="6"/>
        <v>16.039074330834257</v>
      </c>
      <c r="M22" s="203">
        <v>46.853135</v>
      </c>
    </row>
    <row r="23" spans="1:13" s="7" customFormat="1" ht="15">
      <c r="A23" s="193" t="s">
        <v>34</v>
      </c>
      <c r="B23" s="179">
        <v>275</v>
      </c>
      <c r="C23" s="284">
        <f>Volume!J23</f>
        <v>1690</v>
      </c>
      <c r="D23" s="318">
        <v>259.06</v>
      </c>
      <c r="E23" s="206">
        <f t="shared" si="0"/>
        <v>71241.5</v>
      </c>
      <c r="F23" s="211">
        <f t="shared" si="1"/>
        <v>15.328994082840236</v>
      </c>
      <c r="G23" s="277">
        <f t="shared" si="2"/>
        <v>94479</v>
      </c>
      <c r="H23" s="275">
        <v>5</v>
      </c>
      <c r="I23" s="207">
        <f t="shared" si="3"/>
        <v>343.56</v>
      </c>
      <c r="J23" s="214">
        <f t="shared" si="4"/>
        <v>0.20328994082840238</v>
      </c>
      <c r="K23" s="218">
        <f t="shared" si="5"/>
        <v>2.98494325</v>
      </c>
      <c r="L23" s="208">
        <f t="shared" si="6"/>
        <v>16.349207508977827</v>
      </c>
      <c r="M23" s="203">
        <v>47.759092</v>
      </c>
    </row>
    <row r="24" spans="1:13" s="8" customFormat="1" ht="15">
      <c r="A24" s="193" t="s">
        <v>284</v>
      </c>
      <c r="B24" s="179">
        <v>250</v>
      </c>
      <c r="C24" s="284">
        <f>Volume!J24</f>
        <v>972.6</v>
      </c>
      <c r="D24" s="318">
        <v>104.13</v>
      </c>
      <c r="E24" s="206">
        <f t="shared" si="0"/>
        <v>26032.5</v>
      </c>
      <c r="F24" s="211">
        <f t="shared" si="1"/>
        <v>10.706354102405921</v>
      </c>
      <c r="G24" s="277">
        <f t="shared" si="2"/>
        <v>38190</v>
      </c>
      <c r="H24" s="275">
        <v>5</v>
      </c>
      <c r="I24" s="207">
        <f t="shared" si="3"/>
        <v>152.76</v>
      </c>
      <c r="J24" s="214">
        <f t="shared" si="4"/>
        <v>0.1570635410240592</v>
      </c>
      <c r="K24" s="218">
        <f t="shared" si="5"/>
        <v>3.0054939375</v>
      </c>
      <c r="L24" s="208">
        <f t="shared" si="6"/>
        <v>16.461768260137717</v>
      </c>
      <c r="M24" s="219">
        <v>48.087903</v>
      </c>
    </row>
    <row r="25" spans="1:13" s="8" customFormat="1" ht="15">
      <c r="A25" s="193" t="s">
        <v>137</v>
      </c>
      <c r="B25" s="179">
        <v>1000</v>
      </c>
      <c r="C25" s="284">
        <f>Volume!J25</f>
        <v>327.05</v>
      </c>
      <c r="D25" s="318">
        <v>34.61</v>
      </c>
      <c r="E25" s="206">
        <f t="shared" si="0"/>
        <v>34610</v>
      </c>
      <c r="F25" s="211">
        <f t="shared" si="1"/>
        <v>10.582479743158538</v>
      </c>
      <c r="G25" s="277">
        <f t="shared" si="2"/>
        <v>50962.5</v>
      </c>
      <c r="H25" s="275">
        <v>5</v>
      </c>
      <c r="I25" s="207">
        <f t="shared" si="3"/>
        <v>50.9625</v>
      </c>
      <c r="J25" s="214">
        <f t="shared" si="4"/>
        <v>0.15582479743158537</v>
      </c>
      <c r="K25" s="218">
        <f t="shared" si="5"/>
        <v>2.5117254375</v>
      </c>
      <c r="L25" s="208">
        <f t="shared" si="6"/>
        <v>13.757286803782822</v>
      </c>
      <c r="M25" s="219">
        <v>40.187607</v>
      </c>
    </row>
    <row r="26" spans="1:13" s="8" customFormat="1" ht="15">
      <c r="A26" s="193" t="s">
        <v>232</v>
      </c>
      <c r="B26" s="179">
        <v>500</v>
      </c>
      <c r="C26" s="284">
        <f>Volume!J26</f>
        <v>841.75</v>
      </c>
      <c r="D26" s="318">
        <v>99.85</v>
      </c>
      <c r="E26" s="206">
        <f t="shared" si="0"/>
        <v>49925</v>
      </c>
      <c r="F26" s="211">
        <f t="shared" si="1"/>
        <v>11.862191862191862</v>
      </c>
      <c r="G26" s="277">
        <f t="shared" si="2"/>
        <v>70968.75</v>
      </c>
      <c r="H26" s="275">
        <v>5</v>
      </c>
      <c r="I26" s="207">
        <f t="shared" si="3"/>
        <v>141.9375</v>
      </c>
      <c r="J26" s="214">
        <f t="shared" si="4"/>
        <v>0.1686219186219186</v>
      </c>
      <c r="K26" s="218">
        <f t="shared" si="5"/>
        <v>1.9979265625</v>
      </c>
      <c r="L26" s="208">
        <f t="shared" si="6"/>
        <v>10.943094465200051</v>
      </c>
      <c r="M26" s="219">
        <v>31.966825</v>
      </c>
    </row>
    <row r="27" spans="1:13" s="8" customFormat="1" ht="15">
      <c r="A27" s="193" t="s">
        <v>1</v>
      </c>
      <c r="B27" s="179">
        <v>150</v>
      </c>
      <c r="C27" s="284">
        <f>Volume!J27</f>
        <v>2540.6</v>
      </c>
      <c r="D27" s="318">
        <v>315.07</v>
      </c>
      <c r="E27" s="206">
        <f t="shared" si="0"/>
        <v>47260.5</v>
      </c>
      <c r="F27" s="211">
        <f t="shared" si="1"/>
        <v>12.401401243800677</v>
      </c>
      <c r="G27" s="277">
        <f t="shared" si="2"/>
        <v>66315</v>
      </c>
      <c r="H27" s="275">
        <v>5</v>
      </c>
      <c r="I27" s="207">
        <f t="shared" si="3"/>
        <v>442.1</v>
      </c>
      <c r="J27" s="214">
        <f t="shared" si="4"/>
        <v>0.1740140124380068</v>
      </c>
      <c r="K27" s="218">
        <f t="shared" si="5"/>
        <v>1.931505625</v>
      </c>
      <c r="L27" s="208">
        <f t="shared" si="6"/>
        <v>10.579292007606144</v>
      </c>
      <c r="M27" s="219">
        <v>30.90409</v>
      </c>
    </row>
    <row r="28" spans="1:13" s="8" customFormat="1" ht="15">
      <c r="A28" s="193" t="s">
        <v>158</v>
      </c>
      <c r="B28" s="179">
        <v>1900</v>
      </c>
      <c r="C28" s="284">
        <f>Volume!J28</f>
        <v>109.4</v>
      </c>
      <c r="D28" s="318">
        <v>11.77</v>
      </c>
      <c r="E28" s="206">
        <f t="shared" si="0"/>
        <v>22363</v>
      </c>
      <c r="F28" s="211">
        <f t="shared" si="1"/>
        <v>10.758683729433272</v>
      </c>
      <c r="G28" s="277">
        <f t="shared" si="2"/>
        <v>32859.93</v>
      </c>
      <c r="H28" s="275">
        <v>5.05</v>
      </c>
      <c r="I28" s="207">
        <f t="shared" si="3"/>
        <v>17.2947</v>
      </c>
      <c r="J28" s="214">
        <f t="shared" si="4"/>
        <v>0.1580868372943327</v>
      </c>
      <c r="K28" s="218">
        <f t="shared" si="5"/>
        <v>2.1079460625</v>
      </c>
      <c r="L28" s="208">
        <f t="shared" si="6"/>
        <v>11.545696084354446</v>
      </c>
      <c r="M28" s="219">
        <v>33.727137</v>
      </c>
    </row>
    <row r="29" spans="1:13" s="8" customFormat="1" ht="15">
      <c r="A29" s="193" t="s">
        <v>285</v>
      </c>
      <c r="B29" s="179">
        <v>300</v>
      </c>
      <c r="C29" s="284">
        <f>Volume!J29</f>
        <v>542.35</v>
      </c>
      <c r="D29" s="318">
        <v>92.97</v>
      </c>
      <c r="E29" s="206">
        <f t="shared" si="0"/>
        <v>27891</v>
      </c>
      <c r="F29" s="211">
        <f t="shared" si="1"/>
        <v>17.142066930948648</v>
      </c>
      <c r="G29" s="277">
        <f t="shared" si="2"/>
        <v>36026.25</v>
      </c>
      <c r="H29" s="275">
        <v>5</v>
      </c>
      <c r="I29" s="207">
        <f t="shared" si="3"/>
        <v>120.0875</v>
      </c>
      <c r="J29" s="214">
        <f t="shared" si="4"/>
        <v>0.2214206693094865</v>
      </c>
      <c r="K29" s="218">
        <f t="shared" si="5"/>
        <v>3.85269975</v>
      </c>
      <c r="L29" s="208">
        <f t="shared" si="6"/>
        <v>21.102105603695144</v>
      </c>
      <c r="M29" s="219">
        <v>61.643196</v>
      </c>
    </row>
    <row r="30" spans="1:13" s="8" customFormat="1" ht="15">
      <c r="A30" s="193" t="s">
        <v>159</v>
      </c>
      <c r="B30" s="179">
        <v>4500</v>
      </c>
      <c r="C30" s="284">
        <f>Volume!J30</f>
        <v>43.15</v>
      </c>
      <c r="D30" s="318">
        <v>4.73</v>
      </c>
      <c r="E30" s="206">
        <f t="shared" si="0"/>
        <v>21285.000000000004</v>
      </c>
      <c r="F30" s="211">
        <f t="shared" si="1"/>
        <v>10.961761297798379</v>
      </c>
      <c r="G30" s="277">
        <f t="shared" si="2"/>
        <v>30993.750000000004</v>
      </c>
      <c r="H30" s="275">
        <v>5</v>
      </c>
      <c r="I30" s="207">
        <f t="shared" si="3"/>
        <v>6.887500000000001</v>
      </c>
      <c r="J30" s="214">
        <f t="shared" si="4"/>
        <v>0.1596176129779838</v>
      </c>
      <c r="K30" s="218">
        <f t="shared" si="5"/>
        <v>2.803160125</v>
      </c>
      <c r="L30" s="208">
        <f t="shared" si="6"/>
        <v>15.35354032761501</v>
      </c>
      <c r="M30" s="219">
        <v>44.850562</v>
      </c>
    </row>
    <row r="31" spans="1:13" s="8" customFormat="1" ht="15">
      <c r="A31" s="193" t="s">
        <v>2</v>
      </c>
      <c r="B31" s="179">
        <v>1100</v>
      </c>
      <c r="C31" s="284">
        <f>Volume!J31</f>
        <v>322.35</v>
      </c>
      <c r="D31" s="318">
        <v>40.21</v>
      </c>
      <c r="E31" s="206">
        <f t="shared" si="0"/>
        <v>44231</v>
      </c>
      <c r="F31" s="211">
        <f t="shared" si="1"/>
        <v>12.474018923530323</v>
      </c>
      <c r="G31" s="277">
        <f t="shared" si="2"/>
        <v>61960.25</v>
      </c>
      <c r="H31" s="275">
        <v>5</v>
      </c>
      <c r="I31" s="207">
        <f t="shared" si="3"/>
        <v>56.3275</v>
      </c>
      <c r="J31" s="214">
        <f t="shared" si="4"/>
        <v>0.17474018923530324</v>
      </c>
      <c r="K31" s="218">
        <f t="shared" si="5"/>
        <v>2.023759375</v>
      </c>
      <c r="L31" s="208">
        <f t="shared" si="6"/>
        <v>11.084586606500565</v>
      </c>
      <c r="M31" s="219">
        <v>32.38015</v>
      </c>
    </row>
    <row r="32" spans="1:13" s="8" customFormat="1" ht="15">
      <c r="A32" s="193" t="s">
        <v>391</v>
      </c>
      <c r="B32" s="179">
        <v>1250</v>
      </c>
      <c r="C32" s="284">
        <f>Volume!J32</f>
        <v>130.9</v>
      </c>
      <c r="D32" s="318">
        <v>28.16</v>
      </c>
      <c r="E32" s="206">
        <f t="shared" si="0"/>
        <v>35200</v>
      </c>
      <c r="F32" s="211">
        <f t="shared" si="1"/>
        <v>21.512605042016805</v>
      </c>
      <c r="G32" s="277">
        <f t="shared" si="2"/>
        <v>43381.25</v>
      </c>
      <c r="H32" s="275">
        <v>5</v>
      </c>
      <c r="I32" s="207">
        <f t="shared" si="3"/>
        <v>34.705</v>
      </c>
      <c r="J32" s="214">
        <f t="shared" si="4"/>
        <v>0.26512605042016807</v>
      </c>
      <c r="K32" s="218">
        <f t="shared" si="5"/>
        <v>1.8096494375</v>
      </c>
      <c r="L32" s="208">
        <f t="shared" si="6"/>
        <v>9.911858180952853</v>
      </c>
      <c r="M32" s="219">
        <v>28.954391</v>
      </c>
    </row>
    <row r="33" spans="1:13" s="8" customFormat="1" ht="15">
      <c r="A33" s="193" t="s">
        <v>78</v>
      </c>
      <c r="B33" s="179">
        <v>1600</v>
      </c>
      <c r="C33" s="284">
        <f>Volume!J33</f>
        <v>202</v>
      </c>
      <c r="D33" s="318">
        <v>28.04</v>
      </c>
      <c r="E33" s="206">
        <f t="shared" si="0"/>
        <v>44864</v>
      </c>
      <c r="F33" s="211">
        <f t="shared" si="1"/>
        <v>13.88118811881188</v>
      </c>
      <c r="G33" s="277">
        <f t="shared" si="2"/>
        <v>61024</v>
      </c>
      <c r="H33" s="275">
        <v>5</v>
      </c>
      <c r="I33" s="207">
        <f t="shared" si="3"/>
        <v>38.14</v>
      </c>
      <c r="J33" s="214">
        <f t="shared" si="4"/>
        <v>0.1888118811881188</v>
      </c>
      <c r="K33" s="218">
        <f t="shared" si="5"/>
        <v>3.51753775</v>
      </c>
      <c r="L33" s="208">
        <f t="shared" si="6"/>
        <v>19.266347725509675</v>
      </c>
      <c r="M33" s="219">
        <v>56.280604</v>
      </c>
    </row>
    <row r="34" spans="1:13" s="8" customFormat="1" ht="15">
      <c r="A34" s="193" t="s">
        <v>138</v>
      </c>
      <c r="B34" s="179">
        <v>425</v>
      </c>
      <c r="C34" s="284">
        <f>Volume!J34</f>
        <v>579.35</v>
      </c>
      <c r="D34" s="318">
        <v>95.69</v>
      </c>
      <c r="E34" s="206">
        <f t="shared" si="0"/>
        <v>40668.25</v>
      </c>
      <c r="F34" s="211">
        <f t="shared" si="1"/>
        <v>16.516786053335633</v>
      </c>
      <c r="G34" s="277">
        <f t="shared" si="2"/>
        <v>52979.4375</v>
      </c>
      <c r="H34" s="275">
        <v>5</v>
      </c>
      <c r="I34" s="207">
        <f t="shared" si="3"/>
        <v>124.6575</v>
      </c>
      <c r="J34" s="214">
        <f t="shared" si="4"/>
        <v>0.21516786053335635</v>
      </c>
      <c r="K34" s="218">
        <f t="shared" si="5"/>
        <v>3.678509</v>
      </c>
      <c r="L34" s="208">
        <f t="shared" si="6"/>
        <v>20.14802357285771</v>
      </c>
      <c r="M34" s="219">
        <v>58.856144</v>
      </c>
    </row>
    <row r="35" spans="1:13" s="8" customFormat="1" ht="15">
      <c r="A35" s="193" t="s">
        <v>160</v>
      </c>
      <c r="B35" s="179">
        <v>550</v>
      </c>
      <c r="C35" s="284">
        <f>Volume!J35</f>
        <v>373.55</v>
      </c>
      <c r="D35" s="318">
        <v>54.05</v>
      </c>
      <c r="E35" s="206">
        <f t="shared" si="0"/>
        <v>29727.5</v>
      </c>
      <c r="F35" s="211">
        <f t="shared" si="1"/>
        <v>14.469281220720118</v>
      </c>
      <c r="G35" s="277">
        <f t="shared" si="2"/>
        <v>40000.125</v>
      </c>
      <c r="H35" s="275">
        <v>5</v>
      </c>
      <c r="I35" s="207">
        <f t="shared" si="3"/>
        <v>72.7275</v>
      </c>
      <c r="J35" s="214">
        <f t="shared" si="4"/>
        <v>0.1946928122072012</v>
      </c>
      <c r="K35" s="218">
        <f t="shared" si="5"/>
        <v>2.7257803125</v>
      </c>
      <c r="L35" s="208">
        <f t="shared" si="6"/>
        <v>14.92971363959731</v>
      </c>
      <c r="M35" s="219">
        <v>43.612485</v>
      </c>
    </row>
    <row r="36" spans="1:13" s="8" customFormat="1" ht="15">
      <c r="A36" s="193" t="s">
        <v>161</v>
      </c>
      <c r="B36" s="179">
        <v>6900</v>
      </c>
      <c r="C36" s="284">
        <f>Volume!J36</f>
        <v>32.9</v>
      </c>
      <c r="D36" s="318">
        <v>3.62</v>
      </c>
      <c r="E36" s="206">
        <f t="shared" si="0"/>
        <v>24978</v>
      </c>
      <c r="F36" s="211">
        <f t="shared" si="1"/>
        <v>11.003039513677813</v>
      </c>
      <c r="G36" s="277">
        <f t="shared" si="2"/>
        <v>36328.5</v>
      </c>
      <c r="H36" s="275">
        <v>5</v>
      </c>
      <c r="I36" s="207">
        <f t="shared" si="3"/>
        <v>5.265</v>
      </c>
      <c r="J36" s="214">
        <f t="shared" si="4"/>
        <v>0.1600303951367781</v>
      </c>
      <c r="K36" s="218">
        <f t="shared" si="5"/>
        <v>2.302460875</v>
      </c>
      <c r="L36" s="208">
        <f t="shared" si="6"/>
        <v>12.611097590105826</v>
      </c>
      <c r="M36" s="219">
        <v>36.839374</v>
      </c>
    </row>
    <row r="37" spans="1:13" s="8" customFormat="1" ht="15">
      <c r="A37" s="193" t="s">
        <v>393</v>
      </c>
      <c r="B37" s="179">
        <v>900</v>
      </c>
      <c r="C37" s="284">
        <f>Volume!J37</f>
        <v>201.25</v>
      </c>
      <c r="D37" s="318">
        <v>43.86</v>
      </c>
      <c r="E37" s="206">
        <f t="shared" si="0"/>
        <v>39474</v>
      </c>
      <c r="F37" s="211">
        <f t="shared" si="1"/>
        <v>21.793788819875775</v>
      </c>
      <c r="G37" s="277">
        <f t="shared" si="2"/>
        <v>48530.25</v>
      </c>
      <c r="H37" s="275">
        <v>5</v>
      </c>
      <c r="I37" s="207">
        <f t="shared" si="3"/>
        <v>53.9225</v>
      </c>
      <c r="J37" s="214">
        <f t="shared" si="4"/>
        <v>0.26793788819875775</v>
      </c>
      <c r="K37" s="218">
        <f t="shared" si="5"/>
        <v>2.734375</v>
      </c>
      <c r="L37" s="208">
        <f t="shared" si="6"/>
        <v>14.976788681781887</v>
      </c>
      <c r="M37" s="219">
        <v>43.75</v>
      </c>
    </row>
    <row r="38" spans="1:13" s="8" customFormat="1" ht="15">
      <c r="A38" s="193" t="s">
        <v>3</v>
      </c>
      <c r="B38" s="179">
        <v>1250</v>
      </c>
      <c r="C38" s="284">
        <f>Volume!J38</f>
        <v>234.15</v>
      </c>
      <c r="D38" s="318">
        <v>25.25</v>
      </c>
      <c r="E38" s="206">
        <f t="shared" si="0"/>
        <v>31562.5</v>
      </c>
      <c r="F38" s="211">
        <f t="shared" si="1"/>
        <v>10.783685671578048</v>
      </c>
      <c r="G38" s="277">
        <f t="shared" si="2"/>
        <v>46196.875</v>
      </c>
      <c r="H38" s="275">
        <v>5</v>
      </c>
      <c r="I38" s="207">
        <f t="shared" si="3"/>
        <v>36.9575</v>
      </c>
      <c r="J38" s="214">
        <f t="shared" si="4"/>
        <v>0.1578368567157805</v>
      </c>
      <c r="K38" s="218">
        <f t="shared" si="5"/>
        <v>1.9413674375</v>
      </c>
      <c r="L38" s="208">
        <f t="shared" si="6"/>
        <v>10.633307379247508</v>
      </c>
      <c r="M38" s="219">
        <v>31.061879</v>
      </c>
    </row>
    <row r="39" spans="1:13" s="8" customFormat="1" ht="15">
      <c r="A39" s="193" t="s">
        <v>218</v>
      </c>
      <c r="B39" s="179">
        <v>525</v>
      </c>
      <c r="C39" s="284">
        <f>Volume!J39</f>
        <v>341</v>
      </c>
      <c r="D39" s="318">
        <v>74.24</v>
      </c>
      <c r="E39" s="206">
        <f t="shared" si="0"/>
        <v>38976</v>
      </c>
      <c r="F39" s="211">
        <f t="shared" si="1"/>
        <v>21.771260997067447</v>
      </c>
      <c r="G39" s="277">
        <f t="shared" si="2"/>
        <v>47927.25</v>
      </c>
      <c r="H39" s="275">
        <v>5</v>
      </c>
      <c r="I39" s="207">
        <f t="shared" si="3"/>
        <v>91.29</v>
      </c>
      <c r="J39" s="214">
        <f t="shared" si="4"/>
        <v>0.26771260997067453</v>
      </c>
      <c r="K39" s="218">
        <f t="shared" si="5"/>
        <v>2.2033485625</v>
      </c>
      <c r="L39" s="208">
        <f t="shared" si="6"/>
        <v>12.068237097278313</v>
      </c>
      <c r="M39" s="219">
        <v>35.253577</v>
      </c>
    </row>
    <row r="40" spans="1:13" s="8" customFormat="1" ht="15">
      <c r="A40" s="193" t="s">
        <v>162</v>
      </c>
      <c r="B40" s="179">
        <v>1200</v>
      </c>
      <c r="C40" s="284">
        <f>Volume!J40</f>
        <v>301.3</v>
      </c>
      <c r="D40" s="318">
        <v>56.51</v>
      </c>
      <c r="E40" s="206">
        <f t="shared" si="0"/>
        <v>67812</v>
      </c>
      <c r="F40" s="211">
        <f t="shared" si="1"/>
        <v>18.75539329571855</v>
      </c>
      <c r="G40" s="277">
        <f t="shared" si="2"/>
        <v>85890</v>
      </c>
      <c r="H40" s="275">
        <v>5</v>
      </c>
      <c r="I40" s="207">
        <f t="shared" si="3"/>
        <v>71.575</v>
      </c>
      <c r="J40" s="214">
        <f t="shared" si="4"/>
        <v>0.23755393295718552</v>
      </c>
      <c r="K40" s="218">
        <f t="shared" si="5"/>
        <v>3.3854694375</v>
      </c>
      <c r="L40" s="208">
        <f t="shared" si="6"/>
        <v>18.54297978663076</v>
      </c>
      <c r="M40" s="219">
        <v>54.167511</v>
      </c>
    </row>
    <row r="41" spans="1:13" s="8" customFormat="1" ht="15">
      <c r="A41" s="193" t="s">
        <v>286</v>
      </c>
      <c r="B41" s="179">
        <v>1000</v>
      </c>
      <c r="C41" s="284">
        <f>Volume!J41</f>
        <v>212</v>
      </c>
      <c r="D41" s="318">
        <v>31.24</v>
      </c>
      <c r="E41" s="206">
        <f t="shared" si="0"/>
        <v>31240</v>
      </c>
      <c r="F41" s="211">
        <f t="shared" si="1"/>
        <v>14.735849056603772</v>
      </c>
      <c r="G41" s="277">
        <f t="shared" si="2"/>
        <v>41840</v>
      </c>
      <c r="H41" s="275">
        <v>5</v>
      </c>
      <c r="I41" s="207">
        <f t="shared" si="3"/>
        <v>41.84</v>
      </c>
      <c r="J41" s="214">
        <f t="shared" si="4"/>
        <v>0.19735849056603774</v>
      </c>
      <c r="K41" s="218">
        <f t="shared" si="5"/>
        <v>3.8871326875</v>
      </c>
      <c r="L41" s="208">
        <f t="shared" si="6"/>
        <v>21.290702569594295</v>
      </c>
      <c r="M41" s="219">
        <v>62.194123</v>
      </c>
    </row>
    <row r="42" spans="1:13" s="8" customFormat="1" ht="15">
      <c r="A42" s="193" t="s">
        <v>183</v>
      </c>
      <c r="B42" s="179">
        <v>950</v>
      </c>
      <c r="C42" s="284">
        <f>Volume!J42</f>
        <v>283.4</v>
      </c>
      <c r="D42" s="318">
        <v>35.78</v>
      </c>
      <c r="E42" s="206">
        <f t="shared" si="0"/>
        <v>33991</v>
      </c>
      <c r="F42" s="211">
        <f t="shared" si="1"/>
        <v>12.625264643613269</v>
      </c>
      <c r="G42" s="277">
        <f t="shared" si="2"/>
        <v>47452.5</v>
      </c>
      <c r="H42" s="275">
        <v>5</v>
      </c>
      <c r="I42" s="207">
        <f t="shared" si="3"/>
        <v>49.95</v>
      </c>
      <c r="J42" s="214">
        <f t="shared" si="4"/>
        <v>0.1762526464361327</v>
      </c>
      <c r="K42" s="218">
        <f t="shared" si="5"/>
        <v>2.784402875</v>
      </c>
      <c r="L42" s="208">
        <f t="shared" si="6"/>
        <v>15.250802638197374</v>
      </c>
      <c r="M42" s="219">
        <v>44.550446</v>
      </c>
    </row>
    <row r="43" spans="1:13" s="8" customFormat="1" ht="15">
      <c r="A43" s="193" t="s">
        <v>219</v>
      </c>
      <c r="B43" s="179">
        <v>2700</v>
      </c>
      <c r="C43" s="284">
        <f>Volume!J43</f>
        <v>96.85</v>
      </c>
      <c r="D43" s="318">
        <v>11.46</v>
      </c>
      <c r="E43" s="206">
        <f t="shared" si="0"/>
        <v>30942.000000000004</v>
      </c>
      <c r="F43" s="211">
        <f t="shared" si="1"/>
        <v>11.8327310273619</v>
      </c>
      <c r="G43" s="277">
        <f t="shared" si="2"/>
        <v>44016.75</v>
      </c>
      <c r="H43" s="275">
        <v>5</v>
      </c>
      <c r="I43" s="207">
        <f t="shared" si="3"/>
        <v>16.3025</v>
      </c>
      <c r="J43" s="214">
        <f t="shared" si="4"/>
        <v>0.168327310273619</v>
      </c>
      <c r="K43" s="218">
        <f t="shared" si="5"/>
        <v>1.75628475</v>
      </c>
      <c r="L43" s="208">
        <f t="shared" si="6"/>
        <v>9.619567749773214</v>
      </c>
      <c r="M43" s="219">
        <v>28.100556</v>
      </c>
    </row>
    <row r="44" spans="1:13" s="8" customFormat="1" ht="15">
      <c r="A44" s="193" t="s">
        <v>163</v>
      </c>
      <c r="B44" s="179">
        <v>250</v>
      </c>
      <c r="C44" s="284">
        <f>Volume!J44</f>
        <v>3431.25</v>
      </c>
      <c r="D44" s="318">
        <v>439.69</v>
      </c>
      <c r="E44" s="206">
        <f t="shared" si="0"/>
        <v>109922.5</v>
      </c>
      <c r="F44" s="211">
        <f t="shared" si="1"/>
        <v>12.814280510018214</v>
      </c>
      <c r="G44" s="277">
        <f t="shared" si="2"/>
        <v>152813.125</v>
      </c>
      <c r="H44" s="275">
        <v>5</v>
      </c>
      <c r="I44" s="207">
        <f t="shared" si="3"/>
        <v>611.2525</v>
      </c>
      <c r="J44" s="214">
        <f t="shared" si="4"/>
        <v>0.17814280510018216</v>
      </c>
      <c r="K44" s="218">
        <f t="shared" si="5"/>
        <v>3.5696378125</v>
      </c>
      <c r="L44" s="208">
        <f t="shared" si="6"/>
        <v>19.551711520296465</v>
      </c>
      <c r="M44" s="219">
        <v>57.114205</v>
      </c>
    </row>
    <row r="45" spans="1:13" s="8" customFormat="1" ht="15">
      <c r="A45" s="193" t="s">
        <v>194</v>
      </c>
      <c r="B45" s="179">
        <v>400</v>
      </c>
      <c r="C45" s="284">
        <f>Volume!J45</f>
        <v>717.5</v>
      </c>
      <c r="D45" s="318">
        <v>76.76</v>
      </c>
      <c r="E45" s="206">
        <f t="shared" si="0"/>
        <v>30704.000000000004</v>
      </c>
      <c r="F45" s="211">
        <f t="shared" si="1"/>
        <v>10.698257839721254</v>
      </c>
      <c r="G45" s="277">
        <f t="shared" si="2"/>
        <v>45599.3</v>
      </c>
      <c r="H45" s="275">
        <v>5.19</v>
      </c>
      <c r="I45" s="207">
        <f t="shared" si="3"/>
        <v>113.99825000000001</v>
      </c>
      <c r="J45" s="214">
        <f t="shared" si="4"/>
        <v>0.15888257839721256</v>
      </c>
      <c r="K45" s="218">
        <f t="shared" si="5"/>
        <v>1.9054481875</v>
      </c>
      <c r="L45" s="208">
        <f t="shared" si="6"/>
        <v>10.436569544510833</v>
      </c>
      <c r="M45" s="219">
        <v>30.487171</v>
      </c>
    </row>
    <row r="46" spans="1:13" s="8" customFormat="1" ht="15">
      <c r="A46" s="193" t="s">
        <v>220</v>
      </c>
      <c r="B46" s="179">
        <v>2400</v>
      </c>
      <c r="C46" s="284">
        <f>Volume!J46</f>
        <v>127.65</v>
      </c>
      <c r="D46" s="318">
        <v>20.19</v>
      </c>
      <c r="E46" s="206">
        <f t="shared" si="0"/>
        <v>48456</v>
      </c>
      <c r="F46" s="211">
        <f t="shared" si="1"/>
        <v>15.816686251468862</v>
      </c>
      <c r="G46" s="277">
        <f t="shared" si="2"/>
        <v>63774</v>
      </c>
      <c r="H46" s="275">
        <v>5</v>
      </c>
      <c r="I46" s="207">
        <f t="shared" si="3"/>
        <v>26.5725</v>
      </c>
      <c r="J46" s="214">
        <f t="shared" si="4"/>
        <v>0.2081668625146886</v>
      </c>
      <c r="K46" s="218">
        <f t="shared" si="5"/>
        <v>3.3233994375</v>
      </c>
      <c r="L46" s="208">
        <f t="shared" si="6"/>
        <v>18.203008395187304</v>
      </c>
      <c r="M46" s="219">
        <v>53.174391</v>
      </c>
    </row>
    <row r="47" spans="1:13" s="8" customFormat="1" ht="15">
      <c r="A47" s="193" t="s">
        <v>164</v>
      </c>
      <c r="B47" s="179">
        <v>5650</v>
      </c>
      <c r="C47" s="284">
        <f>Volume!J47</f>
        <v>54.8</v>
      </c>
      <c r="D47" s="318">
        <v>6.24</v>
      </c>
      <c r="E47" s="206">
        <f t="shared" si="0"/>
        <v>35256</v>
      </c>
      <c r="F47" s="211">
        <f t="shared" si="1"/>
        <v>11.386861313868614</v>
      </c>
      <c r="G47" s="277">
        <f t="shared" si="2"/>
        <v>50737</v>
      </c>
      <c r="H47" s="275">
        <v>5</v>
      </c>
      <c r="I47" s="207">
        <f t="shared" si="3"/>
        <v>8.98</v>
      </c>
      <c r="J47" s="214">
        <f t="shared" si="4"/>
        <v>0.16386861313868614</v>
      </c>
      <c r="K47" s="218">
        <f t="shared" si="5"/>
        <v>3.87681475</v>
      </c>
      <c r="L47" s="208">
        <f t="shared" si="6"/>
        <v>21.234188898437512</v>
      </c>
      <c r="M47" s="219">
        <v>62.029036</v>
      </c>
    </row>
    <row r="48" spans="1:13" s="8" customFormat="1" ht="15">
      <c r="A48" s="193" t="s">
        <v>165</v>
      </c>
      <c r="B48" s="179">
        <v>1300</v>
      </c>
      <c r="C48" s="284">
        <f>Volume!J48</f>
        <v>239.9</v>
      </c>
      <c r="D48" s="318">
        <v>30.86</v>
      </c>
      <c r="E48" s="206">
        <f t="shared" si="0"/>
        <v>40118</v>
      </c>
      <c r="F48" s="211">
        <f t="shared" si="1"/>
        <v>12.86369320550229</v>
      </c>
      <c r="G48" s="277">
        <f t="shared" si="2"/>
        <v>55711.5</v>
      </c>
      <c r="H48" s="275">
        <v>5</v>
      </c>
      <c r="I48" s="207">
        <f t="shared" si="3"/>
        <v>42.855</v>
      </c>
      <c r="J48" s="214">
        <f t="shared" si="4"/>
        <v>0.1786369320550229</v>
      </c>
      <c r="K48" s="218">
        <f t="shared" si="5"/>
        <v>3.060328625</v>
      </c>
      <c r="L48" s="208">
        <f t="shared" si="6"/>
        <v>16.762110212912685</v>
      </c>
      <c r="M48" s="219">
        <v>48.965258</v>
      </c>
    </row>
    <row r="49" spans="1:13" s="8" customFormat="1" ht="15">
      <c r="A49" s="193" t="s">
        <v>89</v>
      </c>
      <c r="B49" s="179">
        <v>750</v>
      </c>
      <c r="C49" s="284">
        <f>Volume!J49</f>
        <v>291.3</v>
      </c>
      <c r="D49" s="318">
        <v>32.39</v>
      </c>
      <c r="E49" s="206">
        <f t="shared" si="0"/>
        <v>24292.5</v>
      </c>
      <c r="F49" s="211">
        <f t="shared" si="1"/>
        <v>11.119121180913147</v>
      </c>
      <c r="G49" s="277">
        <f t="shared" si="2"/>
        <v>35522.115</v>
      </c>
      <c r="H49" s="275">
        <v>5.14</v>
      </c>
      <c r="I49" s="207">
        <f t="shared" si="3"/>
        <v>47.36282</v>
      </c>
      <c r="J49" s="214">
        <f t="shared" si="4"/>
        <v>0.16259121180913147</v>
      </c>
      <c r="K49" s="218">
        <f t="shared" si="5"/>
        <v>2.8160874375</v>
      </c>
      <c r="L49" s="208">
        <f t="shared" si="6"/>
        <v>15.424346134256695</v>
      </c>
      <c r="M49" s="219">
        <v>45.057399</v>
      </c>
    </row>
    <row r="50" spans="1:13" s="8" customFormat="1" ht="15">
      <c r="A50" s="193" t="s">
        <v>287</v>
      </c>
      <c r="B50" s="179">
        <v>1000</v>
      </c>
      <c r="C50" s="284">
        <f>Volume!J50</f>
        <v>169.1</v>
      </c>
      <c r="D50" s="318">
        <v>41.02</v>
      </c>
      <c r="E50" s="206">
        <f t="shared" si="0"/>
        <v>41020</v>
      </c>
      <c r="F50" s="211">
        <f t="shared" si="1"/>
        <v>24.25783560023655</v>
      </c>
      <c r="G50" s="277">
        <f t="shared" si="2"/>
        <v>49475</v>
      </c>
      <c r="H50" s="275">
        <v>5</v>
      </c>
      <c r="I50" s="207">
        <f t="shared" si="3"/>
        <v>49.475</v>
      </c>
      <c r="J50" s="214">
        <f t="shared" si="4"/>
        <v>0.2925783560023655</v>
      </c>
      <c r="K50" s="218">
        <f t="shared" si="5"/>
        <v>3.6678045625</v>
      </c>
      <c r="L50" s="208">
        <f t="shared" si="6"/>
        <v>20.08939295401617</v>
      </c>
      <c r="M50" s="219">
        <v>58.684873</v>
      </c>
    </row>
    <row r="51" spans="1:13" s="8" customFormat="1" ht="15">
      <c r="A51" s="193" t="s">
        <v>271</v>
      </c>
      <c r="B51" s="179">
        <v>600</v>
      </c>
      <c r="C51" s="284">
        <f>Volume!J51</f>
        <v>242.25</v>
      </c>
      <c r="D51" s="318">
        <v>51.92</v>
      </c>
      <c r="E51" s="206">
        <f t="shared" si="0"/>
        <v>31152</v>
      </c>
      <c r="F51" s="211">
        <f t="shared" si="1"/>
        <v>21.432404540763674</v>
      </c>
      <c r="G51" s="277">
        <f t="shared" si="2"/>
        <v>38419.5</v>
      </c>
      <c r="H51" s="275">
        <v>5</v>
      </c>
      <c r="I51" s="207">
        <f t="shared" si="3"/>
        <v>64.0325</v>
      </c>
      <c r="J51" s="214">
        <f t="shared" si="4"/>
        <v>0.2643240454076367</v>
      </c>
      <c r="K51" s="218">
        <f t="shared" si="5"/>
        <v>3.15631875</v>
      </c>
      <c r="L51" s="208">
        <f t="shared" si="6"/>
        <v>17.28786978051509</v>
      </c>
      <c r="M51" s="219">
        <v>50.5011</v>
      </c>
    </row>
    <row r="52" spans="1:13" s="8" customFormat="1" ht="15">
      <c r="A52" s="193" t="s">
        <v>221</v>
      </c>
      <c r="B52" s="179">
        <v>300</v>
      </c>
      <c r="C52" s="284">
        <f>Volume!J52</f>
        <v>1192.65</v>
      </c>
      <c r="D52" s="318">
        <v>125.86</v>
      </c>
      <c r="E52" s="206">
        <f t="shared" si="0"/>
        <v>37758</v>
      </c>
      <c r="F52" s="211">
        <f t="shared" si="1"/>
        <v>10.55297027627552</v>
      </c>
      <c r="G52" s="277">
        <f t="shared" si="2"/>
        <v>55647.75</v>
      </c>
      <c r="H52" s="275">
        <v>5</v>
      </c>
      <c r="I52" s="207">
        <f t="shared" si="3"/>
        <v>185.4925</v>
      </c>
      <c r="J52" s="214">
        <f t="shared" si="4"/>
        <v>0.1555297027627552</v>
      </c>
      <c r="K52" s="218">
        <f t="shared" si="5"/>
        <v>2.0622700625</v>
      </c>
      <c r="L52" s="208">
        <f t="shared" si="6"/>
        <v>11.295518328988388</v>
      </c>
      <c r="M52" s="219">
        <v>32.996321</v>
      </c>
    </row>
    <row r="53" spans="1:13" s="8" customFormat="1" ht="15">
      <c r="A53" s="193" t="s">
        <v>233</v>
      </c>
      <c r="B53" s="179">
        <v>1000</v>
      </c>
      <c r="C53" s="284">
        <f>Volume!J53</f>
        <v>398.15</v>
      </c>
      <c r="D53" s="318">
        <v>50.36</v>
      </c>
      <c r="E53" s="206">
        <f t="shared" si="0"/>
        <v>50360</v>
      </c>
      <c r="F53" s="211">
        <f t="shared" si="1"/>
        <v>12.648499309305539</v>
      </c>
      <c r="G53" s="277">
        <f t="shared" si="2"/>
        <v>70267.5</v>
      </c>
      <c r="H53" s="275">
        <v>5</v>
      </c>
      <c r="I53" s="207">
        <f t="shared" si="3"/>
        <v>70.2675</v>
      </c>
      <c r="J53" s="214">
        <f t="shared" si="4"/>
        <v>0.17648499309305538</v>
      </c>
      <c r="K53" s="218">
        <f t="shared" si="5"/>
        <v>3.8332605</v>
      </c>
      <c r="L53" s="208">
        <f t="shared" si="6"/>
        <v>20.99563244643532</v>
      </c>
      <c r="M53" s="219">
        <v>61.332168</v>
      </c>
    </row>
    <row r="54" spans="1:13" s="8" customFormat="1" ht="15">
      <c r="A54" s="193" t="s">
        <v>166</v>
      </c>
      <c r="B54" s="179">
        <v>2950</v>
      </c>
      <c r="C54" s="284">
        <f>Volume!J54</f>
        <v>95.45</v>
      </c>
      <c r="D54" s="318">
        <v>10.36</v>
      </c>
      <c r="E54" s="206">
        <f t="shared" si="0"/>
        <v>30562</v>
      </c>
      <c r="F54" s="211">
        <f t="shared" si="1"/>
        <v>10.853850183342063</v>
      </c>
      <c r="G54" s="277">
        <f t="shared" si="2"/>
        <v>44640.875</v>
      </c>
      <c r="H54" s="275">
        <v>5</v>
      </c>
      <c r="I54" s="207">
        <f t="shared" si="3"/>
        <v>15.1325</v>
      </c>
      <c r="J54" s="214">
        <f t="shared" si="4"/>
        <v>0.15853850183342064</v>
      </c>
      <c r="K54" s="218">
        <f t="shared" si="5"/>
        <v>2.3028273125</v>
      </c>
      <c r="L54" s="208">
        <f t="shared" si="6"/>
        <v>12.613104650952483</v>
      </c>
      <c r="M54" s="219">
        <v>36.845237</v>
      </c>
    </row>
    <row r="55" spans="1:13" s="8" customFormat="1" ht="15">
      <c r="A55" s="193" t="s">
        <v>222</v>
      </c>
      <c r="B55" s="179">
        <v>175</v>
      </c>
      <c r="C55" s="284">
        <f>Volume!J55</f>
        <v>2401.7</v>
      </c>
      <c r="D55" s="318">
        <v>266.46</v>
      </c>
      <c r="E55" s="206">
        <f t="shared" si="0"/>
        <v>46630.5</v>
      </c>
      <c r="F55" s="211">
        <f t="shared" si="1"/>
        <v>11.094641295748845</v>
      </c>
      <c r="G55" s="277">
        <f t="shared" si="2"/>
        <v>67645.375</v>
      </c>
      <c r="H55" s="275">
        <v>5</v>
      </c>
      <c r="I55" s="207">
        <f t="shared" si="3"/>
        <v>386.545</v>
      </c>
      <c r="J55" s="214">
        <f t="shared" si="4"/>
        <v>0.16094641295748846</v>
      </c>
      <c r="K55" s="218">
        <f t="shared" si="5"/>
        <v>2.0373401875</v>
      </c>
      <c r="L55" s="208">
        <f t="shared" si="6"/>
        <v>11.158971780055547</v>
      </c>
      <c r="M55" s="219">
        <v>32.597443</v>
      </c>
    </row>
    <row r="56" spans="1:13" s="8" customFormat="1" ht="15">
      <c r="A56" s="193" t="s">
        <v>288</v>
      </c>
      <c r="B56" s="179">
        <v>1500</v>
      </c>
      <c r="C56" s="284">
        <f>Volume!J56</f>
        <v>174.4</v>
      </c>
      <c r="D56" s="318">
        <v>35.02</v>
      </c>
      <c r="E56" s="206">
        <f t="shared" si="0"/>
        <v>52530.00000000001</v>
      </c>
      <c r="F56" s="211">
        <f t="shared" si="1"/>
        <v>20.0802752293578</v>
      </c>
      <c r="G56" s="277">
        <f t="shared" si="2"/>
        <v>65610</v>
      </c>
      <c r="H56" s="275">
        <v>5</v>
      </c>
      <c r="I56" s="207">
        <f t="shared" si="3"/>
        <v>43.74</v>
      </c>
      <c r="J56" s="214">
        <f t="shared" si="4"/>
        <v>0.25080275229357796</v>
      </c>
      <c r="K56" s="218">
        <f t="shared" si="5"/>
        <v>3.58289025</v>
      </c>
      <c r="L56" s="208">
        <f t="shared" si="6"/>
        <v>19.62429810990324</v>
      </c>
      <c r="M56" s="219">
        <v>57.326244</v>
      </c>
    </row>
    <row r="57" spans="1:13" s="8" customFormat="1" ht="15">
      <c r="A57" s="193" t="s">
        <v>289</v>
      </c>
      <c r="B57" s="179">
        <v>1400</v>
      </c>
      <c r="C57" s="284">
        <f>Volume!J57</f>
        <v>130</v>
      </c>
      <c r="D57" s="318">
        <v>17.69</v>
      </c>
      <c r="E57" s="206">
        <f t="shared" si="0"/>
        <v>24766</v>
      </c>
      <c r="F57" s="211">
        <f t="shared" si="1"/>
        <v>13.607692307692309</v>
      </c>
      <c r="G57" s="277">
        <f t="shared" si="2"/>
        <v>33866</v>
      </c>
      <c r="H57" s="275">
        <v>5</v>
      </c>
      <c r="I57" s="207">
        <f t="shared" si="3"/>
        <v>24.19</v>
      </c>
      <c r="J57" s="214">
        <f t="shared" si="4"/>
        <v>0.18607692307692308</v>
      </c>
      <c r="K57" s="218">
        <f t="shared" si="5"/>
        <v>2.8057205</v>
      </c>
      <c r="L57" s="208">
        <f t="shared" si="6"/>
        <v>15.367564079046735</v>
      </c>
      <c r="M57" s="219">
        <v>44.891528</v>
      </c>
    </row>
    <row r="58" spans="1:13" s="8" customFormat="1" ht="15">
      <c r="A58" s="193" t="s">
        <v>195</v>
      </c>
      <c r="B58" s="179">
        <v>2062</v>
      </c>
      <c r="C58" s="284">
        <f>Volume!J58</f>
        <v>115.05</v>
      </c>
      <c r="D58" s="318">
        <v>13.98</v>
      </c>
      <c r="E58" s="206">
        <f t="shared" si="0"/>
        <v>28826.760000000002</v>
      </c>
      <c r="F58" s="211">
        <f t="shared" si="1"/>
        <v>12.15123859191656</v>
      </c>
      <c r="G58" s="277">
        <f t="shared" si="2"/>
        <v>40688.415</v>
      </c>
      <c r="H58" s="275">
        <v>5</v>
      </c>
      <c r="I58" s="207">
        <f t="shared" si="3"/>
        <v>19.7325</v>
      </c>
      <c r="J58" s="214">
        <f t="shared" si="4"/>
        <v>0.1715123859191656</v>
      </c>
      <c r="K58" s="218">
        <f t="shared" si="5"/>
        <v>2.3555141875</v>
      </c>
      <c r="L58" s="208">
        <f t="shared" si="6"/>
        <v>12.901682550172033</v>
      </c>
      <c r="M58" s="219">
        <v>37.688227</v>
      </c>
    </row>
    <row r="59" spans="1:13" s="8" customFormat="1" ht="15">
      <c r="A59" s="193" t="s">
        <v>290</v>
      </c>
      <c r="B59" s="179">
        <v>1400</v>
      </c>
      <c r="C59" s="284">
        <f>Volume!J59</f>
        <v>98.05</v>
      </c>
      <c r="D59" s="318">
        <v>16.07</v>
      </c>
      <c r="E59" s="206">
        <f t="shared" si="0"/>
        <v>22498</v>
      </c>
      <c r="F59" s="211">
        <f t="shared" si="1"/>
        <v>16.389597144314127</v>
      </c>
      <c r="G59" s="277">
        <f t="shared" si="2"/>
        <v>29361.5</v>
      </c>
      <c r="H59" s="275">
        <v>5</v>
      </c>
      <c r="I59" s="207">
        <f t="shared" si="3"/>
        <v>20.9725</v>
      </c>
      <c r="J59" s="214">
        <f t="shared" si="4"/>
        <v>0.21389597144314126</v>
      </c>
      <c r="K59" s="218">
        <f t="shared" si="5"/>
        <v>3.7203594375</v>
      </c>
      <c r="L59" s="208">
        <f t="shared" si="6"/>
        <v>20.37724785945981</v>
      </c>
      <c r="M59" s="219">
        <v>59.525751</v>
      </c>
    </row>
    <row r="60" spans="1:13" s="8" customFormat="1" ht="15">
      <c r="A60" s="193" t="s">
        <v>197</v>
      </c>
      <c r="B60" s="179">
        <v>650</v>
      </c>
      <c r="C60" s="284">
        <f>Volume!J60</f>
        <v>328.95</v>
      </c>
      <c r="D60" s="318">
        <v>55.83</v>
      </c>
      <c r="E60" s="206">
        <f t="shared" si="0"/>
        <v>36289.5</v>
      </c>
      <c r="F60" s="211">
        <f t="shared" si="1"/>
        <v>16.97218422252622</v>
      </c>
      <c r="G60" s="277">
        <f t="shared" si="2"/>
        <v>46980.375</v>
      </c>
      <c r="H60" s="275">
        <v>5</v>
      </c>
      <c r="I60" s="207">
        <f t="shared" si="3"/>
        <v>72.2775</v>
      </c>
      <c r="J60" s="214">
        <f t="shared" si="4"/>
        <v>0.21972184222526223</v>
      </c>
      <c r="K60" s="218">
        <f t="shared" si="5"/>
        <v>2.3277544375</v>
      </c>
      <c r="L60" s="208">
        <f t="shared" si="6"/>
        <v>12.749636137514994</v>
      </c>
      <c r="M60" s="219">
        <v>37.244071</v>
      </c>
    </row>
    <row r="61" spans="1:13" s="8" customFormat="1" ht="15">
      <c r="A61" s="193" t="s">
        <v>4</v>
      </c>
      <c r="B61" s="179">
        <v>150</v>
      </c>
      <c r="C61" s="284">
        <f>Volume!J61</f>
        <v>1667.55</v>
      </c>
      <c r="D61" s="318">
        <v>217.99</v>
      </c>
      <c r="E61" s="206">
        <f t="shared" si="0"/>
        <v>32698.5</v>
      </c>
      <c r="F61" s="211">
        <f t="shared" si="1"/>
        <v>13.072471590057273</v>
      </c>
      <c r="G61" s="277">
        <f t="shared" si="2"/>
        <v>45205.125</v>
      </c>
      <c r="H61" s="275">
        <v>5</v>
      </c>
      <c r="I61" s="207">
        <f t="shared" si="3"/>
        <v>301.3675</v>
      </c>
      <c r="J61" s="214">
        <f t="shared" si="4"/>
        <v>0.1807247159005727</v>
      </c>
      <c r="K61" s="218">
        <f t="shared" si="5"/>
        <v>1.7617470625</v>
      </c>
      <c r="L61" s="208">
        <f t="shared" si="6"/>
        <v>9.649486067497138</v>
      </c>
      <c r="M61" s="219">
        <v>28.187953</v>
      </c>
    </row>
    <row r="62" spans="1:13" s="8" customFormat="1" ht="15">
      <c r="A62" s="193" t="s">
        <v>79</v>
      </c>
      <c r="B62" s="179">
        <v>200</v>
      </c>
      <c r="C62" s="284">
        <f>Volume!J62</f>
        <v>986.8</v>
      </c>
      <c r="D62" s="318">
        <v>115.35</v>
      </c>
      <c r="E62" s="206">
        <f t="shared" si="0"/>
        <v>23070</v>
      </c>
      <c r="F62" s="211">
        <f t="shared" si="1"/>
        <v>11.689298743413053</v>
      </c>
      <c r="G62" s="277">
        <f t="shared" si="2"/>
        <v>32938</v>
      </c>
      <c r="H62" s="275">
        <v>5</v>
      </c>
      <c r="I62" s="207">
        <f t="shared" si="3"/>
        <v>164.69</v>
      </c>
      <c r="J62" s="214">
        <f t="shared" si="4"/>
        <v>0.16689298743413053</v>
      </c>
      <c r="K62" s="218">
        <f t="shared" si="5"/>
        <v>2.22627875</v>
      </c>
      <c r="L62" s="208">
        <f t="shared" si="6"/>
        <v>12.193830906694044</v>
      </c>
      <c r="M62" s="219">
        <v>35.62046</v>
      </c>
    </row>
    <row r="63" spans="1:13" s="8" customFormat="1" ht="15">
      <c r="A63" s="193" t="s">
        <v>196</v>
      </c>
      <c r="B63" s="179">
        <v>400</v>
      </c>
      <c r="C63" s="284">
        <f>Volume!J63</f>
        <v>655.6</v>
      </c>
      <c r="D63" s="318">
        <v>70.12</v>
      </c>
      <c r="E63" s="206">
        <f t="shared" si="0"/>
        <v>28048</v>
      </c>
      <c r="F63" s="211">
        <f t="shared" si="1"/>
        <v>10.695546064673582</v>
      </c>
      <c r="G63" s="277">
        <f t="shared" si="2"/>
        <v>41160</v>
      </c>
      <c r="H63" s="275">
        <v>5</v>
      </c>
      <c r="I63" s="207">
        <f t="shared" si="3"/>
        <v>102.9</v>
      </c>
      <c r="J63" s="214">
        <f t="shared" si="4"/>
        <v>0.15695546064673582</v>
      </c>
      <c r="K63" s="218">
        <f t="shared" si="5"/>
        <v>2.1254700625</v>
      </c>
      <c r="L63" s="208">
        <f t="shared" si="6"/>
        <v>11.641678985331652</v>
      </c>
      <c r="M63" s="219">
        <v>34.007521</v>
      </c>
    </row>
    <row r="64" spans="1:13" s="8" customFormat="1" ht="15">
      <c r="A64" s="193" t="s">
        <v>5</v>
      </c>
      <c r="B64" s="179">
        <v>1595</v>
      </c>
      <c r="C64" s="284">
        <f>Volume!J64</f>
        <v>148.1</v>
      </c>
      <c r="D64" s="318">
        <v>16</v>
      </c>
      <c r="E64" s="206">
        <f t="shared" si="0"/>
        <v>25520</v>
      </c>
      <c r="F64" s="211">
        <f t="shared" si="1"/>
        <v>10.803511141120865</v>
      </c>
      <c r="G64" s="277">
        <f t="shared" si="2"/>
        <v>37330.975</v>
      </c>
      <c r="H64" s="275">
        <v>5</v>
      </c>
      <c r="I64" s="207">
        <f t="shared" si="3"/>
        <v>23.404999999999998</v>
      </c>
      <c r="J64" s="214">
        <f t="shared" si="4"/>
        <v>0.15803511141120863</v>
      </c>
      <c r="K64" s="218">
        <f t="shared" si="5"/>
        <v>2.23026625</v>
      </c>
      <c r="L64" s="208">
        <f t="shared" si="6"/>
        <v>12.215671343674563</v>
      </c>
      <c r="M64" s="219">
        <v>35.68426</v>
      </c>
    </row>
    <row r="65" spans="1:13" s="8" customFormat="1" ht="15">
      <c r="A65" s="193" t="s">
        <v>198</v>
      </c>
      <c r="B65" s="179">
        <v>1000</v>
      </c>
      <c r="C65" s="284">
        <f>Volume!J65</f>
        <v>202.3</v>
      </c>
      <c r="D65" s="318">
        <v>22.13</v>
      </c>
      <c r="E65" s="206">
        <f t="shared" si="0"/>
        <v>22130</v>
      </c>
      <c r="F65" s="211">
        <f t="shared" si="1"/>
        <v>10.939199209095401</v>
      </c>
      <c r="G65" s="277">
        <f t="shared" si="2"/>
        <v>32245</v>
      </c>
      <c r="H65" s="275">
        <v>5</v>
      </c>
      <c r="I65" s="207">
        <f t="shared" si="3"/>
        <v>32.245</v>
      </c>
      <c r="J65" s="214">
        <f t="shared" si="4"/>
        <v>0.159391992090954</v>
      </c>
      <c r="K65" s="218">
        <f t="shared" si="5"/>
        <v>1.8298765</v>
      </c>
      <c r="L65" s="208">
        <f t="shared" si="6"/>
        <v>10.02264636498602</v>
      </c>
      <c r="M65" s="219">
        <v>29.278024</v>
      </c>
    </row>
    <row r="66" spans="1:13" s="8" customFormat="1" ht="15">
      <c r="A66" s="193" t="s">
        <v>199</v>
      </c>
      <c r="B66" s="179">
        <v>1300</v>
      </c>
      <c r="C66" s="284">
        <f>Volume!J66</f>
        <v>258.15</v>
      </c>
      <c r="D66" s="318">
        <v>28.67</v>
      </c>
      <c r="E66" s="206">
        <f t="shared" si="0"/>
        <v>37271</v>
      </c>
      <c r="F66" s="211">
        <f t="shared" si="1"/>
        <v>11.105946155336047</v>
      </c>
      <c r="G66" s="277">
        <f t="shared" si="2"/>
        <v>54050.75</v>
      </c>
      <c r="H66" s="275">
        <v>5</v>
      </c>
      <c r="I66" s="207">
        <f t="shared" si="3"/>
        <v>41.5775</v>
      </c>
      <c r="J66" s="214">
        <f t="shared" si="4"/>
        <v>0.16105946155336046</v>
      </c>
      <c r="K66" s="218">
        <f t="shared" si="5"/>
        <v>2.786359875</v>
      </c>
      <c r="L66" s="208">
        <f t="shared" si="6"/>
        <v>15.26152156864775</v>
      </c>
      <c r="M66" s="219">
        <v>44.581758</v>
      </c>
    </row>
    <row r="67" spans="1:13" s="8" customFormat="1" ht="15">
      <c r="A67" s="193" t="s">
        <v>43</v>
      </c>
      <c r="B67" s="179">
        <v>150</v>
      </c>
      <c r="C67" s="284">
        <f>Volume!J67</f>
        <v>2374</v>
      </c>
      <c r="D67" s="318">
        <v>260.96</v>
      </c>
      <c r="E67" s="206">
        <f t="shared" si="0"/>
        <v>39144</v>
      </c>
      <c r="F67" s="211">
        <f t="shared" si="1"/>
        <v>10.992417860151642</v>
      </c>
      <c r="G67" s="277">
        <f t="shared" si="2"/>
        <v>56949</v>
      </c>
      <c r="H67" s="275">
        <v>5</v>
      </c>
      <c r="I67" s="207">
        <f t="shared" si="3"/>
        <v>379.66</v>
      </c>
      <c r="J67" s="214">
        <f t="shared" si="4"/>
        <v>0.15992417860151645</v>
      </c>
      <c r="K67" s="218">
        <f t="shared" si="5"/>
        <v>4.464366125</v>
      </c>
      <c r="L67" s="208">
        <f t="shared" si="6"/>
        <v>24.45234031624428</v>
      </c>
      <c r="M67" s="219">
        <v>71.429858</v>
      </c>
    </row>
    <row r="68" spans="1:13" s="8" customFormat="1" ht="15">
      <c r="A68" s="193" t="s">
        <v>200</v>
      </c>
      <c r="B68" s="179">
        <v>350</v>
      </c>
      <c r="C68" s="284">
        <f>Volume!J68</f>
        <v>917.55</v>
      </c>
      <c r="D68" s="318">
        <v>106.6</v>
      </c>
      <c r="E68" s="206">
        <f aca="true" t="shared" si="7" ref="E68:E131">D68*B68</f>
        <v>37310</v>
      </c>
      <c r="F68" s="211">
        <f aca="true" t="shared" si="8" ref="F68:F131">D68/C68*100</f>
        <v>11.617895482535012</v>
      </c>
      <c r="G68" s="277">
        <f aca="true" t="shared" si="9" ref="G68:G131">(B68*C68)*H68%+E68</f>
        <v>53367.125</v>
      </c>
      <c r="H68" s="275">
        <v>5</v>
      </c>
      <c r="I68" s="207">
        <f aca="true" t="shared" si="10" ref="I68:I131">G68/B68</f>
        <v>152.4775</v>
      </c>
      <c r="J68" s="214">
        <f aca="true" t="shared" si="11" ref="J68:J131">I68/C68</f>
        <v>0.1661789548253501</v>
      </c>
      <c r="K68" s="218">
        <f aca="true" t="shared" si="12" ref="K68:K131">M68/16</f>
        <v>2.2001055625</v>
      </c>
      <c r="L68" s="208">
        <f aca="true" t="shared" si="13" ref="L68:L131">K68*SQRT(30)</f>
        <v>12.050474454738422</v>
      </c>
      <c r="M68" s="219">
        <v>35.201689</v>
      </c>
    </row>
    <row r="69" spans="1:13" s="8" customFormat="1" ht="15">
      <c r="A69" s="193" t="s">
        <v>141</v>
      </c>
      <c r="B69" s="179">
        <v>2400</v>
      </c>
      <c r="C69" s="284">
        <f>Volume!J69</f>
        <v>83.35</v>
      </c>
      <c r="D69" s="318">
        <v>13.26</v>
      </c>
      <c r="E69" s="206">
        <f t="shared" si="7"/>
        <v>31824</v>
      </c>
      <c r="F69" s="211">
        <f t="shared" si="8"/>
        <v>15.908818236352731</v>
      </c>
      <c r="G69" s="277">
        <f t="shared" si="9"/>
        <v>41886.012</v>
      </c>
      <c r="H69" s="275">
        <v>5.03</v>
      </c>
      <c r="I69" s="207">
        <f t="shared" si="10"/>
        <v>17.452505000000002</v>
      </c>
      <c r="J69" s="214">
        <f t="shared" si="11"/>
        <v>0.20938818236352733</v>
      </c>
      <c r="K69" s="218">
        <f t="shared" si="12"/>
        <v>2.9210525625</v>
      </c>
      <c r="L69" s="208">
        <f t="shared" si="13"/>
        <v>15.999263801395191</v>
      </c>
      <c r="M69" s="219">
        <v>46.736841</v>
      </c>
    </row>
    <row r="70" spans="1:13" s="8" customFormat="1" ht="15">
      <c r="A70" s="193" t="s">
        <v>399</v>
      </c>
      <c r="B70" s="179">
        <v>2700</v>
      </c>
      <c r="C70" s="284">
        <f>Volume!J70</f>
        <v>114.95</v>
      </c>
      <c r="D70" s="318">
        <v>18.48</v>
      </c>
      <c r="E70" s="206">
        <f t="shared" si="7"/>
        <v>49896</v>
      </c>
      <c r="F70" s="211">
        <f t="shared" si="8"/>
        <v>16.076555023923444</v>
      </c>
      <c r="G70" s="277">
        <f t="shared" si="9"/>
        <v>65414.25</v>
      </c>
      <c r="H70" s="275">
        <v>5</v>
      </c>
      <c r="I70" s="207">
        <f t="shared" si="10"/>
        <v>24.2275</v>
      </c>
      <c r="J70" s="214">
        <f t="shared" si="11"/>
        <v>0.21076555023923443</v>
      </c>
      <c r="K70" s="218">
        <f t="shared" si="12"/>
        <v>2.395625</v>
      </c>
      <c r="L70" s="208">
        <f t="shared" si="13"/>
        <v>13.121378518233135</v>
      </c>
      <c r="M70" s="219">
        <v>38.33</v>
      </c>
    </row>
    <row r="71" spans="1:13" s="8" customFormat="1" ht="15">
      <c r="A71" s="193" t="s">
        <v>184</v>
      </c>
      <c r="B71" s="179">
        <v>2950</v>
      </c>
      <c r="C71" s="284">
        <f>Volume!J71</f>
        <v>98.6</v>
      </c>
      <c r="D71" s="318">
        <v>15.97</v>
      </c>
      <c r="E71" s="206">
        <f t="shared" si="7"/>
        <v>47111.5</v>
      </c>
      <c r="F71" s="211">
        <f t="shared" si="8"/>
        <v>16.196754563894526</v>
      </c>
      <c r="G71" s="277">
        <f t="shared" si="9"/>
        <v>61655</v>
      </c>
      <c r="H71" s="275">
        <v>5</v>
      </c>
      <c r="I71" s="207">
        <f t="shared" si="10"/>
        <v>20.9</v>
      </c>
      <c r="J71" s="214">
        <f t="shared" si="11"/>
        <v>0.21196754563894524</v>
      </c>
      <c r="K71" s="218">
        <f t="shared" si="12"/>
        <v>2.7331500625</v>
      </c>
      <c r="L71" s="208">
        <f t="shared" si="13"/>
        <v>14.970079422779046</v>
      </c>
      <c r="M71" s="219">
        <v>43.730401</v>
      </c>
    </row>
    <row r="72" spans="1:13" s="8" customFormat="1" ht="15">
      <c r="A72" s="193" t="s">
        <v>175</v>
      </c>
      <c r="B72" s="179">
        <v>7875</v>
      </c>
      <c r="C72" s="284">
        <f>Volume!J72</f>
        <v>37.05</v>
      </c>
      <c r="D72" s="318">
        <v>8.83</v>
      </c>
      <c r="E72" s="206">
        <f t="shared" si="7"/>
        <v>69536.25</v>
      </c>
      <c r="F72" s="211">
        <f t="shared" si="8"/>
        <v>23.832658569500676</v>
      </c>
      <c r="G72" s="277">
        <f t="shared" si="9"/>
        <v>84124.6875</v>
      </c>
      <c r="H72" s="275">
        <v>5</v>
      </c>
      <c r="I72" s="207">
        <f t="shared" si="10"/>
        <v>10.6825</v>
      </c>
      <c r="J72" s="214">
        <f t="shared" si="11"/>
        <v>0.28832658569500674</v>
      </c>
      <c r="K72" s="218">
        <f t="shared" si="12"/>
        <v>5.377921625</v>
      </c>
      <c r="L72" s="208">
        <f t="shared" si="13"/>
        <v>29.456089865073388</v>
      </c>
      <c r="M72" s="219">
        <v>86.046746</v>
      </c>
    </row>
    <row r="73" spans="1:13" s="8" customFormat="1" ht="15">
      <c r="A73" s="193" t="s">
        <v>142</v>
      </c>
      <c r="B73" s="179">
        <v>1750</v>
      </c>
      <c r="C73" s="284">
        <f>Volume!J73</f>
        <v>146.4</v>
      </c>
      <c r="D73" s="318">
        <v>15.9</v>
      </c>
      <c r="E73" s="206">
        <f t="shared" si="7"/>
        <v>27825</v>
      </c>
      <c r="F73" s="211">
        <f t="shared" si="8"/>
        <v>10.860655737704917</v>
      </c>
      <c r="G73" s="277">
        <f t="shared" si="9"/>
        <v>40635</v>
      </c>
      <c r="H73" s="275">
        <v>5</v>
      </c>
      <c r="I73" s="207">
        <f t="shared" si="10"/>
        <v>23.22</v>
      </c>
      <c r="J73" s="214">
        <f t="shared" si="11"/>
        <v>0.15860655737704918</v>
      </c>
      <c r="K73" s="218">
        <f t="shared" si="12"/>
        <v>2.415574125</v>
      </c>
      <c r="L73" s="208">
        <f t="shared" si="13"/>
        <v>13.230644375883038</v>
      </c>
      <c r="M73" s="219">
        <v>38.649186</v>
      </c>
    </row>
    <row r="74" spans="1:13" s="8" customFormat="1" ht="15">
      <c r="A74" s="193" t="s">
        <v>176</v>
      </c>
      <c r="B74" s="179">
        <v>1450</v>
      </c>
      <c r="C74" s="284">
        <f>Volume!J74</f>
        <v>169.45</v>
      </c>
      <c r="D74" s="318">
        <v>27.12</v>
      </c>
      <c r="E74" s="206">
        <f t="shared" si="7"/>
        <v>39324</v>
      </c>
      <c r="F74" s="211">
        <f t="shared" si="8"/>
        <v>16.004721156683388</v>
      </c>
      <c r="G74" s="277">
        <f t="shared" si="9"/>
        <v>52518.22425</v>
      </c>
      <c r="H74" s="275">
        <v>5.37</v>
      </c>
      <c r="I74" s="207">
        <f t="shared" si="10"/>
        <v>36.219465</v>
      </c>
      <c r="J74" s="214">
        <f t="shared" si="11"/>
        <v>0.21374721156683388</v>
      </c>
      <c r="K74" s="218">
        <f t="shared" si="12"/>
        <v>3.5445255625</v>
      </c>
      <c r="L74" s="208">
        <f t="shared" si="13"/>
        <v>19.414166062349377</v>
      </c>
      <c r="M74" s="219">
        <v>56.712409</v>
      </c>
    </row>
    <row r="75" spans="1:13" s="8" customFormat="1" ht="15">
      <c r="A75" s="193" t="s">
        <v>398</v>
      </c>
      <c r="B75" s="179">
        <v>2200</v>
      </c>
      <c r="C75" s="284">
        <f>Volume!J75</f>
        <v>95.5</v>
      </c>
      <c r="D75" s="318">
        <v>12.96</v>
      </c>
      <c r="E75" s="206">
        <f t="shared" si="7"/>
        <v>28512.000000000004</v>
      </c>
      <c r="F75" s="211">
        <f t="shared" si="8"/>
        <v>13.570680628272253</v>
      </c>
      <c r="G75" s="277">
        <f t="shared" si="9"/>
        <v>39017</v>
      </c>
      <c r="H75" s="275">
        <v>5</v>
      </c>
      <c r="I75" s="207">
        <f t="shared" si="10"/>
        <v>17.735</v>
      </c>
      <c r="J75" s="214">
        <f t="shared" si="11"/>
        <v>0.18570680628272251</v>
      </c>
      <c r="K75" s="218">
        <f t="shared" si="12"/>
        <v>3.386875</v>
      </c>
      <c r="L75" s="208">
        <f t="shared" si="13"/>
        <v>18.550678369503093</v>
      </c>
      <c r="M75" s="219">
        <v>54.19</v>
      </c>
    </row>
    <row r="76" spans="1:13" s="8" customFormat="1" ht="15">
      <c r="A76" s="193" t="s">
        <v>167</v>
      </c>
      <c r="B76" s="179">
        <v>3850</v>
      </c>
      <c r="C76" s="284">
        <f>Volume!J76</f>
        <v>41.4</v>
      </c>
      <c r="D76" s="318">
        <v>6.73</v>
      </c>
      <c r="E76" s="206">
        <f t="shared" si="7"/>
        <v>25910.5</v>
      </c>
      <c r="F76" s="211">
        <f t="shared" si="8"/>
        <v>16.256038647342997</v>
      </c>
      <c r="G76" s="277">
        <f t="shared" si="9"/>
        <v>33880</v>
      </c>
      <c r="H76" s="275">
        <v>5</v>
      </c>
      <c r="I76" s="207">
        <f t="shared" si="10"/>
        <v>8.8</v>
      </c>
      <c r="J76" s="214">
        <f t="shared" si="11"/>
        <v>0.21256038647342998</v>
      </c>
      <c r="K76" s="218">
        <f t="shared" si="12"/>
        <v>5.949306125</v>
      </c>
      <c r="L76" s="208">
        <f t="shared" si="13"/>
        <v>32.58569166166149</v>
      </c>
      <c r="M76" s="219">
        <v>95.188898</v>
      </c>
    </row>
    <row r="77" spans="1:13" s="8" customFormat="1" ht="15">
      <c r="A77" s="193" t="s">
        <v>201</v>
      </c>
      <c r="B77" s="179">
        <v>100</v>
      </c>
      <c r="C77" s="284">
        <f>Volume!J77</f>
        <v>2069.25</v>
      </c>
      <c r="D77" s="318">
        <v>220.63</v>
      </c>
      <c r="E77" s="206">
        <f t="shared" si="7"/>
        <v>22063</v>
      </c>
      <c r="F77" s="211">
        <f t="shared" si="8"/>
        <v>10.662317264709435</v>
      </c>
      <c r="G77" s="277">
        <f t="shared" si="9"/>
        <v>32409.25</v>
      </c>
      <c r="H77" s="275">
        <v>5</v>
      </c>
      <c r="I77" s="207">
        <f t="shared" si="10"/>
        <v>324.0925</v>
      </c>
      <c r="J77" s="214">
        <f t="shared" si="11"/>
        <v>0.15662317264709436</v>
      </c>
      <c r="K77" s="218">
        <f t="shared" si="12"/>
        <v>1.705001625</v>
      </c>
      <c r="L77" s="208">
        <f t="shared" si="13"/>
        <v>9.338678505954642</v>
      </c>
      <c r="M77" s="219">
        <v>27.280026</v>
      </c>
    </row>
    <row r="78" spans="1:13" s="8" customFormat="1" ht="15">
      <c r="A78" s="193" t="s">
        <v>143</v>
      </c>
      <c r="B78" s="179">
        <v>2950</v>
      </c>
      <c r="C78" s="284">
        <f>Volume!J78</f>
        <v>106</v>
      </c>
      <c r="D78" s="318">
        <v>13.37</v>
      </c>
      <c r="E78" s="206">
        <f t="shared" si="7"/>
        <v>39441.5</v>
      </c>
      <c r="F78" s="211">
        <f t="shared" si="8"/>
        <v>12.61320754716981</v>
      </c>
      <c r="G78" s="277">
        <f t="shared" si="9"/>
        <v>55076.5</v>
      </c>
      <c r="H78" s="275">
        <v>5</v>
      </c>
      <c r="I78" s="207">
        <f t="shared" si="10"/>
        <v>18.67</v>
      </c>
      <c r="J78" s="214">
        <f t="shared" si="11"/>
        <v>0.17613207547169812</v>
      </c>
      <c r="K78" s="218">
        <f t="shared" si="12"/>
        <v>3.3683841875</v>
      </c>
      <c r="L78" s="208">
        <f t="shared" si="13"/>
        <v>18.449400018374607</v>
      </c>
      <c r="M78" s="219">
        <v>53.894147</v>
      </c>
    </row>
    <row r="79" spans="1:13" s="8" customFormat="1" ht="15">
      <c r="A79" s="193" t="s">
        <v>90</v>
      </c>
      <c r="B79" s="179">
        <v>600</v>
      </c>
      <c r="C79" s="284">
        <f>Volume!J79</f>
        <v>407.7</v>
      </c>
      <c r="D79" s="318">
        <v>44.17</v>
      </c>
      <c r="E79" s="206">
        <f t="shared" si="7"/>
        <v>26502</v>
      </c>
      <c r="F79" s="211">
        <f t="shared" si="8"/>
        <v>10.833946529310769</v>
      </c>
      <c r="G79" s="277">
        <f t="shared" si="9"/>
        <v>38733</v>
      </c>
      <c r="H79" s="275">
        <v>5</v>
      </c>
      <c r="I79" s="207">
        <f t="shared" si="10"/>
        <v>64.555</v>
      </c>
      <c r="J79" s="214">
        <f t="shared" si="11"/>
        <v>0.1583394652931077</v>
      </c>
      <c r="K79" s="218">
        <f t="shared" si="12"/>
        <v>2.717332125</v>
      </c>
      <c r="L79" s="208">
        <f t="shared" si="13"/>
        <v>14.883441010959478</v>
      </c>
      <c r="M79" s="219">
        <v>43.477314</v>
      </c>
    </row>
    <row r="80" spans="1:13" s="8" customFormat="1" ht="15">
      <c r="A80" s="193" t="s">
        <v>35</v>
      </c>
      <c r="B80" s="179">
        <v>1100</v>
      </c>
      <c r="C80" s="284">
        <f>Volume!J80</f>
        <v>308.85</v>
      </c>
      <c r="D80" s="318">
        <v>35.5</v>
      </c>
      <c r="E80" s="206">
        <f t="shared" si="7"/>
        <v>39050</v>
      </c>
      <c r="F80" s="211">
        <f t="shared" si="8"/>
        <v>11.494252873563218</v>
      </c>
      <c r="G80" s="277">
        <f t="shared" si="9"/>
        <v>56036.75</v>
      </c>
      <c r="H80" s="275">
        <v>5</v>
      </c>
      <c r="I80" s="207">
        <f t="shared" si="10"/>
        <v>50.9425</v>
      </c>
      <c r="J80" s="214">
        <f t="shared" si="11"/>
        <v>0.16494252873563217</v>
      </c>
      <c r="K80" s="218">
        <f t="shared" si="12"/>
        <v>2.1980665</v>
      </c>
      <c r="L80" s="208">
        <f t="shared" si="13"/>
        <v>12.039306049464292</v>
      </c>
      <c r="M80" s="219">
        <v>35.169064</v>
      </c>
    </row>
    <row r="81" spans="1:13" s="8" customFormat="1" ht="15">
      <c r="A81" s="193" t="s">
        <v>6</v>
      </c>
      <c r="B81" s="179">
        <v>1125</v>
      </c>
      <c r="C81" s="284">
        <f>Volume!J81</f>
        <v>156.3</v>
      </c>
      <c r="D81" s="318">
        <v>35.8</v>
      </c>
      <c r="E81" s="206">
        <f t="shared" si="7"/>
        <v>40275</v>
      </c>
      <c r="F81" s="211">
        <f t="shared" si="8"/>
        <v>22.904670505438258</v>
      </c>
      <c r="G81" s="277">
        <f t="shared" si="9"/>
        <v>49066.875</v>
      </c>
      <c r="H81" s="275">
        <v>5</v>
      </c>
      <c r="I81" s="207">
        <f t="shared" si="10"/>
        <v>43.615</v>
      </c>
      <c r="J81" s="214">
        <f t="shared" si="11"/>
        <v>0.2790467050543826</v>
      </c>
      <c r="K81" s="218">
        <f t="shared" si="12"/>
        <v>2.0523466875</v>
      </c>
      <c r="L81" s="208">
        <f t="shared" si="13"/>
        <v>11.24116576564756</v>
      </c>
      <c r="M81" s="219">
        <v>32.837547</v>
      </c>
    </row>
    <row r="82" spans="1:13" s="8" customFormat="1" ht="15">
      <c r="A82" s="193" t="s">
        <v>177</v>
      </c>
      <c r="B82" s="179">
        <v>500</v>
      </c>
      <c r="C82" s="284">
        <f>Volume!J82</f>
        <v>286.95</v>
      </c>
      <c r="D82" s="318">
        <v>52.3</v>
      </c>
      <c r="E82" s="206">
        <f t="shared" si="7"/>
        <v>26150</v>
      </c>
      <c r="F82" s="211">
        <f t="shared" si="8"/>
        <v>18.226171806935007</v>
      </c>
      <c r="G82" s="277">
        <f t="shared" si="9"/>
        <v>33323.75</v>
      </c>
      <c r="H82" s="275">
        <v>5</v>
      </c>
      <c r="I82" s="207">
        <f t="shared" si="10"/>
        <v>66.6475</v>
      </c>
      <c r="J82" s="214">
        <f t="shared" si="11"/>
        <v>0.23226171806935006</v>
      </c>
      <c r="K82" s="218">
        <f t="shared" si="12"/>
        <v>3.12957075</v>
      </c>
      <c r="L82" s="208">
        <f t="shared" si="13"/>
        <v>17.14136495083361</v>
      </c>
      <c r="M82" s="219">
        <v>50.073132</v>
      </c>
    </row>
    <row r="83" spans="1:13" s="8" customFormat="1" ht="15">
      <c r="A83" s="193" t="s">
        <v>168</v>
      </c>
      <c r="B83" s="179">
        <v>300</v>
      </c>
      <c r="C83" s="284">
        <f>Volume!J83</f>
        <v>669.1</v>
      </c>
      <c r="D83" s="318">
        <v>85.24</v>
      </c>
      <c r="E83" s="206">
        <f t="shared" si="7"/>
        <v>25572</v>
      </c>
      <c r="F83" s="211">
        <f t="shared" si="8"/>
        <v>12.7395008219997</v>
      </c>
      <c r="G83" s="277">
        <f t="shared" si="9"/>
        <v>35608.5</v>
      </c>
      <c r="H83" s="275">
        <v>5</v>
      </c>
      <c r="I83" s="207">
        <f t="shared" si="10"/>
        <v>118.695</v>
      </c>
      <c r="J83" s="214">
        <f t="shared" si="11"/>
        <v>0.17739500821999699</v>
      </c>
      <c r="K83" s="218">
        <f t="shared" si="12"/>
        <v>3.2207673125</v>
      </c>
      <c r="L83" s="208">
        <f t="shared" si="13"/>
        <v>17.640869095315406</v>
      </c>
      <c r="M83" s="219">
        <v>51.532277</v>
      </c>
    </row>
    <row r="84" spans="1:13" s="8" customFormat="1" ht="15">
      <c r="A84" s="193" t="s">
        <v>132</v>
      </c>
      <c r="B84" s="179">
        <v>400</v>
      </c>
      <c r="C84" s="284">
        <f>Volume!J84</f>
        <v>726.8</v>
      </c>
      <c r="D84" s="318">
        <v>120.77</v>
      </c>
      <c r="E84" s="206">
        <f t="shared" si="7"/>
        <v>48308</v>
      </c>
      <c r="F84" s="211">
        <f t="shared" si="8"/>
        <v>16.616675839295542</v>
      </c>
      <c r="G84" s="277">
        <f t="shared" si="9"/>
        <v>62844</v>
      </c>
      <c r="H84" s="275">
        <v>5</v>
      </c>
      <c r="I84" s="207">
        <f t="shared" si="10"/>
        <v>157.11</v>
      </c>
      <c r="J84" s="214">
        <f t="shared" si="11"/>
        <v>0.21616675839295546</v>
      </c>
      <c r="K84" s="218">
        <f t="shared" si="12"/>
        <v>2.7598474375</v>
      </c>
      <c r="L84" s="208">
        <f t="shared" si="13"/>
        <v>15.11630696791579</v>
      </c>
      <c r="M84" s="219">
        <v>44.157559</v>
      </c>
    </row>
    <row r="85" spans="1:13" s="8" customFormat="1" ht="15">
      <c r="A85" s="193" t="s">
        <v>144</v>
      </c>
      <c r="B85" s="179">
        <v>125</v>
      </c>
      <c r="C85" s="284">
        <f>Volume!J85</f>
        <v>2773.9</v>
      </c>
      <c r="D85" s="318">
        <v>347.75</v>
      </c>
      <c r="E85" s="206">
        <f t="shared" si="7"/>
        <v>43468.75</v>
      </c>
      <c r="F85" s="211">
        <f t="shared" si="8"/>
        <v>12.536500955333645</v>
      </c>
      <c r="G85" s="277">
        <f t="shared" si="9"/>
        <v>60805.625</v>
      </c>
      <c r="H85" s="275">
        <v>5</v>
      </c>
      <c r="I85" s="207">
        <f t="shared" si="10"/>
        <v>486.445</v>
      </c>
      <c r="J85" s="214">
        <f t="shared" si="11"/>
        <v>0.17536500955333645</v>
      </c>
      <c r="K85" s="218">
        <f t="shared" si="12"/>
        <v>2.3703136875</v>
      </c>
      <c r="L85" s="208">
        <f t="shared" si="13"/>
        <v>12.982742750070011</v>
      </c>
      <c r="M85" s="219">
        <v>37.925019</v>
      </c>
    </row>
    <row r="86" spans="1:13" s="8" customFormat="1" ht="15">
      <c r="A86" s="193" t="s">
        <v>291</v>
      </c>
      <c r="B86" s="179">
        <v>300</v>
      </c>
      <c r="C86" s="284">
        <f>Volume!J86</f>
        <v>589.5</v>
      </c>
      <c r="D86" s="318">
        <v>85.29</v>
      </c>
      <c r="E86" s="206">
        <f t="shared" si="7"/>
        <v>25587.000000000004</v>
      </c>
      <c r="F86" s="211">
        <f t="shared" si="8"/>
        <v>14.468193384223921</v>
      </c>
      <c r="G86" s="277">
        <f t="shared" si="9"/>
        <v>34429.5</v>
      </c>
      <c r="H86" s="275">
        <v>5</v>
      </c>
      <c r="I86" s="207">
        <f t="shared" si="10"/>
        <v>114.765</v>
      </c>
      <c r="J86" s="214">
        <f t="shared" si="11"/>
        <v>0.1946819338422392</v>
      </c>
      <c r="K86" s="218">
        <f t="shared" si="12"/>
        <v>3.211991625</v>
      </c>
      <c r="L86" s="208">
        <f t="shared" si="13"/>
        <v>17.592802675301744</v>
      </c>
      <c r="M86" s="219">
        <v>51.391866</v>
      </c>
    </row>
    <row r="87" spans="1:13" s="8" customFormat="1" ht="15">
      <c r="A87" s="193" t="s">
        <v>133</v>
      </c>
      <c r="B87" s="179">
        <v>6250</v>
      </c>
      <c r="C87" s="284">
        <f>Volume!J87</f>
        <v>33.05</v>
      </c>
      <c r="D87" s="318">
        <v>3.82</v>
      </c>
      <c r="E87" s="206">
        <f t="shared" si="7"/>
        <v>23875</v>
      </c>
      <c r="F87" s="211">
        <f t="shared" si="8"/>
        <v>11.558245083207263</v>
      </c>
      <c r="G87" s="277">
        <f t="shared" si="9"/>
        <v>34203.125</v>
      </c>
      <c r="H87" s="275">
        <v>5</v>
      </c>
      <c r="I87" s="207">
        <f t="shared" si="10"/>
        <v>5.4725</v>
      </c>
      <c r="J87" s="214">
        <f t="shared" si="11"/>
        <v>0.16558245083207263</v>
      </c>
      <c r="K87" s="218">
        <f t="shared" si="12"/>
        <v>2.590064625</v>
      </c>
      <c r="L87" s="208">
        <f t="shared" si="13"/>
        <v>14.186368205086591</v>
      </c>
      <c r="M87" s="219">
        <v>41.441034</v>
      </c>
    </row>
    <row r="88" spans="1:13" s="8" customFormat="1" ht="15">
      <c r="A88" s="193" t="s">
        <v>169</v>
      </c>
      <c r="B88" s="179">
        <v>2000</v>
      </c>
      <c r="C88" s="284">
        <f>Volume!J88</f>
        <v>141.25</v>
      </c>
      <c r="D88" s="318">
        <v>19.19</v>
      </c>
      <c r="E88" s="206">
        <f t="shared" si="7"/>
        <v>38380</v>
      </c>
      <c r="F88" s="211">
        <f t="shared" si="8"/>
        <v>13.585840707964604</v>
      </c>
      <c r="G88" s="277">
        <f t="shared" si="9"/>
        <v>52505</v>
      </c>
      <c r="H88" s="275">
        <v>5</v>
      </c>
      <c r="I88" s="207">
        <f t="shared" si="10"/>
        <v>26.2525</v>
      </c>
      <c r="J88" s="214">
        <f t="shared" si="11"/>
        <v>0.18585840707964602</v>
      </c>
      <c r="K88" s="218">
        <f t="shared" si="12"/>
        <v>2.516205375</v>
      </c>
      <c r="L88" s="208">
        <f t="shared" si="13"/>
        <v>13.781824432032456</v>
      </c>
      <c r="M88" s="219">
        <v>40.259286</v>
      </c>
    </row>
    <row r="89" spans="1:13" s="8" customFormat="1" ht="15">
      <c r="A89" s="193" t="s">
        <v>292</v>
      </c>
      <c r="B89" s="179">
        <v>550</v>
      </c>
      <c r="C89" s="284">
        <f>Volume!J89</f>
        <v>592.75</v>
      </c>
      <c r="D89" s="318">
        <v>87.4</v>
      </c>
      <c r="E89" s="206">
        <f t="shared" si="7"/>
        <v>48070</v>
      </c>
      <c r="F89" s="211">
        <f t="shared" si="8"/>
        <v>14.744833403627162</v>
      </c>
      <c r="G89" s="277">
        <f t="shared" si="9"/>
        <v>64370.625</v>
      </c>
      <c r="H89" s="275">
        <v>5</v>
      </c>
      <c r="I89" s="207">
        <f t="shared" si="10"/>
        <v>117.0375</v>
      </c>
      <c r="J89" s="214">
        <f t="shared" si="11"/>
        <v>0.1974483340362716</v>
      </c>
      <c r="K89" s="218">
        <f t="shared" si="12"/>
        <v>3.1670299375</v>
      </c>
      <c r="L89" s="208">
        <f t="shared" si="13"/>
        <v>17.346537370629264</v>
      </c>
      <c r="M89" s="219">
        <v>50.672479</v>
      </c>
    </row>
    <row r="90" spans="1:13" s="8" customFormat="1" ht="15">
      <c r="A90" s="193" t="s">
        <v>293</v>
      </c>
      <c r="B90" s="179">
        <v>550</v>
      </c>
      <c r="C90" s="284">
        <f>Volume!J90</f>
        <v>493.4</v>
      </c>
      <c r="D90" s="318">
        <v>61.03</v>
      </c>
      <c r="E90" s="206">
        <f t="shared" si="7"/>
        <v>33566.5</v>
      </c>
      <c r="F90" s="211">
        <f t="shared" si="8"/>
        <v>12.369274422375355</v>
      </c>
      <c r="G90" s="277">
        <f t="shared" si="9"/>
        <v>47135</v>
      </c>
      <c r="H90" s="275">
        <v>5</v>
      </c>
      <c r="I90" s="207">
        <f t="shared" si="10"/>
        <v>85.7</v>
      </c>
      <c r="J90" s="214">
        <f t="shared" si="11"/>
        <v>0.17369274422375355</v>
      </c>
      <c r="K90" s="218">
        <f t="shared" si="12"/>
        <v>2.4742461875</v>
      </c>
      <c r="L90" s="208">
        <f t="shared" si="13"/>
        <v>13.552004497149067</v>
      </c>
      <c r="M90" s="219">
        <v>39.587939</v>
      </c>
    </row>
    <row r="91" spans="1:13" s="8" customFormat="1" ht="15">
      <c r="A91" s="193" t="s">
        <v>178</v>
      </c>
      <c r="B91" s="179">
        <v>1250</v>
      </c>
      <c r="C91" s="284">
        <f>Volume!J91</f>
        <v>163.6</v>
      </c>
      <c r="D91" s="318">
        <v>17.71</v>
      </c>
      <c r="E91" s="206">
        <f t="shared" si="7"/>
        <v>22137.5</v>
      </c>
      <c r="F91" s="211">
        <f t="shared" si="8"/>
        <v>10.82518337408313</v>
      </c>
      <c r="G91" s="277">
        <f t="shared" si="9"/>
        <v>32362.5</v>
      </c>
      <c r="H91" s="275">
        <v>5</v>
      </c>
      <c r="I91" s="207">
        <f t="shared" si="10"/>
        <v>25.89</v>
      </c>
      <c r="J91" s="214">
        <f t="shared" si="11"/>
        <v>0.1582518337408313</v>
      </c>
      <c r="K91" s="218">
        <f t="shared" si="12"/>
        <v>4.1667584375</v>
      </c>
      <c r="L91" s="208">
        <f t="shared" si="13"/>
        <v>22.8222758789373</v>
      </c>
      <c r="M91" s="219">
        <v>66.668135</v>
      </c>
    </row>
    <row r="92" spans="1:13" s="8" customFormat="1" ht="15">
      <c r="A92" s="193" t="s">
        <v>145</v>
      </c>
      <c r="B92" s="179">
        <v>1700</v>
      </c>
      <c r="C92" s="284">
        <f>Volume!J92</f>
        <v>142.7</v>
      </c>
      <c r="D92" s="318">
        <v>15.59</v>
      </c>
      <c r="E92" s="206">
        <f t="shared" si="7"/>
        <v>26503</v>
      </c>
      <c r="F92" s="211">
        <f t="shared" si="8"/>
        <v>10.925017519271199</v>
      </c>
      <c r="G92" s="277">
        <f t="shared" si="9"/>
        <v>41495.062</v>
      </c>
      <c r="H92" s="275">
        <v>6.18</v>
      </c>
      <c r="I92" s="207">
        <f t="shared" si="10"/>
        <v>24.408859999999997</v>
      </c>
      <c r="J92" s="214">
        <f t="shared" si="11"/>
        <v>0.17105017519271198</v>
      </c>
      <c r="K92" s="218">
        <f t="shared" si="12"/>
        <v>1.834402375</v>
      </c>
      <c r="L92" s="208">
        <f t="shared" si="13"/>
        <v>10.047435603285509</v>
      </c>
      <c r="M92" s="219">
        <v>29.350438</v>
      </c>
    </row>
    <row r="93" spans="1:13" s="8" customFormat="1" ht="15">
      <c r="A93" s="193" t="s">
        <v>272</v>
      </c>
      <c r="B93" s="179">
        <v>850</v>
      </c>
      <c r="C93" s="284">
        <f>Volume!J93</f>
        <v>144.5</v>
      </c>
      <c r="D93" s="318">
        <v>21.9</v>
      </c>
      <c r="E93" s="206">
        <f t="shared" si="7"/>
        <v>18615</v>
      </c>
      <c r="F93" s="211">
        <f t="shared" si="8"/>
        <v>15.155709342560552</v>
      </c>
      <c r="G93" s="277">
        <f t="shared" si="9"/>
        <v>24756.25</v>
      </c>
      <c r="H93" s="275">
        <v>5</v>
      </c>
      <c r="I93" s="207">
        <f t="shared" si="10"/>
        <v>29.125</v>
      </c>
      <c r="J93" s="214">
        <f t="shared" si="11"/>
        <v>0.20155709342560554</v>
      </c>
      <c r="K93" s="218">
        <f t="shared" si="12"/>
        <v>3.50082375</v>
      </c>
      <c r="L93" s="208">
        <f t="shared" si="13"/>
        <v>19.17480137724826</v>
      </c>
      <c r="M93" s="219">
        <v>56.01318</v>
      </c>
    </row>
    <row r="94" spans="1:13" s="8" customFormat="1" ht="15">
      <c r="A94" s="193" t="s">
        <v>210</v>
      </c>
      <c r="B94" s="179">
        <v>200</v>
      </c>
      <c r="C94" s="284">
        <f>Volume!J94</f>
        <v>1700.7</v>
      </c>
      <c r="D94" s="318">
        <v>198.61</v>
      </c>
      <c r="E94" s="206">
        <f t="shared" si="7"/>
        <v>39722</v>
      </c>
      <c r="F94" s="211">
        <f t="shared" si="8"/>
        <v>11.678132533662609</v>
      </c>
      <c r="G94" s="277">
        <f t="shared" si="9"/>
        <v>56729</v>
      </c>
      <c r="H94" s="275">
        <v>5</v>
      </c>
      <c r="I94" s="207">
        <f t="shared" si="10"/>
        <v>283.645</v>
      </c>
      <c r="J94" s="214">
        <f t="shared" si="11"/>
        <v>0.16678132533662607</v>
      </c>
      <c r="K94" s="218">
        <f t="shared" si="12"/>
        <v>1.819710875</v>
      </c>
      <c r="L94" s="208">
        <f t="shared" si="13"/>
        <v>9.966966943749636</v>
      </c>
      <c r="M94" s="219">
        <v>29.115374</v>
      </c>
    </row>
    <row r="95" spans="1:13" s="8" customFormat="1" ht="15">
      <c r="A95" s="193" t="s">
        <v>294</v>
      </c>
      <c r="B95" s="179">
        <v>350</v>
      </c>
      <c r="C95" s="284">
        <f>Volume!J95</f>
        <v>691.35</v>
      </c>
      <c r="D95" s="318">
        <v>83.35</v>
      </c>
      <c r="E95" s="206">
        <f t="shared" si="7"/>
        <v>29172.499999999996</v>
      </c>
      <c r="F95" s="211">
        <f t="shared" si="8"/>
        <v>12.056122079988427</v>
      </c>
      <c r="G95" s="277">
        <f t="shared" si="9"/>
        <v>41271.125</v>
      </c>
      <c r="H95" s="275">
        <v>5</v>
      </c>
      <c r="I95" s="207">
        <f t="shared" si="10"/>
        <v>117.9175</v>
      </c>
      <c r="J95" s="214">
        <f t="shared" si="11"/>
        <v>0.17056122079988428</v>
      </c>
      <c r="K95" s="218">
        <f t="shared" si="12"/>
        <v>1.9198255625</v>
      </c>
      <c r="L95" s="208">
        <f t="shared" si="13"/>
        <v>10.515317670562942</v>
      </c>
      <c r="M95" s="219">
        <v>30.717209</v>
      </c>
    </row>
    <row r="96" spans="1:13" s="8" customFormat="1" ht="15">
      <c r="A96" s="193" t="s">
        <v>7</v>
      </c>
      <c r="B96" s="179">
        <v>625</v>
      </c>
      <c r="C96" s="284">
        <f>Volume!J96</f>
        <v>731.3</v>
      </c>
      <c r="D96" s="318">
        <v>97.79</v>
      </c>
      <c r="E96" s="206">
        <f t="shared" si="7"/>
        <v>61118.75000000001</v>
      </c>
      <c r="F96" s="211">
        <f t="shared" si="8"/>
        <v>13.372077122931767</v>
      </c>
      <c r="G96" s="277">
        <f t="shared" si="9"/>
        <v>83971.875</v>
      </c>
      <c r="H96" s="275">
        <v>5</v>
      </c>
      <c r="I96" s="207">
        <f t="shared" si="10"/>
        <v>134.355</v>
      </c>
      <c r="J96" s="214">
        <f t="shared" si="11"/>
        <v>0.18372077122931765</v>
      </c>
      <c r="K96" s="218">
        <f t="shared" si="12"/>
        <v>2.7548575</v>
      </c>
      <c r="L96" s="208">
        <f t="shared" si="13"/>
        <v>15.088975954622882</v>
      </c>
      <c r="M96" s="219">
        <v>44.07772</v>
      </c>
    </row>
    <row r="97" spans="1:13" s="8" customFormat="1" ht="15">
      <c r="A97" s="193" t="s">
        <v>170</v>
      </c>
      <c r="B97" s="179">
        <v>600</v>
      </c>
      <c r="C97" s="284">
        <f>Volume!J97</f>
        <v>557.7</v>
      </c>
      <c r="D97" s="318">
        <v>59.35</v>
      </c>
      <c r="E97" s="206">
        <f t="shared" si="7"/>
        <v>35610</v>
      </c>
      <c r="F97" s="211">
        <f t="shared" si="8"/>
        <v>10.641922180383718</v>
      </c>
      <c r="G97" s="277">
        <f t="shared" si="9"/>
        <v>52341</v>
      </c>
      <c r="H97" s="275">
        <v>5</v>
      </c>
      <c r="I97" s="207">
        <f t="shared" si="10"/>
        <v>87.235</v>
      </c>
      <c r="J97" s="214">
        <f t="shared" si="11"/>
        <v>0.1564192218038372</v>
      </c>
      <c r="K97" s="218">
        <f t="shared" si="12"/>
        <v>2.6387093125</v>
      </c>
      <c r="L97" s="208">
        <f t="shared" si="13"/>
        <v>14.452806131551986</v>
      </c>
      <c r="M97" s="219">
        <v>42.219349</v>
      </c>
    </row>
    <row r="98" spans="1:13" s="8" customFormat="1" ht="15">
      <c r="A98" s="193" t="s">
        <v>223</v>
      </c>
      <c r="B98" s="179">
        <v>400</v>
      </c>
      <c r="C98" s="284">
        <f>Volume!J98</f>
        <v>766.9</v>
      </c>
      <c r="D98" s="318">
        <v>96.01</v>
      </c>
      <c r="E98" s="206">
        <f t="shared" si="7"/>
        <v>38404</v>
      </c>
      <c r="F98" s="211">
        <f t="shared" si="8"/>
        <v>12.519233276828793</v>
      </c>
      <c r="G98" s="277">
        <f t="shared" si="9"/>
        <v>53742</v>
      </c>
      <c r="H98" s="275">
        <v>5</v>
      </c>
      <c r="I98" s="207">
        <f t="shared" si="10"/>
        <v>134.355</v>
      </c>
      <c r="J98" s="214">
        <f t="shared" si="11"/>
        <v>0.1751923327682879</v>
      </c>
      <c r="K98" s="218">
        <f t="shared" si="12"/>
        <v>2.312487875</v>
      </c>
      <c r="L98" s="208">
        <f t="shared" si="13"/>
        <v>12.66601773094687</v>
      </c>
      <c r="M98" s="219">
        <v>36.999806</v>
      </c>
    </row>
    <row r="99" spans="1:13" s="8" customFormat="1" ht="15">
      <c r="A99" s="193" t="s">
        <v>207</v>
      </c>
      <c r="B99" s="179">
        <v>1250</v>
      </c>
      <c r="C99" s="284">
        <f>Volume!J99</f>
        <v>192.2</v>
      </c>
      <c r="D99" s="318">
        <v>22.93</v>
      </c>
      <c r="E99" s="206">
        <f t="shared" si="7"/>
        <v>28662.5</v>
      </c>
      <c r="F99" s="211">
        <f t="shared" si="8"/>
        <v>11.930280957336109</v>
      </c>
      <c r="G99" s="277">
        <f t="shared" si="9"/>
        <v>40675</v>
      </c>
      <c r="H99" s="275">
        <v>5</v>
      </c>
      <c r="I99" s="207">
        <f t="shared" si="10"/>
        <v>32.54</v>
      </c>
      <c r="J99" s="214">
        <f t="shared" si="11"/>
        <v>0.16930280957336108</v>
      </c>
      <c r="K99" s="218">
        <f t="shared" si="12"/>
        <v>3.1526863125</v>
      </c>
      <c r="L99" s="208">
        <f t="shared" si="13"/>
        <v>17.267974100940314</v>
      </c>
      <c r="M99" s="219">
        <v>50.442981</v>
      </c>
    </row>
    <row r="100" spans="1:13" s="7" customFormat="1" ht="15">
      <c r="A100" s="193" t="s">
        <v>295</v>
      </c>
      <c r="B100" s="179">
        <v>250</v>
      </c>
      <c r="C100" s="284">
        <f>Volume!J100</f>
        <v>859.55</v>
      </c>
      <c r="D100" s="318">
        <v>102.76</v>
      </c>
      <c r="E100" s="206">
        <f t="shared" si="7"/>
        <v>25690</v>
      </c>
      <c r="F100" s="211">
        <f t="shared" si="8"/>
        <v>11.955092781106394</v>
      </c>
      <c r="G100" s="277">
        <f t="shared" si="9"/>
        <v>36434.375</v>
      </c>
      <c r="H100" s="275">
        <v>5</v>
      </c>
      <c r="I100" s="207">
        <f t="shared" si="10"/>
        <v>145.7375</v>
      </c>
      <c r="J100" s="214">
        <f t="shared" si="11"/>
        <v>0.16955092781106396</v>
      </c>
      <c r="K100" s="218">
        <f t="shared" si="12"/>
        <v>2.348426625</v>
      </c>
      <c r="L100" s="208">
        <f t="shared" si="13"/>
        <v>12.862862371582258</v>
      </c>
      <c r="M100" s="219">
        <v>37.574826</v>
      </c>
    </row>
    <row r="101" spans="1:13" s="7" customFormat="1" ht="15">
      <c r="A101" s="193" t="s">
        <v>277</v>
      </c>
      <c r="B101" s="179">
        <v>800</v>
      </c>
      <c r="C101" s="284">
        <f>Volume!J101</f>
        <v>306.55</v>
      </c>
      <c r="D101" s="318">
        <v>45.11</v>
      </c>
      <c r="E101" s="206">
        <f t="shared" si="7"/>
        <v>36088</v>
      </c>
      <c r="F101" s="211">
        <f t="shared" si="8"/>
        <v>14.715380851410861</v>
      </c>
      <c r="G101" s="277">
        <f t="shared" si="9"/>
        <v>48350</v>
      </c>
      <c r="H101" s="275">
        <v>5</v>
      </c>
      <c r="I101" s="207">
        <f t="shared" si="10"/>
        <v>60.4375</v>
      </c>
      <c r="J101" s="214">
        <f t="shared" si="11"/>
        <v>0.19715380851410863</v>
      </c>
      <c r="K101" s="218">
        <f t="shared" si="12"/>
        <v>4.251761</v>
      </c>
      <c r="L101" s="208">
        <f t="shared" si="13"/>
        <v>23.287854088207226</v>
      </c>
      <c r="M101" s="203">
        <v>68.028176</v>
      </c>
    </row>
    <row r="102" spans="1:13" s="7" customFormat="1" ht="15">
      <c r="A102" s="193" t="s">
        <v>146</v>
      </c>
      <c r="B102" s="179">
        <v>8900</v>
      </c>
      <c r="C102" s="284">
        <f>Volume!J102</f>
        <v>36.5</v>
      </c>
      <c r="D102" s="318">
        <v>4.02</v>
      </c>
      <c r="E102" s="206">
        <f t="shared" si="7"/>
        <v>35777.99999999999</v>
      </c>
      <c r="F102" s="211">
        <f t="shared" si="8"/>
        <v>11.013698630136986</v>
      </c>
      <c r="G102" s="277">
        <f t="shared" si="9"/>
        <v>52020.49999999999</v>
      </c>
      <c r="H102" s="275">
        <v>5</v>
      </c>
      <c r="I102" s="207">
        <f t="shared" si="10"/>
        <v>5.844999999999999</v>
      </c>
      <c r="J102" s="214">
        <f t="shared" si="11"/>
        <v>0.16013698630136983</v>
      </c>
      <c r="K102" s="218">
        <f t="shared" si="12"/>
        <v>2.374969</v>
      </c>
      <c r="L102" s="208">
        <f t="shared" si="13"/>
        <v>13.008240946754869</v>
      </c>
      <c r="M102" s="203">
        <v>37.999504</v>
      </c>
    </row>
    <row r="103" spans="1:13" s="8" customFormat="1" ht="15">
      <c r="A103" s="193" t="s">
        <v>8</v>
      </c>
      <c r="B103" s="179">
        <v>1600</v>
      </c>
      <c r="C103" s="284">
        <f>Volume!J103</f>
        <v>161.85</v>
      </c>
      <c r="D103" s="318">
        <v>19.01</v>
      </c>
      <c r="E103" s="206">
        <f t="shared" si="7"/>
        <v>30416.000000000004</v>
      </c>
      <c r="F103" s="211">
        <f t="shared" si="8"/>
        <v>11.745443311708373</v>
      </c>
      <c r="G103" s="277">
        <f t="shared" si="9"/>
        <v>43364</v>
      </c>
      <c r="H103" s="275">
        <v>5</v>
      </c>
      <c r="I103" s="207">
        <f t="shared" si="10"/>
        <v>27.1025</v>
      </c>
      <c r="J103" s="214">
        <f t="shared" si="11"/>
        <v>0.16745443311708372</v>
      </c>
      <c r="K103" s="218">
        <f t="shared" si="12"/>
        <v>3.08584175</v>
      </c>
      <c r="L103" s="208">
        <f t="shared" si="13"/>
        <v>16.901851353662174</v>
      </c>
      <c r="M103" s="219">
        <v>49.373468</v>
      </c>
    </row>
    <row r="104" spans="1:13" s="7" customFormat="1" ht="15">
      <c r="A104" s="193" t="s">
        <v>296</v>
      </c>
      <c r="B104" s="179">
        <v>1000</v>
      </c>
      <c r="C104" s="284">
        <f>Volume!J104</f>
        <v>167.7</v>
      </c>
      <c r="D104" s="318">
        <v>29.81</v>
      </c>
      <c r="E104" s="206">
        <f t="shared" si="7"/>
        <v>29810</v>
      </c>
      <c r="F104" s="211">
        <f t="shared" si="8"/>
        <v>17.7757901013715</v>
      </c>
      <c r="G104" s="277">
        <f t="shared" si="9"/>
        <v>38195</v>
      </c>
      <c r="H104" s="275">
        <v>5</v>
      </c>
      <c r="I104" s="207">
        <f t="shared" si="10"/>
        <v>38.195</v>
      </c>
      <c r="J104" s="214">
        <f t="shared" si="11"/>
        <v>0.227757901013715</v>
      </c>
      <c r="K104" s="218">
        <f t="shared" si="12"/>
        <v>3.7245764375</v>
      </c>
      <c r="L104" s="208">
        <f t="shared" si="13"/>
        <v>20.400345319709807</v>
      </c>
      <c r="M104" s="219">
        <v>59.593223</v>
      </c>
    </row>
    <row r="105" spans="1:13" s="7" customFormat="1" ht="15">
      <c r="A105" s="193" t="s">
        <v>179</v>
      </c>
      <c r="B105" s="179">
        <v>14000</v>
      </c>
      <c r="C105" s="284">
        <f>Volume!J105</f>
        <v>14.9</v>
      </c>
      <c r="D105" s="318">
        <v>2.51</v>
      </c>
      <c r="E105" s="206">
        <f t="shared" si="7"/>
        <v>35140</v>
      </c>
      <c r="F105" s="211">
        <f t="shared" si="8"/>
        <v>16.845637583892614</v>
      </c>
      <c r="G105" s="277">
        <f t="shared" si="9"/>
        <v>45570</v>
      </c>
      <c r="H105" s="275">
        <v>5</v>
      </c>
      <c r="I105" s="207">
        <f t="shared" si="10"/>
        <v>3.255</v>
      </c>
      <c r="J105" s="214">
        <f t="shared" si="11"/>
        <v>0.21845637583892616</v>
      </c>
      <c r="K105" s="218">
        <f t="shared" si="12"/>
        <v>4.830423125</v>
      </c>
      <c r="L105" s="208">
        <f t="shared" si="13"/>
        <v>26.45731707857097</v>
      </c>
      <c r="M105" s="203">
        <v>77.28677</v>
      </c>
    </row>
    <row r="106" spans="1:13" s="7" customFormat="1" ht="15">
      <c r="A106" s="193" t="s">
        <v>202</v>
      </c>
      <c r="B106" s="179">
        <v>1150</v>
      </c>
      <c r="C106" s="284">
        <f>Volume!J106</f>
        <v>243.65</v>
      </c>
      <c r="D106" s="318">
        <v>34.76</v>
      </c>
      <c r="E106" s="206">
        <f t="shared" si="7"/>
        <v>39974</v>
      </c>
      <c r="F106" s="211">
        <f t="shared" si="8"/>
        <v>14.266365688487584</v>
      </c>
      <c r="G106" s="277">
        <f t="shared" si="9"/>
        <v>53983.875</v>
      </c>
      <c r="H106" s="275">
        <v>5</v>
      </c>
      <c r="I106" s="207">
        <f t="shared" si="10"/>
        <v>46.9425</v>
      </c>
      <c r="J106" s="214">
        <f t="shared" si="11"/>
        <v>0.19266365688487586</v>
      </c>
      <c r="K106" s="218">
        <f t="shared" si="12"/>
        <v>2.0171535</v>
      </c>
      <c r="L106" s="208">
        <f t="shared" si="13"/>
        <v>11.04840473900497</v>
      </c>
      <c r="M106" s="219">
        <v>32.274456</v>
      </c>
    </row>
    <row r="107" spans="1:13" s="7" customFormat="1" ht="15">
      <c r="A107" s="193" t="s">
        <v>171</v>
      </c>
      <c r="B107" s="179">
        <v>1100</v>
      </c>
      <c r="C107" s="284">
        <f>Volume!J107</f>
        <v>341.9</v>
      </c>
      <c r="D107" s="318">
        <v>56.04</v>
      </c>
      <c r="E107" s="206">
        <f t="shared" si="7"/>
        <v>61644</v>
      </c>
      <c r="F107" s="211">
        <f t="shared" si="8"/>
        <v>16.390757531441942</v>
      </c>
      <c r="G107" s="277">
        <f t="shared" si="9"/>
        <v>80448.5</v>
      </c>
      <c r="H107" s="275">
        <v>5</v>
      </c>
      <c r="I107" s="207">
        <f t="shared" si="10"/>
        <v>73.135</v>
      </c>
      <c r="J107" s="214">
        <f t="shared" si="11"/>
        <v>0.21390757531441945</v>
      </c>
      <c r="K107" s="218">
        <f t="shared" si="12"/>
        <v>5.126053</v>
      </c>
      <c r="L107" s="208">
        <f t="shared" si="13"/>
        <v>28.076548590670292</v>
      </c>
      <c r="M107" s="219">
        <v>82.016848</v>
      </c>
    </row>
    <row r="108" spans="1:13" s="7" customFormat="1" ht="15">
      <c r="A108" s="193" t="s">
        <v>147</v>
      </c>
      <c r="B108" s="179">
        <v>5900</v>
      </c>
      <c r="C108" s="284">
        <f>Volume!J108</f>
        <v>57.45</v>
      </c>
      <c r="D108" s="318">
        <v>6.24</v>
      </c>
      <c r="E108" s="206">
        <f t="shared" si="7"/>
        <v>36816</v>
      </c>
      <c r="F108" s="211">
        <f t="shared" si="8"/>
        <v>10.861618798955613</v>
      </c>
      <c r="G108" s="277">
        <f t="shared" si="9"/>
        <v>53763.75</v>
      </c>
      <c r="H108" s="275">
        <v>5</v>
      </c>
      <c r="I108" s="207">
        <f t="shared" si="10"/>
        <v>9.1125</v>
      </c>
      <c r="J108" s="214">
        <f t="shared" si="11"/>
        <v>0.15861618798955615</v>
      </c>
      <c r="K108" s="218">
        <f t="shared" si="12"/>
        <v>2.434076625</v>
      </c>
      <c r="L108" s="208">
        <f t="shared" si="13"/>
        <v>13.331986742085432</v>
      </c>
      <c r="M108" s="203">
        <v>38.945226</v>
      </c>
    </row>
    <row r="109" spans="1:13" s="8" customFormat="1" ht="15">
      <c r="A109" s="193" t="s">
        <v>148</v>
      </c>
      <c r="B109" s="179">
        <v>1045</v>
      </c>
      <c r="C109" s="284">
        <f>Volume!J109</f>
        <v>249.4</v>
      </c>
      <c r="D109" s="318">
        <v>28.57</v>
      </c>
      <c r="E109" s="206">
        <f t="shared" si="7"/>
        <v>29855.65</v>
      </c>
      <c r="F109" s="211">
        <f t="shared" si="8"/>
        <v>11.455493183640737</v>
      </c>
      <c r="G109" s="277">
        <f t="shared" si="9"/>
        <v>42886.8</v>
      </c>
      <c r="H109" s="275">
        <v>5</v>
      </c>
      <c r="I109" s="207">
        <f t="shared" si="10"/>
        <v>41.040000000000006</v>
      </c>
      <c r="J109" s="214">
        <f t="shared" si="11"/>
        <v>0.1645549318364074</v>
      </c>
      <c r="K109" s="218">
        <f t="shared" si="12"/>
        <v>2.707522625</v>
      </c>
      <c r="L109" s="208">
        <f t="shared" si="13"/>
        <v>14.82971216668101</v>
      </c>
      <c r="M109" s="219">
        <v>43.320362</v>
      </c>
    </row>
    <row r="110" spans="1:13" s="7" customFormat="1" ht="15">
      <c r="A110" s="193" t="s">
        <v>122</v>
      </c>
      <c r="B110" s="179">
        <v>1625</v>
      </c>
      <c r="C110" s="284">
        <f>Volume!J110</f>
        <v>159.35</v>
      </c>
      <c r="D110" s="188">
        <v>17.2</v>
      </c>
      <c r="E110" s="206">
        <f t="shared" si="7"/>
        <v>27950</v>
      </c>
      <c r="F110" s="211">
        <f t="shared" si="8"/>
        <v>10.793850015688736</v>
      </c>
      <c r="G110" s="277">
        <f t="shared" si="9"/>
        <v>40897.1875</v>
      </c>
      <c r="H110" s="275">
        <v>5</v>
      </c>
      <c r="I110" s="207">
        <f t="shared" si="10"/>
        <v>25.1675</v>
      </c>
      <c r="J110" s="214">
        <f t="shared" si="11"/>
        <v>0.15793850015688737</v>
      </c>
      <c r="K110" s="218">
        <f t="shared" si="12"/>
        <v>2.459864</v>
      </c>
      <c r="L110" s="208">
        <f t="shared" si="13"/>
        <v>13.47323001194888</v>
      </c>
      <c r="M110" s="203">
        <v>39.357824</v>
      </c>
    </row>
    <row r="111" spans="1:13" s="7" customFormat="1" ht="15">
      <c r="A111" s="193" t="s">
        <v>36</v>
      </c>
      <c r="B111" s="179">
        <v>225</v>
      </c>
      <c r="C111" s="284">
        <f>Volume!J111</f>
        <v>936.05</v>
      </c>
      <c r="D111" s="318">
        <v>119.61</v>
      </c>
      <c r="E111" s="206">
        <f t="shared" si="7"/>
        <v>26912.25</v>
      </c>
      <c r="F111" s="211">
        <f t="shared" si="8"/>
        <v>12.778163559638909</v>
      </c>
      <c r="G111" s="277">
        <f t="shared" si="9"/>
        <v>37442.8125</v>
      </c>
      <c r="H111" s="275">
        <v>5</v>
      </c>
      <c r="I111" s="207">
        <f t="shared" si="10"/>
        <v>166.4125</v>
      </c>
      <c r="J111" s="214">
        <f t="shared" si="11"/>
        <v>0.1777816355963891</v>
      </c>
      <c r="K111" s="218">
        <f t="shared" si="12"/>
        <v>2.0521785</v>
      </c>
      <c r="L111" s="208">
        <f t="shared" si="13"/>
        <v>11.240244564771157</v>
      </c>
      <c r="M111" s="203">
        <v>32.834856</v>
      </c>
    </row>
    <row r="112" spans="1:13" s="7" customFormat="1" ht="15">
      <c r="A112" s="193" t="s">
        <v>172</v>
      </c>
      <c r="B112" s="179">
        <v>1050</v>
      </c>
      <c r="C112" s="284">
        <f>Volume!J112</f>
        <v>261.85</v>
      </c>
      <c r="D112" s="318">
        <v>37.78</v>
      </c>
      <c r="E112" s="206">
        <f t="shared" si="7"/>
        <v>39669</v>
      </c>
      <c r="F112" s="211">
        <f t="shared" si="8"/>
        <v>14.428107695245368</v>
      </c>
      <c r="G112" s="277">
        <f t="shared" si="9"/>
        <v>53416.125</v>
      </c>
      <c r="H112" s="275">
        <v>5</v>
      </c>
      <c r="I112" s="207">
        <f t="shared" si="10"/>
        <v>50.8725</v>
      </c>
      <c r="J112" s="214">
        <f t="shared" si="11"/>
        <v>0.1942810769524537</v>
      </c>
      <c r="K112" s="218">
        <f t="shared" si="12"/>
        <v>1.997347125</v>
      </c>
      <c r="L112" s="208">
        <f t="shared" si="13"/>
        <v>10.939920755305907</v>
      </c>
      <c r="M112" s="203">
        <v>31.957554</v>
      </c>
    </row>
    <row r="113" spans="1:13" s="8" customFormat="1" ht="15">
      <c r="A113" s="193" t="s">
        <v>80</v>
      </c>
      <c r="B113" s="179">
        <v>1200</v>
      </c>
      <c r="C113" s="284">
        <f>Volume!J113</f>
        <v>192.85</v>
      </c>
      <c r="D113" s="318">
        <v>31.93</v>
      </c>
      <c r="E113" s="206">
        <f t="shared" si="7"/>
        <v>38316</v>
      </c>
      <c r="F113" s="211">
        <f t="shared" si="8"/>
        <v>16.556909515167227</v>
      </c>
      <c r="G113" s="277">
        <f t="shared" si="9"/>
        <v>52594.614</v>
      </c>
      <c r="H113" s="275">
        <v>6.17</v>
      </c>
      <c r="I113" s="207">
        <f t="shared" si="10"/>
        <v>43.828845</v>
      </c>
      <c r="J113" s="214">
        <f t="shared" si="11"/>
        <v>0.2272690951516723</v>
      </c>
      <c r="K113" s="218">
        <f t="shared" si="12"/>
        <v>2.7736788125</v>
      </c>
      <c r="L113" s="208">
        <f t="shared" si="13"/>
        <v>15.192064528803922</v>
      </c>
      <c r="M113" s="219">
        <v>44.378861</v>
      </c>
    </row>
    <row r="114" spans="1:13" s="8" customFormat="1" ht="15">
      <c r="A114" s="193" t="s">
        <v>274</v>
      </c>
      <c r="B114" s="179">
        <v>700</v>
      </c>
      <c r="C114" s="284">
        <f>Volume!J114</f>
        <v>297.05</v>
      </c>
      <c r="D114" s="318">
        <v>60.01</v>
      </c>
      <c r="E114" s="206">
        <f t="shared" si="7"/>
        <v>42007</v>
      </c>
      <c r="F114" s="211">
        <f t="shared" si="8"/>
        <v>20.201986197609827</v>
      </c>
      <c r="G114" s="277">
        <f t="shared" si="9"/>
        <v>52403.75</v>
      </c>
      <c r="H114" s="275">
        <v>5</v>
      </c>
      <c r="I114" s="207">
        <f t="shared" si="10"/>
        <v>74.8625</v>
      </c>
      <c r="J114" s="214">
        <f t="shared" si="11"/>
        <v>0.25201986197609827</v>
      </c>
      <c r="K114" s="218">
        <f t="shared" si="12"/>
        <v>4.01060875</v>
      </c>
      <c r="L114" s="208">
        <f t="shared" si="13"/>
        <v>21.967008817025974</v>
      </c>
      <c r="M114" s="219">
        <v>64.16974</v>
      </c>
    </row>
    <row r="115" spans="1:13" s="7" customFormat="1" ht="15">
      <c r="A115" s="193" t="s">
        <v>224</v>
      </c>
      <c r="B115" s="179">
        <v>650</v>
      </c>
      <c r="C115" s="284">
        <f>Volume!J115</f>
        <v>469.15</v>
      </c>
      <c r="D115" s="318">
        <v>59</v>
      </c>
      <c r="E115" s="206">
        <f t="shared" si="7"/>
        <v>38350</v>
      </c>
      <c r="F115" s="211">
        <f t="shared" si="8"/>
        <v>12.575935201960995</v>
      </c>
      <c r="G115" s="277">
        <f t="shared" si="9"/>
        <v>53597.375</v>
      </c>
      <c r="H115" s="275">
        <v>5</v>
      </c>
      <c r="I115" s="207">
        <f t="shared" si="10"/>
        <v>82.4575</v>
      </c>
      <c r="J115" s="214">
        <f t="shared" si="11"/>
        <v>0.17575935201960993</v>
      </c>
      <c r="K115" s="218">
        <f t="shared" si="12"/>
        <v>1.8793898125</v>
      </c>
      <c r="L115" s="208">
        <f t="shared" si="13"/>
        <v>10.293841946516546</v>
      </c>
      <c r="M115" s="219">
        <v>30.070237</v>
      </c>
    </row>
    <row r="116" spans="1:13" s="7" customFormat="1" ht="15">
      <c r="A116" s="193" t="s">
        <v>394</v>
      </c>
      <c r="B116" s="179">
        <v>2400</v>
      </c>
      <c r="C116" s="284">
        <f>Volume!J116</f>
        <v>117.45</v>
      </c>
      <c r="D116" s="318">
        <v>15.58</v>
      </c>
      <c r="E116" s="206">
        <f t="shared" si="7"/>
        <v>37392</v>
      </c>
      <c r="F116" s="211">
        <f t="shared" si="8"/>
        <v>13.265219242230735</v>
      </c>
      <c r="G116" s="277">
        <f t="shared" si="9"/>
        <v>51486</v>
      </c>
      <c r="H116" s="275">
        <v>5</v>
      </c>
      <c r="I116" s="207">
        <f t="shared" si="10"/>
        <v>21.4525</v>
      </c>
      <c r="J116" s="214">
        <f t="shared" si="11"/>
        <v>0.18265219242230737</v>
      </c>
      <c r="K116" s="218">
        <f t="shared" si="12"/>
        <v>1.633125</v>
      </c>
      <c r="L116" s="208">
        <f t="shared" si="13"/>
        <v>8.944994017256244</v>
      </c>
      <c r="M116" s="219">
        <v>26.13</v>
      </c>
    </row>
    <row r="117" spans="1:13" s="7" customFormat="1" ht="15">
      <c r="A117" s="193" t="s">
        <v>81</v>
      </c>
      <c r="B117" s="179">
        <v>600</v>
      </c>
      <c r="C117" s="284">
        <f>Volume!J117</f>
        <v>473.7</v>
      </c>
      <c r="D117" s="318">
        <v>69.72</v>
      </c>
      <c r="E117" s="206">
        <f t="shared" si="7"/>
        <v>41832</v>
      </c>
      <c r="F117" s="211">
        <f t="shared" si="8"/>
        <v>14.718176060797974</v>
      </c>
      <c r="G117" s="277">
        <f t="shared" si="9"/>
        <v>56043</v>
      </c>
      <c r="H117" s="275">
        <v>5</v>
      </c>
      <c r="I117" s="207">
        <f t="shared" si="10"/>
        <v>93.405</v>
      </c>
      <c r="J117" s="214">
        <f t="shared" si="11"/>
        <v>0.19718176060797973</v>
      </c>
      <c r="K117" s="218">
        <f t="shared" si="12"/>
        <v>2.51191575</v>
      </c>
      <c r="L117" s="208">
        <f t="shared" si="13"/>
        <v>13.758329188275075</v>
      </c>
      <c r="M117" s="219">
        <v>40.190652</v>
      </c>
    </row>
    <row r="118" spans="1:13" s="7" customFormat="1" ht="15">
      <c r="A118" s="193" t="s">
        <v>225</v>
      </c>
      <c r="B118" s="179">
        <v>1400</v>
      </c>
      <c r="C118" s="284">
        <f>Volume!J118</f>
        <v>198.45</v>
      </c>
      <c r="D118" s="318">
        <v>34.64</v>
      </c>
      <c r="E118" s="206">
        <f t="shared" si="7"/>
        <v>48496</v>
      </c>
      <c r="F118" s="211">
        <f t="shared" si="8"/>
        <v>17.45527840765936</v>
      </c>
      <c r="G118" s="277">
        <f t="shared" si="9"/>
        <v>62387.5</v>
      </c>
      <c r="H118" s="275">
        <v>5</v>
      </c>
      <c r="I118" s="207">
        <f t="shared" si="10"/>
        <v>44.5625</v>
      </c>
      <c r="J118" s="214">
        <f t="shared" si="11"/>
        <v>0.22455278407659363</v>
      </c>
      <c r="K118" s="218">
        <f t="shared" si="12"/>
        <v>5.248554375</v>
      </c>
      <c r="L118" s="208">
        <f t="shared" si="13"/>
        <v>28.74751625479929</v>
      </c>
      <c r="M118" s="219">
        <v>83.97687</v>
      </c>
    </row>
    <row r="119" spans="1:13" s="8" customFormat="1" ht="15">
      <c r="A119" s="193" t="s">
        <v>297</v>
      </c>
      <c r="B119" s="179">
        <v>1100</v>
      </c>
      <c r="C119" s="284">
        <f>Volume!J119</f>
        <v>472.1</v>
      </c>
      <c r="D119" s="318">
        <v>89.53</v>
      </c>
      <c r="E119" s="206">
        <f t="shared" si="7"/>
        <v>98483</v>
      </c>
      <c r="F119" s="211">
        <f t="shared" si="8"/>
        <v>18.96420249947045</v>
      </c>
      <c r="G119" s="277">
        <f t="shared" si="9"/>
        <v>124448.5</v>
      </c>
      <c r="H119" s="275">
        <v>5</v>
      </c>
      <c r="I119" s="207">
        <f t="shared" si="10"/>
        <v>113.135</v>
      </c>
      <c r="J119" s="214">
        <f t="shared" si="11"/>
        <v>0.23964202499470452</v>
      </c>
      <c r="K119" s="218">
        <f t="shared" si="12"/>
        <v>3.8582565</v>
      </c>
      <c r="L119" s="208">
        <f t="shared" si="13"/>
        <v>21.13254117690931</v>
      </c>
      <c r="M119" s="219">
        <v>61.732104</v>
      </c>
    </row>
    <row r="120" spans="1:13" s="8" customFormat="1" ht="15">
      <c r="A120" s="193" t="s">
        <v>226</v>
      </c>
      <c r="B120" s="179">
        <v>1500</v>
      </c>
      <c r="C120" s="284">
        <f>Volume!J120</f>
        <v>184.8</v>
      </c>
      <c r="D120" s="318">
        <v>30.53</v>
      </c>
      <c r="E120" s="206">
        <f t="shared" si="7"/>
        <v>45795</v>
      </c>
      <c r="F120" s="211">
        <f t="shared" si="8"/>
        <v>16.52056277056277</v>
      </c>
      <c r="G120" s="277">
        <f t="shared" si="9"/>
        <v>59655</v>
      </c>
      <c r="H120" s="275">
        <v>5</v>
      </c>
      <c r="I120" s="207">
        <f t="shared" si="10"/>
        <v>39.77</v>
      </c>
      <c r="J120" s="214">
        <f t="shared" si="11"/>
        <v>0.2152056277056277</v>
      </c>
      <c r="K120" s="218">
        <f t="shared" si="12"/>
        <v>3.464519875</v>
      </c>
      <c r="L120" s="208">
        <f t="shared" si="13"/>
        <v>18.975956864624784</v>
      </c>
      <c r="M120" s="219">
        <v>55.432318</v>
      </c>
    </row>
    <row r="121" spans="1:13" s="8" customFormat="1" ht="15">
      <c r="A121" s="193" t="s">
        <v>227</v>
      </c>
      <c r="B121" s="179">
        <v>800</v>
      </c>
      <c r="C121" s="284">
        <f>Volume!J121</f>
        <v>343.5</v>
      </c>
      <c r="D121" s="318">
        <v>37.02</v>
      </c>
      <c r="E121" s="206">
        <f t="shared" si="7"/>
        <v>29616.000000000004</v>
      </c>
      <c r="F121" s="211">
        <f t="shared" si="8"/>
        <v>10.777292576419214</v>
      </c>
      <c r="G121" s="277">
        <f t="shared" si="9"/>
        <v>43356</v>
      </c>
      <c r="H121" s="275">
        <v>5</v>
      </c>
      <c r="I121" s="207">
        <f t="shared" si="10"/>
        <v>54.195</v>
      </c>
      <c r="J121" s="214">
        <f t="shared" si="11"/>
        <v>0.15777292576419213</v>
      </c>
      <c r="K121" s="218">
        <f t="shared" si="12"/>
        <v>1.9583809375</v>
      </c>
      <c r="L121" s="208">
        <f t="shared" si="13"/>
        <v>10.726494156568648</v>
      </c>
      <c r="M121" s="219">
        <v>31.334095</v>
      </c>
    </row>
    <row r="122" spans="1:13" s="8" customFormat="1" ht="15">
      <c r="A122" s="193" t="s">
        <v>234</v>
      </c>
      <c r="B122" s="179">
        <v>700</v>
      </c>
      <c r="C122" s="284">
        <f>Volume!J122</f>
        <v>465.65</v>
      </c>
      <c r="D122" s="318">
        <v>63</v>
      </c>
      <c r="E122" s="206">
        <f t="shared" si="7"/>
        <v>44100</v>
      </c>
      <c r="F122" s="211">
        <f t="shared" si="8"/>
        <v>13.52947492752067</v>
      </c>
      <c r="G122" s="277">
        <f t="shared" si="9"/>
        <v>60397.75</v>
      </c>
      <c r="H122" s="275">
        <v>5</v>
      </c>
      <c r="I122" s="207">
        <f t="shared" si="10"/>
        <v>86.2825</v>
      </c>
      <c r="J122" s="214">
        <f t="shared" si="11"/>
        <v>0.1852947492752067</v>
      </c>
      <c r="K122" s="218">
        <f t="shared" si="12"/>
        <v>3.2285920625</v>
      </c>
      <c r="L122" s="208">
        <f t="shared" si="13"/>
        <v>17.683727016133794</v>
      </c>
      <c r="M122" s="219">
        <v>51.657473</v>
      </c>
    </row>
    <row r="123" spans="1:13" s="8" customFormat="1" ht="15">
      <c r="A123" s="193" t="s">
        <v>98</v>
      </c>
      <c r="B123" s="179">
        <v>550</v>
      </c>
      <c r="C123" s="284">
        <f>Volume!J123</f>
        <v>524.25</v>
      </c>
      <c r="D123" s="318">
        <v>54.93</v>
      </c>
      <c r="E123" s="206">
        <f t="shared" si="7"/>
        <v>30211.5</v>
      </c>
      <c r="F123" s="211">
        <f t="shared" si="8"/>
        <v>10.477825464949929</v>
      </c>
      <c r="G123" s="277">
        <f t="shared" si="9"/>
        <v>44628.375</v>
      </c>
      <c r="H123" s="275">
        <v>5</v>
      </c>
      <c r="I123" s="207">
        <f t="shared" si="10"/>
        <v>81.1425</v>
      </c>
      <c r="J123" s="214">
        <f t="shared" si="11"/>
        <v>0.1547782546494993</v>
      </c>
      <c r="K123" s="218">
        <f t="shared" si="12"/>
        <v>2.1281904375</v>
      </c>
      <c r="L123" s="208">
        <f t="shared" si="13"/>
        <v>11.656579092855383</v>
      </c>
      <c r="M123" s="219">
        <v>34.051047</v>
      </c>
    </row>
    <row r="124" spans="1:13" s="8" customFormat="1" ht="15">
      <c r="A124" s="193" t="s">
        <v>149</v>
      </c>
      <c r="B124" s="179">
        <v>550</v>
      </c>
      <c r="C124" s="284">
        <f>Volume!J124</f>
        <v>715.25</v>
      </c>
      <c r="D124" s="318">
        <v>103.08</v>
      </c>
      <c r="E124" s="206">
        <f t="shared" si="7"/>
        <v>56694</v>
      </c>
      <c r="F124" s="211">
        <f t="shared" si="8"/>
        <v>14.411744145403704</v>
      </c>
      <c r="G124" s="277">
        <f t="shared" si="9"/>
        <v>76363.375</v>
      </c>
      <c r="H124" s="275">
        <v>5</v>
      </c>
      <c r="I124" s="207">
        <f t="shared" si="10"/>
        <v>138.8425</v>
      </c>
      <c r="J124" s="214">
        <f t="shared" si="11"/>
        <v>0.19411744145403706</v>
      </c>
      <c r="K124" s="218">
        <f t="shared" si="12"/>
        <v>2.62415325</v>
      </c>
      <c r="L124" s="208">
        <f t="shared" si="13"/>
        <v>14.373079293754936</v>
      </c>
      <c r="M124" s="219">
        <v>41.986452</v>
      </c>
    </row>
    <row r="125" spans="1:13" s="8" customFormat="1" ht="15">
      <c r="A125" s="193" t="s">
        <v>203</v>
      </c>
      <c r="B125" s="179">
        <v>150</v>
      </c>
      <c r="C125" s="284">
        <f>Volume!J125</f>
        <v>1554.3</v>
      </c>
      <c r="D125" s="318">
        <v>165.3</v>
      </c>
      <c r="E125" s="206">
        <f t="shared" si="7"/>
        <v>24795</v>
      </c>
      <c r="F125" s="211">
        <f t="shared" si="8"/>
        <v>10.635012545840572</v>
      </c>
      <c r="G125" s="277">
        <f t="shared" si="9"/>
        <v>36452.25</v>
      </c>
      <c r="H125" s="275">
        <v>5</v>
      </c>
      <c r="I125" s="207">
        <f t="shared" si="10"/>
        <v>243.015</v>
      </c>
      <c r="J125" s="214">
        <f t="shared" si="11"/>
        <v>0.1563501254584057</v>
      </c>
      <c r="K125" s="218">
        <f t="shared" si="12"/>
        <v>1.562628125</v>
      </c>
      <c r="L125" s="208">
        <f t="shared" si="13"/>
        <v>8.558866730545024</v>
      </c>
      <c r="M125" s="219">
        <v>25.00205</v>
      </c>
    </row>
    <row r="126" spans="1:13" s="8" customFormat="1" ht="15">
      <c r="A126" s="193" t="s">
        <v>298</v>
      </c>
      <c r="B126" s="179">
        <v>500</v>
      </c>
      <c r="C126" s="284">
        <f>Volume!J126</f>
        <v>440.2</v>
      </c>
      <c r="D126" s="318">
        <v>154.82</v>
      </c>
      <c r="E126" s="206">
        <f t="shared" si="7"/>
        <v>77410</v>
      </c>
      <c r="F126" s="211">
        <f t="shared" si="8"/>
        <v>35.170377101317584</v>
      </c>
      <c r="G126" s="277">
        <f t="shared" si="9"/>
        <v>88415</v>
      </c>
      <c r="H126" s="275">
        <v>5</v>
      </c>
      <c r="I126" s="207">
        <f t="shared" si="10"/>
        <v>176.83</v>
      </c>
      <c r="J126" s="214">
        <f t="shared" si="11"/>
        <v>0.4017037710131759</v>
      </c>
      <c r="K126" s="218">
        <f t="shared" si="12"/>
        <v>4.4539804375</v>
      </c>
      <c r="L126" s="208">
        <f t="shared" si="13"/>
        <v>24.39545556305479</v>
      </c>
      <c r="M126" s="219">
        <v>71.263687</v>
      </c>
    </row>
    <row r="127" spans="1:13" s="8" customFormat="1" ht="15">
      <c r="A127" s="193" t="s">
        <v>216</v>
      </c>
      <c r="B127" s="179">
        <v>3350</v>
      </c>
      <c r="C127" s="284">
        <f>Volume!J127</f>
        <v>77.65</v>
      </c>
      <c r="D127" s="318">
        <v>8.25</v>
      </c>
      <c r="E127" s="206">
        <f t="shared" si="7"/>
        <v>27637.5</v>
      </c>
      <c r="F127" s="211">
        <f t="shared" si="8"/>
        <v>10.624597553122987</v>
      </c>
      <c r="G127" s="277">
        <f t="shared" si="9"/>
        <v>40643.875</v>
      </c>
      <c r="H127" s="275">
        <v>5</v>
      </c>
      <c r="I127" s="207">
        <f t="shared" si="10"/>
        <v>12.1325</v>
      </c>
      <c r="J127" s="214">
        <f t="shared" si="11"/>
        <v>0.15624597553122987</v>
      </c>
      <c r="K127" s="218">
        <f t="shared" si="12"/>
        <v>1.2383084375</v>
      </c>
      <c r="L127" s="208">
        <f t="shared" si="13"/>
        <v>6.7824946436772615</v>
      </c>
      <c r="M127" s="219">
        <v>19.812935</v>
      </c>
    </row>
    <row r="128" spans="1:13" s="8" customFormat="1" ht="15">
      <c r="A128" s="193" t="s">
        <v>235</v>
      </c>
      <c r="B128" s="179">
        <v>2700</v>
      </c>
      <c r="C128" s="284">
        <f>Volume!J128</f>
        <v>136.15</v>
      </c>
      <c r="D128" s="318">
        <v>22.59</v>
      </c>
      <c r="E128" s="206">
        <f t="shared" si="7"/>
        <v>60993</v>
      </c>
      <c r="F128" s="211">
        <f t="shared" si="8"/>
        <v>16.591994124127798</v>
      </c>
      <c r="G128" s="277">
        <f t="shared" si="9"/>
        <v>79373.25</v>
      </c>
      <c r="H128" s="275">
        <v>5</v>
      </c>
      <c r="I128" s="207">
        <f t="shared" si="10"/>
        <v>29.3975</v>
      </c>
      <c r="J128" s="214">
        <f t="shared" si="11"/>
        <v>0.215919941241278</v>
      </c>
      <c r="K128" s="218">
        <f t="shared" si="12"/>
        <v>2.516185375</v>
      </c>
      <c r="L128" s="208">
        <f t="shared" si="13"/>
        <v>13.781714887520955</v>
      </c>
      <c r="M128" s="219">
        <v>40.258966</v>
      </c>
    </row>
    <row r="129" spans="1:13" s="8" customFormat="1" ht="15">
      <c r="A129" s="193" t="s">
        <v>204</v>
      </c>
      <c r="B129" s="179">
        <v>600</v>
      </c>
      <c r="C129" s="284">
        <f>Volume!J129</f>
        <v>480.1</v>
      </c>
      <c r="D129" s="318">
        <v>79.63</v>
      </c>
      <c r="E129" s="206">
        <f t="shared" si="7"/>
        <v>47778</v>
      </c>
      <c r="F129" s="211">
        <f t="shared" si="8"/>
        <v>16.58612789002291</v>
      </c>
      <c r="G129" s="277">
        <f t="shared" si="9"/>
        <v>62181</v>
      </c>
      <c r="H129" s="275">
        <v>5</v>
      </c>
      <c r="I129" s="207">
        <f t="shared" si="10"/>
        <v>103.635</v>
      </c>
      <c r="J129" s="214">
        <f t="shared" si="11"/>
        <v>0.21586127890022913</v>
      </c>
      <c r="K129" s="218">
        <f t="shared" si="12"/>
        <v>2.9258460625</v>
      </c>
      <c r="L129" s="208">
        <f t="shared" si="13"/>
        <v>16.0255188821892</v>
      </c>
      <c r="M129" s="219">
        <v>46.813537</v>
      </c>
    </row>
    <row r="130" spans="1:13" s="7" customFormat="1" ht="15">
      <c r="A130" s="193" t="s">
        <v>205</v>
      </c>
      <c r="B130" s="179">
        <v>250</v>
      </c>
      <c r="C130" s="284">
        <f>Volume!J130</f>
        <v>1060.3</v>
      </c>
      <c r="D130" s="318">
        <v>134.81</v>
      </c>
      <c r="E130" s="206">
        <f t="shared" si="7"/>
        <v>33702.5</v>
      </c>
      <c r="F130" s="211">
        <f t="shared" si="8"/>
        <v>12.714326134112989</v>
      </c>
      <c r="G130" s="277">
        <f t="shared" si="9"/>
        <v>46956.25</v>
      </c>
      <c r="H130" s="275">
        <v>5</v>
      </c>
      <c r="I130" s="207">
        <f t="shared" si="10"/>
        <v>187.825</v>
      </c>
      <c r="J130" s="214">
        <f t="shared" si="11"/>
        <v>0.17714326134112987</v>
      </c>
      <c r="K130" s="218">
        <f t="shared" si="12"/>
        <v>2.6430249375</v>
      </c>
      <c r="L130" s="208">
        <f t="shared" si="13"/>
        <v>14.476443783174318</v>
      </c>
      <c r="M130" s="219">
        <v>42.288399</v>
      </c>
    </row>
    <row r="131" spans="1:13" s="7" customFormat="1" ht="15">
      <c r="A131" s="193" t="s">
        <v>37</v>
      </c>
      <c r="B131" s="179">
        <v>1600</v>
      </c>
      <c r="C131" s="284">
        <f>Volume!J131</f>
        <v>174.65</v>
      </c>
      <c r="D131" s="318">
        <v>18.71</v>
      </c>
      <c r="E131" s="206">
        <f t="shared" si="7"/>
        <v>29936</v>
      </c>
      <c r="F131" s="211">
        <f t="shared" si="8"/>
        <v>10.712854279988548</v>
      </c>
      <c r="G131" s="277">
        <f t="shared" si="9"/>
        <v>43908</v>
      </c>
      <c r="H131" s="275">
        <v>5</v>
      </c>
      <c r="I131" s="207">
        <f t="shared" si="10"/>
        <v>27.4425</v>
      </c>
      <c r="J131" s="214">
        <f t="shared" si="11"/>
        <v>0.15712854279988547</v>
      </c>
      <c r="K131" s="218">
        <f t="shared" si="12"/>
        <v>2.044305875</v>
      </c>
      <c r="L131" s="208">
        <f t="shared" si="13"/>
        <v>11.197124421778364</v>
      </c>
      <c r="M131" s="219">
        <v>32.708894</v>
      </c>
    </row>
    <row r="132" spans="1:13" s="7" customFormat="1" ht="15">
      <c r="A132" s="193" t="s">
        <v>299</v>
      </c>
      <c r="B132" s="179">
        <v>150</v>
      </c>
      <c r="C132" s="284">
        <f>Volume!J132</f>
        <v>1742.1</v>
      </c>
      <c r="D132" s="318">
        <v>206.45</v>
      </c>
      <c r="E132" s="206">
        <f aca="true" t="shared" si="14" ref="E132:E160">D132*B132</f>
        <v>30967.5</v>
      </c>
      <c r="F132" s="211">
        <f aca="true" t="shared" si="15" ref="F132:F160">D132/C132*100</f>
        <v>11.850640032145114</v>
      </c>
      <c r="G132" s="277">
        <f aca="true" t="shared" si="16" ref="G132:G160">(B132*C132)*H132%+E132</f>
        <v>44033.25</v>
      </c>
      <c r="H132" s="275">
        <v>5</v>
      </c>
      <c r="I132" s="207">
        <f aca="true" t="shared" si="17" ref="I132:I160">G132/B132</f>
        <v>293.555</v>
      </c>
      <c r="J132" s="214">
        <f aca="true" t="shared" si="18" ref="J132:J160">I132/C132</f>
        <v>0.16850640032145114</v>
      </c>
      <c r="K132" s="218">
        <f aca="true" t="shared" si="19" ref="K132:K160">M132/16</f>
        <v>5.0662755625</v>
      </c>
      <c r="L132" s="208">
        <f aca="true" t="shared" si="20" ref="L132:L160">K132*SQRT(30)</f>
        <v>27.749134081184245</v>
      </c>
      <c r="M132" s="219">
        <v>81.060409</v>
      </c>
    </row>
    <row r="133" spans="1:13" s="7" customFormat="1" ht="15">
      <c r="A133" s="193" t="s">
        <v>228</v>
      </c>
      <c r="B133" s="179">
        <v>375</v>
      </c>
      <c r="C133" s="284">
        <f>Volume!J133</f>
        <v>1064.8</v>
      </c>
      <c r="D133" s="318">
        <v>126.4</v>
      </c>
      <c r="E133" s="206">
        <f t="shared" si="14"/>
        <v>47400</v>
      </c>
      <c r="F133" s="211">
        <f t="shared" si="15"/>
        <v>11.87077385424493</v>
      </c>
      <c r="G133" s="277">
        <f t="shared" si="16"/>
        <v>80701.62</v>
      </c>
      <c r="H133" s="275">
        <v>8.34</v>
      </c>
      <c r="I133" s="207">
        <f t="shared" si="17"/>
        <v>215.20432</v>
      </c>
      <c r="J133" s="214">
        <f t="shared" si="18"/>
        <v>0.2021077385424493</v>
      </c>
      <c r="K133" s="218">
        <f t="shared" si="19"/>
        <v>3.1018835625</v>
      </c>
      <c r="L133" s="208">
        <f t="shared" si="20"/>
        <v>16.989715979357356</v>
      </c>
      <c r="M133" s="219">
        <v>49.630137</v>
      </c>
    </row>
    <row r="134" spans="1:13" s="7" customFormat="1" ht="15">
      <c r="A134" s="193" t="s">
        <v>276</v>
      </c>
      <c r="B134" s="179">
        <v>350</v>
      </c>
      <c r="C134" s="284">
        <f>Volume!J134</f>
        <v>814.9</v>
      </c>
      <c r="D134" s="318">
        <v>137.56</v>
      </c>
      <c r="E134" s="206">
        <f t="shared" si="14"/>
        <v>48146</v>
      </c>
      <c r="F134" s="211">
        <f t="shared" si="15"/>
        <v>16.880598846484233</v>
      </c>
      <c r="G134" s="277">
        <f t="shared" si="16"/>
        <v>62406.75</v>
      </c>
      <c r="H134" s="275">
        <v>5</v>
      </c>
      <c r="I134" s="207">
        <f t="shared" si="17"/>
        <v>178.305</v>
      </c>
      <c r="J134" s="214">
        <f t="shared" si="18"/>
        <v>0.21880598846484234</v>
      </c>
      <c r="K134" s="218">
        <f t="shared" si="19"/>
        <v>3.6691494375</v>
      </c>
      <c r="L134" s="208">
        <f t="shared" si="20"/>
        <v>20.096759137761417</v>
      </c>
      <c r="M134" s="219">
        <v>58.706391</v>
      </c>
    </row>
    <row r="135" spans="1:13" s="7" customFormat="1" ht="15">
      <c r="A135" s="193" t="s">
        <v>180</v>
      </c>
      <c r="B135" s="179">
        <v>1500</v>
      </c>
      <c r="C135" s="284">
        <f>Volume!J135</f>
        <v>147.3</v>
      </c>
      <c r="D135" s="318">
        <v>32.01</v>
      </c>
      <c r="E135" s="206">
        <f t="shared" si="14"/>
        <v>48015</v>
      </c>
      <c r="F135" s="211">
        <f t="shared" si="15"/>
        <v>21.731160896130344</v>
      </c>
      <c r="G135" s="277">
        <f t="shared" si="16"/>
        <v>59062.5</v>
      </c>
      <c r="H135" s="275">
        <v>5</v>
      </c>
      <c r="I135" s="207">
        <f t="shared" si="17"/>
        <v>39.375</v>
      </c>
      <c r="J135" s="214">
        <f t="shared" si="18"/>
        <v>0.26731160896130346</v>
      </c>
      <c r="K135" s="218">
        <f t="shared" si="19"/>
        <v>3.384001375</v>
      </c>
      <c r="L135" s="208">
        <f t="shared" si="20"/>
        <v>18.534938877159988</v>
      </c>
      <c r="M135" s="219">
        <v>54.144022</v>
      </c>
    </row>
    <row r="136" spans="1:13" s="8" customFormat="1" ht="15">
      <c r="A136" s="193" t="s">
        <v>181</v>
      </c>
      <c r="B136" s="179">
        <v>850</v>
      </c>
      <c r="C136" s="284">
        <f>Volume!J136</f>
        <v>341.55</v>
      </c>
      <c r="D136" s="318">
        <v>64.14</v>
      </c>
      <c r="E136" s="206">
        <f t="shared" si="14"/>
        <v>54519</v>
      </c>
      <c r="F136" s="211">
        <f t="shared" si="15"/>
        <v>18.77909530083443</v>
      </c>
      <c r="G136" s="277">
        <f t="shared" si="16"/>
        <v>69034.875</v>
      </c>
      <c r="H136" s="275">
        <v>5</v>
      </c>
      <c r="I136" s="207">
        <f t="shared" si="17"/>
        <v>81.2175</v>
      </c>
      <c r="J136" s="214">
        <f t="shared" si="18"/>
        <v>0.2377909530083443</v>
      </c>
      <c r="K136" s="218">
        <f t="shared" si="19"/>
        <v>3.422765625</v>
      </c>
      <c r="L136" s="208">
        <f t="shared" si="20"/>
        <v>18.747259418657684</v>
      </c>
      <c r="M136" s="219">
        <v>54.76425</v>
      </c>
    </row>
    <row r="137" spans="1:13" s="7" customFormat="1" ht="15">
      <c r="A137" s="193" t="s">
        <v>150</v>
      </c>
      <c r="B137" s="179">
        <v>875</v>
      </c>
      <c r="C137" s="284">
        <f>Volume!J137</f>
        <v>518</v>
      </c>
      <c r="D137" s="318">
        <v>82.05</v>
      </c>
      <c r="E137" s="206">
        <f t="shared" si="14"/>
        <v>71793.75</v>
      </c>
      <c r="F137" s="211">
        <f t="shared" si="15"/>
        <v>15.839768339768339</v>
      </c>
      <c r="G137" s="277">
        <f t="shared" si="16"/>
        <v>94456.25</v>
      </c>
      <c r="H137" s="275">
        <v>5</v>
      </c>
      <c r="I137" s="207">
        <f t="shared" si="17"/>
        <v>107.95</v>
      </c>
      <c r="J137" s="214">
        <f t="shared" si="18"/>
        <v>0.20839768339768341</v>
      </c>
      <c r="K137" s="218">
        <f t="shared" si="19"/>
        <v>2.970833875</v>
      </c>
      <c r="L137" s="208">
        <f t="shared" si="20"/>
        <v>16.271927279379828</v>
      </c>
      <c r="M137" s="219">
        <v>47.533342</v>
      </c>
    </row>
    <row r="138" spans="1:13" s="8" customFormat="1" ht="15">
      <c r="A138" s="193" t="s">
        <v>151</v>
      </c>
      <c r="B138" s="179">
        <v>225</v>
      </c>
      <c r="C138" s="284">
        <f>Volume!J138</f>
        <v>1047.8</v>
      </c>
      <c r="D138" s="318">
        <v>126.77</v>
      </c>
      <c r="E138" s="206">
        <f t="shared" si="14"/>
        <v>28523.25</v>
      </c>
      <c r="F138" s="211">
        <f t="shared" si="15"/>
        <v>12.098682954762358</v>
      </c>
      <c r="G138" s="277">
        <f t="shared" si="16"/>
        <v>40311</v>
      </c>
      <c r="H138" s="275">
        <v>5</v>
      </c>
      <c r="I138" s="207">
        <f t="shared" si="17"/>
        <v>179.16</v>
      </c>
      <c r="J138" s="214">
        <f t="shared" si="18"/>
        <v>0.1709868295476236</v>
      </c>
      <c r="K138" s="218">
        <f t="shared" si="19"/>
        <v>1.796147375</v>
      </c>
      <c r="L138" s="208">
        <f t="shared" si="20"/>
        <v>9.837904338911907</v>
      </c>
      <c r="M138" s="219">
        <v>28.738358</v>
      </c>
    </row>
    <row r="139" spans="1:13" s="8" customFormat="1" ht="15">
      <c r="A139" s="193" t="s">
        <v>214</v>
      </c>
      <c r="B139" s="179">
        <v>125</v>
      </c>
      <c r="C139" s="284">
        <f>Volume!J139</f>
        <v>1649.6</v>
      </c>
      <c r="D139" s="318">
        <v>196.07</v>
      </c>
      <c r="E139" s="206">
        <f t="shared" si="14"/>
        <v>24508.75</v>
      </c>
      <c r="F139" s="211">
        <f t="shared" si="15"/>
        <v>11.885911736178468</v>
      </c>
      <c r="G139" s="277">
        <f t="shared" si="16"/>
        <v>34818.75</v>
      </c>
      <c r="H139" s="275">
        <v>5</v>
      </c>
      <c r="I139" s="207">
        <f t="shared" si="17"/>
        <v>278.55</v>
      </c>
      <c r="J139" s="214">
        <f t="shared" si="18"/>
        <v>0.1688591173617847</v>
      </c>
      <c r="K139" s="218">
        <f t="shared" si="19"/>
        <v>3.8444254375</v>
      </c>
      <c r="L139" s="208">
        <f t="shared" si="20"/>
        <v>21.056785327654172</v>
      </c>
      <c r="M139" s="219">
        <v>61.510807</v>
      </c>
    </row>
    <row r="140" spans="1:13" s="8" customFormat="1" ht="15">
      <c r="A140" s="193" t="s">
        <v>229</v>
      </c>
      <c r="B140" s="179">
        <v>200</v>
      </c>
      <c r="C140" s="284">
        <f>Volume!J140</f>
        <v>1145.15</v>
      </c>
      <c r="D140" s="318">
        <v>193.81</v>
      </c>
      <c r="E140" s="206">
        <f t="shared" si="14"/>
        <v>38762</v>
      </c>
      <c r="F140" s="211">
        <f t="shared" si="15"/>
        <v>16.924420381609394</v>
      </c>
      <c r="G140" s="277">
        <f t="shared" si="16"/>
        <v>50213.5</v>
      </c>
      <c r="H140" s="275">
        <v>5</v>
      </c>
      <c r="I140" s="207">
        <f t="shared" si="17"/>
        <v>251.0675</v>
      </c>
      <c r="J140" s="214">
        <f t="shared" si="18"/>
        <v>0.21924420381609394</v>
      </c>
      <c r="K140" s="218">
        <f t="shared" si="19"/>
        <v>2.4607636875</v>
      </c>
      <c r="L140" s="208">
        <f t="shared" si="20"/>
        <v>13.478157803333435</v>
      </c>
      <c r="M140" s="219">
        <v>39.372219</v>
      </c>
    </row>
    <row r="141" spans="1:13" s="7" customFormat="1" ht="15">
      <c r="A141" s="193" t="s">
        <v>91</v>
      </c>
      <c r="B141" s="179">
        <v>3800</v>
      </c>
      <c r="C141" s="284">
        <f>Volume!J141</f>
        <v>72.6</v>
      </c>
      <c r="D141" s="318">
        <v>11.15</v>
      </c>
      <c r="E141" s="206">
        <f t="shared" si="14"/>
        <v>42370</v>
      </c>
      <c r="F141" s="211">
        <f t="shared" si="15"/>
        <v>15.358126721763089</v>
      </c>
      <c r="G141" s="277">
        <f t="shared" si="16"/>
        <v>56164</v>
      </c>
      <c r="H141" s="275">
        <v>5</v>
      </c>
      <c r="I141" s="207">
        <f t="shared" si="17"/>
        <v>14.78</v>
      </c>
      <c r="J141" s="214">
        <f t="shared" si="18"/>
        <v>0.20358126721763087</v>
      </c>
      <c r="K141" s="218">
        <f t="shared" si="19"/>
        <v>3.15655025</v>
      </c>
      <c r="L141" s="208">
        <f t="shared" si="20"/>
        <v>17.289137758235714</v>
      </c>
      <c r="M141" s="219">
        <v>50.504804</v>
      </c>
    </row>
    <row r="142" spans="1:13" s="7" customFormat="1" ht="15">
      <c r="A142" s="193" t="s">
        <v>152</v>
      </c>
      <c r="B142" s="179">
        <v>1350</v>
      </c>
      <c r="C142" s="284">
        <f>Volume!J142</f>
        <v>214</v>
      </c>
      <c r="D142" s="318">
        <v>22.94</v>
      </c>
      <c r="E142" s="206">
        <f t="shared" si="14"/>
        <v>30969</v>
      </c>
      <c r="F142" s="211">
        <f t="shared" si="15"/>
        <v>10.7196261682243</v>
      </c>
      <c r="G142" s="277">
        <f t="shared" si="16"/>
        <v>45414</v>
      </c>
      <c r="H142" s="275">
        <v>5</v>
      </c>
      <c r="I142" s="207">
        <f t="shared" si="17"/>
        <v>33.64</v>
      </c>
      <c r="J142" s="214">
        <f t="shared" si="18"/>
        <v>0.157196261682243</v>
      </c>
      <c r="K142" s="218">
        <f t="shared" si="19"/>
        <v>1.588664125</v>
      </c>
      <c r="L142" s="208">
        <f t="shared" si="20"/>
        <v>8.701471775617069</v>
      </c>
      <c r="M142" s="219">
        <v>25.418626</v>
      </c>
    </row>
    <row r="143" spans="1:13" s="8" customFormat="1" ht="15">
      <c r="A143" s="193" t="s">
        <v>208</v>
      </c>
      <c r="B143" s="179">
        <v>412</v>
      </c>
      <c r="C143" s="284">
        <f>Volume!J143</f>
        <v>718.15</v>
      </c>
      <c r="D143" s="318">
        <v>92.68</v>
      </c>
      <c r="E143" s="206">
        <f t="shared" si="14"/>
        <v>38184.16</v>
      </c>
      <c r="F143" s="211">
        <f t="shared" si="15"/>
        <v>12.905381884007522</v>
      </c>
      <c r="G143" s="277">
        <f t="shared" si="16"/>
        <v>52978.05</v>
      </c>
      <c r="H143" s="275">
        <v>5</v>
      </c>
      <c r="I143" s="207">
        <f t="shared" si="17"/>
        <v>128.5875</v>
      </c>
      <c r="J143" s="214">
        <f t="shared" si="18"/>
        <v>0.1790538188400752</v>
      </c>
      <c r="K143" s="218">
        <f t="shared" si="19"/>
        <v>2.4501476875</v>
      </c>
      <c r="L143" s="208">
        <f t="shared" si="20"/>
        <v>13.420011576628685</v>
      </c>
      <c r="M143" s="219">
        <v>39.202363</v>
      </c>
    </row>
    <row r="144" spans="1:13" s="7" customFormat="1" ht="15">
      <c r="A144" s="193" t="s">
        <v>230</v>
      </c>
      <c r="B144" s="179">
        <v>400</v>
      </c>
      <c r="C144" s="284">
        <f>Volume!J144</f>
        <v>568.1</v>
      </c>
      <c r="D144" s="318">
        <v>58.75</v>
      </c>
      <c r="E144" s="206">
        <f t="shared" si="14"/>
        <v>23500</v>
      </c>
      <c r="F144" s="211">
        <f t="shared" si="15"/>
        <v>10.341489174441119</v>
      </c>
      <c r="G144" s="277">
        <f t="shared" si="16"/>
        <v>34862</v>
      </c>
      <c r="H144" s="275">
        <v>5</v>
      </c>
      <c r="I144" s="207">
        <f t="shared" si="17"/>
        <v>87.155</v>
      </c>
      <c r="J144" s="214">
        <f t="shared" si="18"/>
        <v>0.1534148917444112</v>
      </c>
      <c r="K144" s="218">
        <f t="shared" si="19"/>
        <v>2.229290125</v>
      </c>
      <c r="L144" s="208">
        <f t="shared" si="20"/>
        <v>12.210324886860114</v>
      </c>
      <c r="M144" s="219">
        <v>35.668642</v>
      </c>
    </row>
    <row r="145" spans="1:13" s="8" customFormat="1" ht="15">
      <c r="A145" s="193" t="s">
        <v>185</v>
      </c>
      <c r="B145" s="179">
        <v>675</v>
      </c>
      <c r="C145" s="284">
        <f>Volume!J145</f>
        <v>557.1</v>
      </c>
      <c r="D145" s="318">
        <v>82.96</v>
      </c>
      <c r="E145" s="206">
        <f t="shared" si="14"/>
        <v>55997.99999999999</v>
      </c>
      <c r="F145" s="211">
        <f t="shared" si="15"/>
        <v>14.891401902710463</v>
      </c>
      <c r="G145" s="277">
        <f t="shared" si="16"/>
        <v>74800.125</v>
      </c>
      <c r="H145" s="275">
        <v>5</v>
      </c>
      <c r="I145" s="207">
        <f t="shared" si="17"/>
        <v>110.815</v>
      </c>
      <c r="J145" s="214">
        <f t="shared" si="18"/>
        <v>0.19891401902710465</v>
      </c>
      <c r="K145" s="218">
        <f t="shared" si="19"/>
        <v>2.3935184375</v>
      </c>
      <c r="L145" s="208">
        <f t="shared" si="20"/>
        <v>13.109840400232692</v>
      </c>
      <c r="M145" s="219">
        <v>38.296295</v>
      </c>
    </row>
    <row r="146" spans="1:13" s="7" customFormat="1" ht="15">
      <c r="A146" s="193" t="s">
        <v>206</v>
      </c>
      <c r="B146" s="179">
        <v>275</v>
      </c>
      <c r="C146" s="284">
        <f>Volume!J146</f>
        <v>678.65</v>
      </c>
      <c r="D146" s="318">
        <v>145.68</v>
      </c>
      <c r="E146" s="206">
        <f t="shared" si="14"/>
        <v>40062</v>
      </c>
      <c r="F146" s="211">
        <f t="shared" si="15"/>
        <v>21.466146025197084</v>
      </c>
      <c r="G146" s="277">
        <f t="shared" si="16"/>
        <v>49393.4375</v>
      </c>
      <c r="H146" s="275">
        <v>5</v>
      </c>
      <c r="I146" s="207">
        <f t="shared" si="17"/>
        <v>179.6125</v>
      </c>
      <c r="J146" s="214">
        <f t="shared" si="18"/>
        <v>0.26466146025197085</v>
      </c>
      <c r="K146" s="218">
        <f t="shared" si="19"/>
        <v>1.6223405</v>
      </c>
      <c r="L146" s="208">
        <f t="shared" si="20"/>
        <v>8.885924878042099</v>
      </c>
      <c r="M146" s="219">
        <v>25.957448</v>
      </c>
    </row>
    <row r="147" spans="1:13" s="7" customFormat="1" ht="15">
      <c r="A147" s="193" t="s">
        <v>118</v>
      </c>
      <c r="B147" s="179">
        <v>250</v>
      </c>
      <c r="C147" s="284">
        <f>Volume!J147</f>
        <v>1247.8</v>
      </c>
      <c r="D147" s="318">
        <v>144.92</v>
      </c>
      <c r="E147" s="206">
        <f t="shared" si="14"/>
        <v>36230</v>
      </c>
      <c r="F147" s="211">
        <f t="shared" si="15"/>
        <v>11.614040711652509</v>
      </c>
      <c r="G147" s="277">
        <f t="shared" si="16"/>
        <v>51827.5</v>
      </c>
      <c r="H147" s="275">
        <v>5</v>
      </c>
      <c r="I147" s="207">
        <f t="shared" si="17"/>
        <v>207.31</v>
      </c>
      <c r="J147" s="214">
        <f t="shared" si="18"/>
        <v>0.16614040711652509</v>
      </c>
      <c r="K147" s="218">
        <f t="shared" si="19"/>
        <v>2.07079775</v>
      </c>
      <c r="L147" s="208">
        <f t="shared" si="20"/>
        <v>11.342226397059436</v>
      </c>
      <c r="M147" s="219">
        <v>33.132764</v>
      </c>
    </row>
    <row r="148" spans="1:13" s="7" customFormat="1" ht="15">
      <c r="A148" s="193" t="s">
        <v>231</v>
      </c>
      <c r="B148" s="179">
        <v>411</v>
      </c>
      <c r="C148" s="284">
        <f>Volume!J148</f>
        <v>952.85</v>
      </c>
      <c r="D148" s="318">
        <v>137.77</v>
      </c>
      <c r="E148" s="206">
        <f t="shared" si="14"/>
        <v>56623.47</v>
      </c>
      <c r="F148" s="211">
        <f t="shared" si="15"/>
        <v>14.458729075930105</v>
      </c>
      <c r="G148" s="277">
        <f t="shared" si="16"/>
        <v>76204.5375</v>
      </c>
      <c r="H148" s="275">
        <v>5</v>
      </c>
      <c r="I148" s="207">
        <f t="shared" si="17"/>
        <v>185.41250000000002</v>
      </c>
      <c r="J148" s="214">
        <f t="shared" si="18"/>
        <v>0.19458729075930106</v>
      </c>
      <c r="K148" s="218">
        <f t="shared" si="19"/>
        <v>3.570430625</v>
      </c>
      <c r="L148" s="208">
        <f t="shared" si="20"/>
        <v>19.55605393319769</v>
      </c>
      <c r="M148" s="219">
        <v>57.12689</v>
      </c>
    </row>
    <row r="149" spans="1:13" s="7" customFormat="1" ht="15">
      <c r="A149" s="193" t="s">
        <v>300</v>
      </c>
      <c r="B149" s="179">
        <v>3850</v>
      </c>
      <c r="C149" s="284">
        <f>Volume!J149</f>
        <v>49.1</v>
      </c>
      <c r="D149" s="318">
        <v>14.66</v>
      </c>
      <c r="E149" s="206">
        <f t="shared" si="14"/>
        <v>56441</v>
      </c>
      <c r="F149" s="211">
        <f t="shared" si="15"/>
        <v>29.857433808553974</v>
      </c>
      <c r="G149" s="277">
        <f t="shared" si="16"/>
        <v>65892.75</v>
      </c>
      <c r="H149" s="275">
        <v>5</v>
      </c>
      <c r="I149" s="207">
        <f t="shared" si="17"/>
        <v>17.115</v>
      </c>
      <c r="J149" s="214">
        <f t="shared" si="18"/>
        <v>0.34857433808553967</v>
      </c>
      <c r="K149" s="218">
        <f t="shared" si="19"/>
        <v>3.0576005625</v>
      </c>
      <c r="L149" s="208">
        <f t="shared" si="20"/>
        <v>16.747167999217343</v>
      </c>
      <c r="M149" s="219">
        <v>48.921609</v>
      </c>
    </row>
    <row r="150" spans="1:13" s="7" customFormat="1" ht="15">
      <c r="A150" s="193" t="s">
        <v>301</v>
      </c>
      <c r="B150" s="179">
        <v>10450</v>
      </c>
      <c r="C150" s="284">
        <f>Volume!J150</f>
        <v>26.3</v>
      </c>
      <c r="D150" s="318">
        <v>4.82</v>
      </c>
      <c r="E150" s="206">
        <f t="shared" si="14"/>
        <v>50369</v>
      </c>
      <c r="F150" s="211">
        <f t="shared" si="15"/>
        <v>18.326996197718632</v>
      </c>
      <c r="G150" s="277">
        <f t="shared" si="16"/>
        <v>64110.75</v>
      </c>
      <c r="H150" s="275">
        <v>5</v>
      </c>
      <c r="I150" s="207">
        <f t="shared" si="17"/>
        <v>6.135</v>
      </c>
      <c r="J150" s="214">
        <f t="shared" si="18"/>
        <v>0.2332699619771863</v>
      </c>
      <c r="K150" s="218">
        <f t="shared" si="19"/>
        <v>3.3860664375</v>
      </c>
      <c r="L150" s="208">
        <f t="shared" si="20"/>
        <v>18.546249690299067</v>
      </c>
      <c r="M150" s="219">
        <v>54.177063</v>
      </c>
    </row>
    <row r="151" spans="1:13" s="8" customFormat="1" ht="15">
      <c r="A151" s="193" t="s">
        <v>173</v>
      </c>
      <c r="B151" s="179">
        <v>2950</v>
      </c>
      <c r="C151" s="284">
        <f>Volume!J151</f>
        <v>56.75</v>
      </c>
      <c r="D151" s="318">
        <v>6.34</v>
      </c>
      <c r="E151" s="206">
        <f t="shared" si="14"/>
        <v>18703</v>
      </c>
      <c r="F151" s="211">
        <f t="shared" si="15"/>
        <v>11.17180616740088</v>
      </c>
      <c r="G151" s="277">
        <f t="shared" si="16"/>
        <v>27073.625</v>
      </c>
      <c r="H151" s="275">
        <v>5</v>
      </c>
      <c r="I151" s="207">
        <f t="shared" si="17"/>
        <v>9.1775</v>
      </c>
      <c r="J151" s="214">
        <f t="shared" si="18"/>
        <v>0.16171806167400882</v>
      </c>
      <c r="K151" s="218">
        <f t="shared" si="19"/>
        <v>2.736723</v>
      </c>
      <c r="L151" s="208">
        <f t="shared" si="20"/>
        <v>14.989649207432107</v>
      </c>
      <c r="M151" s="219">
        <v>43.787568</v>
      </c>
    </row>
    <row r="152" spans="1:13" s="7" customFormat="1" ht="15">
      <c r="A152" s="193" t="s">
        <v>302</v>
      </c>
      <c r="B152" s="179">
        <v>200</v>
      </c>
      <c r="C152" s="284">
        <f>Volume!J152</f>
        <v>812.05</v>
      </c>
      <c r="D152" s="318">
        <v>132.77</v>
      </c>
      <c r="E152" s="206">
        <f t="shared" si="14"/>
        <v>26554.000000000004</v>
      </c>
      <c r="F152" s="211">
        <f t="shared" si="15"/>
        <v>16.349978449602858</v>
      </c>
      <c r="G152" s="277">
        <f t="shared" si="16"/>
        <v>34674.5</v>
      </c>
      <c r="H152" s="275">
        <v>5</v>
      </c>
      <c r="I152" s="207">
        <f t="shared" si="17"/>
        <v>173.3725</v>
      </c>
      <c r="J152" s="214">
        <f t="shared" si="18"/>
        <v>0.21349978449602858</v>
      </c>
      <c r="K152" s="218">
        <f t="shared" si="19"/>
        <v>2.5993168125</v>
      </c>
      <c r="L152" s="208">
        <f t="shared" si="20"/>
        <v>14.237044523086764</v>
      </c>
      <c r="M152" s="219">
        <v>41.589069</v>
      </c>
    </row>
    <row r="153" spans="1:13" s="7" customFormat="1" ht="15">
      <c r="A153" s="193" t="s">
        <v>82</v>
      </c>
      <c r="B153" s="179">
        <v>2100</v>
      </c>
      <c r="C153" s="284">
        <f>Volume!J153</f>
        <v>103.45</v>
      </c>
      <c r="D153" s="318">
        <v>15.07</v>
      </c>
      <c r="E153" s="206">
        <f t="shared" si="14"/>
        <v>31647</v>
      </c>
      <c r="F153" s="211">
        <f t="shared" si="15"/>
        <v>14.567423876268728</v>
      </c>
      <c r="G153" s="277">
        <f t="shared" si="16"/>
        <v>42509.25</v>
      </c>
      <c r="H153" s="275">
        <v>5</v>
      </c>
      <c r="I153" s="207">
        <f t="shared" si="17"/>
        <v>20.2425</v>
      </c>
      <c r="J153" s="214">
        <f t="shared" si="18"/>
        <v>0.19567423876268727</v>
      </c>
      <c r="K153" s="218">
        <f t="shared" si="19"/>
        <v>3.184963</v>
      </c>
      <c r="L153" s="208">
        <f t="shared" si="20"/>
        <v>17.444760799193265</v>
      </c>
      <c r="M153" s="219">
        <v>50.959408</v>
      </c>
    </row>
    <row r="154" spans="1:13" s="8" customFormat="1" ht="15">
      <c r="A154" s="193" t="s">
        <v>153</v>
      </c>
      <c r="B154" s="179">
        <v>450</v>
      </c>
      <c r="C154" s="284">
        <f>Volume!J154</f>
        <v>462.95</v>
      </c>
      <c r="D154" s="318">
        <v>80.72</v>
      </c>
      <c r="E154" s="206">
        <f t="shared" si="14"/>
        <v>36324</v>
      </c>
      <c r="F154" s="211">
        <f t="shared" si="15"/>
        <v>17.43600820822983</v>
      </c>
      <c r="G154" s="277">
        <f t="shared" si="16"/>
        <v>46740.375</v>
      </c>
      <c r="H154" s="275">
        <v>5</v>
      </c>
      <c r="I154" s="207">
        <f t="shared" si="17"/>
        <v>103.8675</v>
      </c>
      <c r="J154" s="214">
        <f t="shared" si="18"/>
        <v>0.22436008208229832</v>
      </c>
      <c r="K154" s="218">
        <f t="shared" si="19"/>
        <v>2.238566375</v>
      </c>
      <c r="L154" s="208">
        <f t="shared" si="20"/>
        <v>12.261133000600688</v>
      </c>
      <c r="M154" s="219">
        <v>35.817062</v>
      </c>
    </row>
    <row r="155" spans="1:13" s="7" customFormat="1" ht="15">
      <c r="A155" s="193" t="s">
        <v>154</v>
      </c>
      <c r="B155" s="179">
        <v>6900</v>
      </c>
      <c r="C155" s="284">
        <f>Volume!J155</f>
        <v>43.4</v>
      </c>
      <c r="D155" s="318">
        <v>6.13</v>
      </c>
      <c r="E155" s="206">
        <f t="shared" si="14"/>
        <v>42297</v>
      </c>
      <c r="F155" s="211">
        <f t="shared" si="15"/>
        <v>14.124423963133642</v>
      </c>
      <c r="G155" s="277">
        <f t="shared" si="16"/>
        <v>57270</v>
      </c>
      <c r="H155" s="275">
        <v>5</v>
      </c>
      <c r="I155" s="207">
        <f t="shared" si="17"/>
        <v>8.3</v>
      </c>
      <c r="J155" s="214">
        <f t="shared" si="18"/>
        <v>0.19124423963133644</v>
      </c>
      <c r="K155" s="218">
        <f t="shared" si="19"/>
        <v>2.8847229375</v>
      </c>
      <c r="L155" s="208">
        <f t="shared" si="20"/>
        <v>15.800278250213154</v>
      </c>
      <c r="M155" s="219">
        <v>46.155567</v>
      </c>
    </row>
    <row r="156" spans="1:13" s="7" customFormat="1" ht="15">
      <c r="A156" s="193" t="s">
        <v>303</v>
      </c>
      <c r="B156" s="179">
        <v>1800</v>
      </c>
      <c r="C156" s="284">
        <f>Volume!J156</f>
        <v>89.85</v>
      </c>
      <c r="D156" s="318">
        <v>21.72</v>
      </c>
      <c r="E156" s="206">
        <f t="shared" si="14"/>
        <v>39096</v>
      </c>
      <c r="F156" s="211">
        <f t="shared" si="15"/>
        <v>24.173622704507515</v>
      </c>
      <c r="G156" s="277">
        <f t="shared" si="16"/>
        <v>47182.5</v>
      </c>
      <c r="H156" s="275">
        <v>5</v>
      </c>
      <c r="I156" s="207">
        <f t="shared" si="17"/>
        <v>26.2125</v>
      </c>
      <c r="J156" s="214">
        <f t="shared" si="18"/>
        <v>0.2917362270450751</v>
      </c>
      <c r="K156" s="218">
        <f t="shared" si="19"/>
        <v>3.3780660625</v>
      </c>
      <c r="L156" s="208">
        <f t="shared" si="20"/>
        <v>18.50242983173906</v>
      </c>
      <c r="M156" s="219">
        <v>54.049057</v>
      </c>
    </row>
    <row r="157" spans="1:13" s="8" customFormat="1" ht="15">
      <c r="A157" s="193" t="s">
        <v>155</v>
      </c>
      <c r="B157" s="179">
        <v>525</v>
      </c>
      <c r="C157" s="284">
        <f>Volume!J157</f>
        <v>448.95</v>
      </c>
      <c r="D157" s="318">
        <v>54.39</v>
      </c>
      <c r="E157" s="206">
        <f t="shared" si="14"/>
        <v>28554.75</v>
      </c>
      <c r="F157" s="211">
        <f t="shared" si="15"/>
        <v>12.114934847978617</v>
      </c>
      <c r="G157" s="277">
        <f t="shared" si="16"/>
        <v>40339.6875</v>
      </c>
      <c r="H157" s="275">
        <v>5</v>
      </c>
      <c r="I157" s="207">
        <f t="shared" si="17"/>
        <v>76.8375</v>
      </c>
      <c r="J157" s="214">
        <f t="shared" si="18"/>
        <v>0.1711493484797862</v>
      </c>
      <c r="K157" s="218">
        <f t="shared" si="19"/>
        <v>2.8725259375</v>
      </c>
      <c r="L157" s="208">
        <f t="shared" si="20"/>
        <v>15.733472529874248</v>
      </c>
      <c r="M157" s="219">
        <v>45.960415</v>
      </c>
    </row>
    <row r="158" spans="1:13" s="7" customFormat="1" ht="15">
      <c r="A158" s="193" t="s">
        <v>38</v>
      </c>
      <c r="B158" s="179">
        <v>600</v>
      </c>
      <c r="C158" s="284">
        <f>Volume!J158</f>
        <v>567.4</v>
      </c>
      <c r="D158" s="318">
        <v>80.08</v>
      </c>
      <c r="E158" s="206">
        <f t="shared" si="14"/>
        <v>48048</v>
      </c>
      <c r="F158" s="211">
        <f t="shared" si="15"/>
        <v>14.11350017624251</v>
      </c>
      <c r="G158" s="277">
        <f t="shared" si="16"/>
        <v>65070</v>
      </c>
      <c r="H158" s="275">
        <v>5</v>
      </c>
      <c r="I158" s="207">
        <f t="shared" si="17"/>
        <v>108.45</v>
      </c>
      <c r="J158" s="214">
        <f t="shared" si="18"/>
        <v>0.19113500176242512</v>
      </c>
      <c r="K158" s="218">
        <f t="shared" si="19"/>
        <v>2.2368231875</v>
      </c>
      <c r="L158" s="208">
        <f t="shared" si="20"/>
        <v>12.251585169443578</v>
      </c>
      <c r="M158" s="219">
        <v>35.789171</v>
      </c>
    </row>
    <row r="159" spans="1:13" s="8" customFormat="1" ht="15">
      <c r="A159" s="193" t="s">
        <v>156</v>
      </c>
      <c r="B159" s="179">
        <v>600</v>
      </c>
      <c r="C159" s="284">
        <f>Volume!J159</f>
        <v>419.05</v>
      </c>
      <c r="D159" s="318">
        <v>51.98</v>
      </c>
      <c r="E159" s="206">
        <f t="shared" si="14"/>
        <v>31187.999999999996</v>
      </c>
      <c r="F159" s="211">
        <f t="shared" si="15"/>
        <v>12.404247703138049</v>
      </c>
      <c r="G159" s="277">
        <f t="shared" si="16"/>
        <v>43759.5</v>
      </c>
      <c r="H159" s="275">
        <v>5</v>
      </c>
      <c r="I159" s="207">
        <f t="shared" si="17"/>
        <v>72.9325</v>
      </c>
      <c r="J159" s="214">
        <f t="shared" si="18"/>
        <v>0.1740424770313805</v>
      </c>
      <c r="K159" s="218">
        <f t="shared" si="19"/>
        <v>2.1191735</v>
      </c>
      <c r="L159" s="208">
        <f t="shared" si="20"/>
        <v>11.607191292171741</v>
      </c>
      <c r="M159" s="219">
        <v>33.906776</v>
      </c>
    </row>
    <row r="160" spans="1:13" s="7" customFormat="1" ht="15">
      <c r="A160" s="193" t="s">
        <v>396</v>
      </c>
      <c r="B160" s="179">
        <v>700</v>
      </c>
      <c r="C160" s="284">
        <f>Volume!J160</f>
        <v>273.5</v>
      </c>
      <c r="D160" s="318">
        <v>43.38</v>
      </c>
      <c r="E160" s="206">
        <f t="shared" si="14"/>
        <v>30366</v>
      </c>
      <c r="F160" s="211">
        <f t="shared" si="15"/>
        <v>15.86106032906764</v>
      </c>
      <c r="G160" s="277">
        <f t="shared" si="16"/>
        <v>39938.5</v>
      </c>
      <c r="H160" s="275">
        <v>5</v>
      </c>
      <c r="I160" s="207">
        <f t="shared" si="17"/>
        <v>57.055</v>
      </c>
      <c r="J160" s="214">
        <f t="shared" si="18"/>
        <v>0.2086106032906764</v>
      </c>
      <c r="K160" s="218">
        <f t="shared" si="19"/>
        <v>3.3919564375</v>
      </c>
      <c r="L160" s="208">
        <f t="shared" si="20"/>
        <v>18.578510548936123</v>
      </c>
      <c r="M160" s="219">
        <v>54.271303</v>
      </c>
    </row>
    <row r="161" spans="3:13" ht="14.25">
      <c r="C161" s="2"/>
      <c r="D161" s="111"/>
      <c r="H161" s="275"/>
      <c r="M161" s="71"/>
    </row>
    <row r="162" spans="3:13" ht="14.25">
      <c r="C162" s="2"/>
      <c r="D162" s="112"/>
      <c r="F162" s="67"/>
      <c r="H162" s="275"/>
      <c r="M162" s="71"/>
    </row>
    <row r="163" spans="3:13" ht="12.75">
      <c r="C163" s="2"/>
      <c r="D163" s="113"/>
      <c r="M163" s="71"/>
    </row>
    <row r="164" spans="3:13" ht="12.75">
      <c r="C164" s="2"/>
      <c r="D164" s="113"/>
      <c r="M164" s="1"/>
    </row>
    <row r="165" spans="3:13" ht="12.75">
      <c r="C165" s="2"/>
      <c r="D165" s="113"/>
      <c r="M165" s="1"/>
    </row>
    <row r="166" spans="3:13" ht="12.75">
      <c r="C166" s="2"/>
      <c r="D166" s="113"/>
      <c r="M166" s="1"/>
    </row>
    <row r="167" spans="3:13" ht="12.75">
      <c r="C167" s="2"/>
      <c r="D167" s="113"/>
      <c r="M167" s="1"/>
    </row>
    <row r="168" spans="3:13" ht="12.75">
      <c r="C168" s="2"/>
      <c r="D168" s="113"/>
      <c r="E168" s="2"/>
      <c r="F168" s="5"/>
      <c r="M168" s="1"/>
    </row>
    <row r="169" spans="3:13" ht="12.75">
      <c r="C169" s="2"/>
      <c r="D169" s="113"/>
      <c r="M169" s="1"/>
    </row>
    <row r="170" spans="3:13" ht="12.75">
      <c r="C170" s="2"/>
      <c r="D170" s="112"/>
      <c r="M170" s="1"/>
    </row>
    <row r="171" spans="3:13" ht="12.75">
      <c r="C171" s="2"/>
      <c r="D171" s="112"/>
      <c r="M171" s="1"/>
    </row>
    <row r="172" spans="3:13" ht="12.75">
      <c r="C172" s="2"/>
      <c r="D172" s="112"/>
      <c r="M172" s="1"/>
    </row>
    <row r="173" spans="3:13" ht="12.75">
      <c r="C173" s="2"/>
      <c r="D173" s="112"/>
      <c r="M173" s="1"/>
    </row>
    <row r="174" spans="3:13" ht="12.75">
      <c r="C174" s="2"/>
      <c r="D174" s="112"/>
      <c r="M174" s="1"/>
    </row>
    <row r="175" spans="1:13" ht="12.75">
      <c r="A175" s="76"/>
      <c r="C175" s="2"/>
      <c r="D175" s="112"/>
      <c r="M175" s="1"/>
    </row>
    <row r="176" spans="3:13" ht="12.75">
      <c r="C176" s="2"/>
      <c r="D176" s="112"/>
      <c r="M176" s="1"/>
    </row>
    <row r="177" spans="3:13" ht="12.75">
      <c r="C177" s="2"/>
      <c r="D177" s="112"/>
      <c r="M177" s="1"/>
    </row>
    <row r="178" spans="3:13" ht="12.75">
      <c r="C178" s="2"/>
      <c r="D178" s="112"/>
      <c r="M178" s="1"/>
    </row>
    <row r="179" spans="3:13" ht="12.75">
      <c r="C179" s="2"/>
      <c r="D179" s="112"/>
      <c r="M179" s="1"/>
    </row>
    <row r="180" spans="3:13" ht="12.75">
      <c r="C180" s="2"/>
      <c r="D180" s="112"/>
      <c r="M180" s="1"/>
    </row>
    <row r="181" spans="3:13" ht="12.75">
      <c r="C181" s="2"/>
      <c r="D181" s="112"/>
      <c r="M181" s="1"/>
    </row>
    <row r="182" spans="3:13" ht="12.75">
      <c r="C182" s="2"/>
      <c r="D182" s="112"/>
      <c r="M182" s="1"/>
    </row>
    <row r="183" spans="3:13" ht="12.75">
      <c r="C183" s="2"/>
      <c r="D183" s="112"/>
      <c r="M183" s="1"/>
    </row>
    <row r="184" spans="3:13" ht="12.75">
      <c r="C184" s="2"/>
      <c r="D184" s="112"/>
      <c r="M184" s="1"/>
    </row>
    <row r="185" spans="3:13" ht="12.75">
      <c r="C185" s="2"/>
      <c r="D185" s="112"/>
      <c r="M185" s="1"/>
    </row>
    <row r="186" spans="3:13" ht="12.75">
      <c r="C186" s="2"/>
      <c r="D186" s="112"/>
      <c r="M186" s="1"/>
    </row>
    <row r="187" spans="3:13" ht="12.75">
      <c r="C187" s="2"/>
      <c r="D187" s="112"/>
      <c r="M187" s="1"/>
    </row>
    <row r="188" spans="3:13" ht="12.75">
      <c r="C188" s="2"/>
      <c r="D188" s="112"/>
      <c r="M188" s="1"/>
    </row>
    <row r="189" spans="3:13" ht="12.75">
      <c r="C189" s="2"/>
      <c r="D189" s="112"/>
      <c r="M189" s="1"/>
    </row>
    <row r="190" spans="3:13" ht="12.75">
      <c r="C190" s="2"/>
      <c r="D190" s="112"/>
      <c r="M190" s="1"/>
    </row>
    <row r="191" spans="3:13" ht="12.75">
      <c r="C191" s="2"/>
      <c r="D191" s="112"/>
      <c r="M191" s="1"/>
    </row>
    <row r="192" spans="3:13" ht="12.75">
      <c r="C192" s="2"/>
      <c r="M192" s="1"/>
    </row>
    <row r="193" spans="3:13" ht="12.75">
      <c r="C193" s="2"/>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5"/>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2"/>
    </row>
    <row r="446" ht="12.75">
      <c r="M446" s="2"/>
    </row>
    <row r="447" ht="12.75">
      <c r="M447" s="2"/>
    </row>
    <row r="448" ht="12.75">
      <c r="M448" s="2"/>
    </row>
    <row r="449" ht="12.75">
      <c r="M449" s="2"/>
    </row>
    <row r="450" ht="12.75">
      <c r="M450"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2007-04-23T14:23:00Z</dcterms:modified>
  <cp:category/>
  <cp:version/>
  <cp:contentType/>
  <cp:contentStatus/>
</cp:coreProperties>
</file>