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<sst xmlns="http://schemas.openxmlformats.org/spreadsheetml/2006/main" count="1263" uniqueCount="366">
  <si>
    <t>ACC</t>
  </si>
  <si>
    <t>BHEL</t>
  </si>
  <si>
    <t>BPCL</t>
  </si>
  <si>
    <t>CIPLA</t>
  </si>
  <si>
    <t>HDFC</t>
  </si>
  <si>
    <t>HINDALC0</t>
  </si>
  <si>
    <t>ITC</t>
  </si>
  <si>
    <t>M&amp;M</t>
  </si>
  <si>
    <t>MTNL</t>
  </si>
  <si>
    <t>NIFTY</t>
  </si>
  <si>
    <t>Futures</t>
  </si>
  <si>
    <t>Total</t>
  </si>
  <si>
    <t>Index / Scrip</t>
  </si>
  <si>
    <t>Today</t>
  </si>
  <si>
    <t>Previous</t>
  </si>
  <si>
    <t>Market Lot</t>
  </si>
  <si>
    <t>Bajaj Auto</t>
  </si>
  <si>
    <t>HLL</t>
  </si>
  <si>
    <t>HPCL</t>
  </si>
  <si>
    <t>SBI</t>
  </si>
  <si>
    <t>%</t>
  </si>
  <si>
    <t>Daily (%)</t>
  </si>
  <si>
    <t>30 Days (%)</t>
  </si>
  <si>
    <t>Annual (%)</t>
  </si>
  <si>
    <t>Volume</t>
  </si>
  <si>
    <t>Call</t>
  </si>
  <si>
    <t>Put</t>
  </si>
  <si>
    <t>Dr. Reddy</t>
  </si>
  <si>
    <t>Gujarat Ambuja</t>
  </si>
  <si>
    <t>Infosys</t>
  </si>
  <si>
    <t>Ranbaxy</t>
  </si>
  <si>
    <t>RIL</t>
  </si>
  <si>
    <t>Satyam</t>
  </si>
  <si>
    <t>Tata Power</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</si>
  <si>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</si>
  <si>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</si>
  <si>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</si>
  <si>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</si>
  <si>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</si>
  <si>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</si>
  <si>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</si>
  <si>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</si>
  <si>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</si>
  <si>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</si>
  <si>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</si>
  <si>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HERO HONDA</t>
  </si>
  <si>
    <t>HCL TECH</t>
  </si>
  <si>
    <t>ICICI Bank</t>
  </si>
  <si>
    <t>IPCL</t>
  </si>
  <si>
    <t>NALCO</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</si>
  <si>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</si>
  <si>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</si>
  <si>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</si>
  <si>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</si>
  <si>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</si>
  <si>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</si>
  <si>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</si>
  <si>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</si>
  <si>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</si>
  <si>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</si>
  <si>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</si>
  <si>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</si>
  <si>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</si>
  <si>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</si>
  <si>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</si>
  <si>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</si>
  <si>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</si>
  <si>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</si>
  <si>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</si>
  <si>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</si>
  <si>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</si>
  <si>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</si>
  <si>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</si>
  <si>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</si>
  <si>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</si>
  <si>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</si>
  <si>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</si>
  <si>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</si>
  <si>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</si>
  <si>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</si>
  <si>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</si>
  <si>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</si>
  <si>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</si>
  <si>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</si>
  <si>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</si>
  <si>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</si>
  <si>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</si>
  <si>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</si>
  <si>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</si>
  <si>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</si>
  <si>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</si>
  <si>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</si>
  <si>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</si>
  <si>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</si>
  <si>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</si>
  <si>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</si>
  <si>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</si>
  <si>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</si>
  <si>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</si>
  <si>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</si>
  <si>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</si>
  <si>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</si>
  <si>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</si>
  <si>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</si>
  <si>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</si>
  <si>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</si>
  <si>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</si>
  <si>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</si>
  <si>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</si>
  <si>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Tata Motors</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</si>
  <si>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</si>
  <si>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</si>
  <si>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</si>
  <si>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</si>
  <si>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</si>
  <si>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</si>
  <si>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</si>
  <si>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</si>
  <si>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</si>
  <si>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</si>
  <si>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</si>
  <si>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</si>
  <si>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</si>
  <si>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</si>
  <si>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</si>
  <si>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</si>
  <si>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</si>
  <si>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</si>
  <si>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</si>
  <si>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</si>
  <si>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</si>
  <si>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</si>
  <si>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</si>
  <si>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</si>
  <si>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</si>
  <si>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</si>
  <si>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</si>
  <si>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</si>
  <si>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</si>
  <si>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</si>
  <si>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</si>
  <si>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</si>
  <si>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</si>
  <si>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</si>
  <si>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</si>
  <si>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</si>
  <si>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</si>
  <si>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</si>
  <si>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</si>
  <si>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</si>
  <si>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</si>
  <si>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</si>
  <si>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</si>
  <si>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</si>
  <si>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</si>
  <si>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</si>
  <si>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</si>
  <si>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</si>
  <si>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</si>
  <si>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</si>
  <si>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</si>
  <si>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</si>
  <si>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</si>
  <si>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</si>
  <si>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</si>
  <si>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</si>
  <si>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</si>
  <si>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</si>
  <si>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</si>
  <si>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</si>
  <si>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</si>
  <si>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</si>
  <si>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</si>
  <si>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</si>
  <si>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</si>
  <si>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</si>
  <si>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</si>
  <si>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</si>
  <si>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</si>
  <si>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</si>
  <si>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</si>
  <si>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</si>
  <si>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</si>
  <si>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</si>
  <si>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</si>
  <si>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</si>
  <si>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</si>
  <si>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</si>
  <si>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</si>
  <si>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</si>
  <si>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</si>
  <si>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</si>
  <si>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</si>
  <si>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</si>
  <si>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</si>
  <si>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</si>
  <si>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</si>
  <si>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</si>
  <si>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</si>
  <si>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</si>
  <si>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</si>
  <si>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</si>
  <si>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</si>
  <si>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</si>
  <si>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</si>
  <si>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</si>
  <si>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</si>
  <si>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</si>
  <si>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</si>
  <si>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</si>
  <si>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</si>
  <si>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</si>
  <si>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</si>
  <si>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</si>
  <si>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</si>
  <si>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</si>
  <si>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</si>
  <si>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</si>
  <si>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</si>
  <si>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</si>
  <si>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</si>
  <si>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</si>
  <si>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</si>
  <si>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</si>
  <si>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</si>
  <si>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</si>
  <si>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</si>
  <si>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</si>
  <si>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</si>
  <si>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</si>
  <si>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</si>
  <si>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</si>
  <si>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</si>
  <si>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</si>
  <si>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</si>
  <si>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</si>
  <si>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</si>
  <si>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</si>
  <si>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</si>
  <si>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</si>
  <si>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</si>
  <si>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</si>
  <si>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</si>
  <si>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</si>
  <si>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</si>
  <si>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</si>
  <si>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</si>
  <si>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</si>
  <si>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</si>
  <si>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</si>
  <si>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</si>
  <si>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</si>
  <si>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Dec</t>
  </si>
  <si>
    <t>Margin Details</t>
  </si>
  <si>
    <t>Jan</t>
  </si>
  <si>
    <t>Sector-wise Open Interest Positions</t>
  </si>
  <si>
    <t>Scrips/Indexs</t>
  </si>
  <si>
    <t>OI change</t>
  </si>
  <si>
    <t>Two Wheeler</t>
  </si>
  <si>
    <t>Hero Honda</t>
  </si>
  <si>
    <t>Tvs Motors</t>
  </si>
  <si>
    <t>Four Wheeler</t>
  </si>
  <si>
    <t>Ashok Leyland</t>
  </si>
  <si>
    <t>Escort</t>
  </si>
  <si>
    <t>MUL</t>
  </si>
  <si>
    <t>Auto (Total)</t>
  </si>
  <si>
    <t>Auto Ancillaries</t>
  </si>
  <si>
    <t>Bharat Forge</t>
  </si>
  <si>
    <t>Cummins</t>
  </si>
  <si>
    <t>PSU Banks</t>
  </si>
  <si>
    <t>Allahabad Bank</t>
  </si>
  <si>
    <t>Andhra Bank</t>
  </si>
  <si>
    <t>Bank of Baroda</t>
  </si>
  <si>
    <t>Bank of India</t>
  </si>
  <si>
    <t>Canara Bank</t>
  </si>
  <si>
    <t>Corporation Bank</t>
  </si>
  <si>
    <t>Oriental Bank</t>
  </si>
  <si>
    <t>Syndicate Bank</t>
  </si>
  <si>
    <t>Union Bank</t>
  </si>
  <si>
    <t>Vijaya Bank</t>
  </si>
  <si>
    <t>Private Banks</t>
  </si>
  <si>
    <t>Federal Bank</t>
  </si>
  <si>
    <t>HDFC Bank</t>
  </si>
  <si>
    <t>IDBI bank</t>
  </si>
  <si>
    <t>Indusind Bank</t>
  </si>
  <si>
    <t>J&amp;K bank</t>
  </si>
  <si>
    <t>Karantaka Bank</t>
  </si>
  <si>
    <t>UTI Bank</t>
  </si>
  <si>
    <t>Banking (Total)</t>
  </si>
  <si>
    <t>Capital goods</t>
  </si>
  <si>
    <t>L&amp;T</t>
  </si>
  <si>
    <t>Punj Loyd</t>
  </si>
  <si>
    <t>Siemens</t>
  </si>
  <si>
    <t>Cement</t>
  </si>
  <si>
    <t>India Cement</t>
  </si>
  <si>
    <t>FMCG</t>
  </si>
  <si>
    <t>Colgate</t>
  </si>
  <si>
    <t xml:space="preserve">HLL </t>
  </si>
  <si>
    <t>Tata Tea</t>
  </si>
  <si>
    <t>Titan</t>
  </si>
  <si>
    <t>IT</t>
  </si>
  <si>
    <t>HCL Tech</t>
  </si>
  <si>
    <t>Patni</t>
  </si>
  <si>
    <t>Polaris</t>
  </si>
  <si>
    <t>Wipro</t>
  </si>
  <si>
    <t>Pharma</t>
  </si>
  <si>
    <t>Aurobindo</t>
  </si>
  <si>
    <t>Cipla</t>
  </si>
  <si>
    <t>Divis Labs</t>
  </si>
  <si>
    <t>Matrix</t>
  </si>
  <si>
    <t>Orchid</t>
  </si>
  <si>
    <t>Nicholas Piramal</t>
  </si>
  <si>
    <t>Strides Arcolab</t>
  </si>
  <si>
    <t>Sun Pharma</t>
  </si>
  <si>
    <t>Wockhardth</t>
  </si>
  <si>
    <t>Textile</t>
  </si>
  <si>
    <t>Alok Textile</t>
  </si>
  <si>
    <t>Arvind Mills</t>
  </si>
  <si>
    <t>Century Textile</t>
  </si>
  <si>
    <t>Oil &amp; Gas</t>
  </si>
  <si>
    <t>Bongai refinery</t>
  </si>
  <si>
    <t>Essar Oil</t>
  </si>
  <si>
    <t>Reliance</t>
  </si>
  <si>
    <t>Reliance Petroleum</t>
  </si>
  <si>
    <t>Metals</t>
  </si>
  <si>
    <t>Hindalco</t>
  </si>
  <si>
    <t>Jindal Stainless</t>
  </si>
  <si>
    <t>Jindal Steel</t>
  </si>
  <si>
    <t>Maharashtra Seamless</t>
  </si>
  <si>
    <t>Neville Lignite</t>
  </si>
  <si>
    <t>Sterlite Inds.</t>
  </si>
  <si>
    <t>Tata Steel</t>
  </si>
  <si>
    <t>Media</t>
  </si>
  <si>
    <t>Sun TV</t>
  </si>
  <si>
    <t>ZEE TELE</t>
  </si>
  <si>
    <t>Power</t>
  </si>
  <si>
    <t>Reliance Energy</t>
  </si>
  <si>
    <t>JP Hydro</t>
  </si>
  <si>
    <t>Suzlon</t>
  </si>
  <si>
    <t>Telecom</t>
  </si>
  <si>
    <t>Bharti</t>
  </si>
  <si>
    <t>Fertilizers</t>
  </si>
  <si>
    <t>Chambal Fertilizer</t>
  </si>
  <si>
    <t>Nagarjuna Fert.</t>
  </si>
  <si>
    <t>Tata Chemicals</t>
  </si>
  <si>
    <t>NBFC</t>
  </si>
  <si>
    <t>LIC Hsg</t>
  </si>
  <si>
    <t>Reliance cap</t>
  </si>
  <si>
    <t>SHIPPING</t>
  </si>
  <si>
    <t>Others</t>
  </si>
  <si>
    <t>Indian Hotel</t>
  </si>
  <si>
    <t>Jet Airways</t>
  </si>
  <si>
    <t>IVRCL Infra</t>
  </si>
  <si>
    <t>Indexs</t>
  </si>
  <si>
    <t>GESHIP</t>
  </si>
  <si>
    <t>LITL</t>
  </si>
  <si>
    <t>Infrastructure</t>
  </si>
  <si>
    <t>GMR Infra</t>
  </si>
  <si>
    <t>PARSVNATH</t>
  </si>
  <si>
    <t>Feb</t>
  </si>
  <si>
    <t>M</t>
  </si>
  <si>
    <t>SOBHA</t>
  </si>
  <si>
    <t>INTERIM DIVIDEND</t>
  </si>
  <si>
    <t>Derivatives Info Kit for 26 Dec, 2006</t>
  </si>
  <si>
    <t>MPHASIS</t>
  </si>
  <si>
    <t>Mphasis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</si>
</sst>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s>
  <fonts count="37">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2">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thin"/>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56">
    <xf numFmtId="0" fontId="0" fillId="0" borderId="0" xfId="0" applyAlignment="1">
      <alignment/>
    </xf>
    <xf numFmtId="0" fontId="3" fillId="0" borderId="0" xfId="0" applyFont="1"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0" fontId="3" fillId="0" borderId="0" xfId="0" applyFont="1" applyBorder="1" applyAlignment="1">
      <alignment horizontal="righ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195" fontId="13" fillId="0" borderId="0" xfId="0" applyNumberFormat="1" applyFont="1" applyFill="1" applyAlignment="1">
      <alignment horizontal="righ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9" fontId="0" fillId="0" borderId="0" xfId="22"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2" fontId="12" fillId="0" borderId="22" xfId="0" applyNumberFormat="1" applyFont="1" applyBorder="1" applyAlignment="1">
      <alignment horizontal="right"/>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0" fontId="3" fillId="0" borderId="20" xfId="0" applyFont="1" applyBorder="1" applyAlignment="1">
      <alignment/>
    </xf>
    <xf numFmtId="9" fontId="12" fillId="0" borderId="24" xfId="22" applyFont="1" applyFill="1" applyBorder="1" applyAlignment="1">
      <alignment/>
    </xf>
    <xf numFmtId="0" fontId="8" fillId="0" borderId="20" xfId="0" applyFont="1" applyBorder="1" applyAlignment="1">
      <alignment/>
    </xf>
    <xf numFmtId="2" fontId="12" fillId="0" borderId="21" xfId="0" applyNumberFormat="1" applyFont="1" applyBorder="1" applyAlignment="1">
      <alignment horizontal="right"/>
    </xf>
    <xf numFmtId="9" fontId="12" fillId="0" borderId="22" xfId="22" applyFont="1" applyBorder="1" applyAlignment="1">
      <alignment horizontal="right"/>
    </xf>
    <xf numFmtId="0" fontId="12" fillId="0" borderId="27" xfId="0" applyFont="1" applyFill="1" applyBorder="1" applyAlignment="1">
      <alignment horizontal="right" wrapText="1"/>
    </xf>
    <xf numFmtId="2" fontId="12" fillId="0" borderId="21" xfId="0" applyNumberFormat="1" applyFont="1" applyBorder="1" applyAlignment="1">
      <alignment horizontal="center"/>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0" fontId="12" fillId="0" borderId="28"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8"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9"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9" fontId="18" fillId="2" borderId="32"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0" fontId="18" fillId="2" borderId="31"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8"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179" fontId="12" fillId="0" borderId="28" xfId="0" applyNumberFormat="1" applyFont="1" applyBorder="1" applyAlignment="1">
      <alignment/>
    </xf>
    <xf numFmtId="2" fontId="12" fillId="0" borderId="10" xfId="0" applyNumberFormat="1" applyFont="1" applyFill="1" applyBorder="1" applyAlignment="1">
      <alignment/>
    </xf>
    <xf numFmtId="2" fontId="12" fillId="0" borderId="28"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2" fillId="0" borderId="10" xfId="22" applyNumberFormat="1" applyFont="1" applyBorder="1" applyAlignment="1">
      <alignment/>
    </xf>
    <xf numFmtId="2" fontId="12" fillId="0" borderId="25" xfId="22" applyNumberFormat="1" applyFont="1" applyBorder="1" applyAlignment="1">
      <alignment/>
    </xf>
    <xf numFmtId="2" fontId="12" fillId="0" borderId="28" xfId="22" applyNumberFormat="1" applyFont="1" applyBorder="1" applyAlignment="1">
      <alignment/>
    </xf>
    <xf numFmtId="2" fontId="18" fillId="2" borderId="1" xfId="22" applyNumberFormat="1" applyFont="1" applyFill="1" applyBorder="1" applyAlignment="1">
      <alignment/>
    </xf>
    <xf numFmtId="2" fontId="12" fillId="0" borderId="10" xfId="22" applyNumberFormat="1" applyFont="1" applyFill="1" applyBorder="1" applyAlignment="1">
      <alignment/>
    </xf>
    <xf numFmtId="2" fontId="12" fillId="0" borderId="28" xfId="22" applyNumberFormat="1" applyFont="1" applyFill="1" applyBorder="1" applyAlignment="1">
      <alignment/>
    </xf>
    <xf numFmtId="182" fontId="3" fillId="0" borderId="24" xfId="22" applyNumberFormat="1" applyFont="1" applyFill="1" applyBorder="1" applyAlignment="1">
      <alignment horizontal="right"/>
    </xf>
    <xf numFmtId="182" fontId="3" fillId="0" borderId="33" xfId="22" applyNumberFormat="1" applyFont="1" applyFill="1" applyBorder="1" applyAlignment="1">
      <alignment horizontal="right"/>
    </xf>
    <xf numFmtId="0" fontId="18" fillId="2" borderId="26" xfId="0" applyFont="1" applyFill="1" applyBorder="1" applyAlignment="1">
      <alignmen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19" xfId="0" applyFont="1" applyFill="1" applyBorder="1" applyAlignment="1">
      <alignmen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0" xfId="0" applyNumberFormat="1" applyFont="1" applyFill="1" applyBorder="1" applyAlignment="1">
      <alignment wrapText="1"/>
    </xf>
    <xf numFmtId="1" fontId="3" fillId="0" borderId="26" xfId="0" applyNumberFormat="1" applyFont="1" applyBorder="1" applyAlignment="1">
      <alignment/>
    </xf>
    <xf numFmtId="1" fontId="12" fillId="0" borderId="25" xfId="0" applyNumberFormat="1" applyFont="1" applyFill="1" applyBorder="1" applyAlignment="1">
      <alignment horizontal="right" wrapText="1"/>
    </xf>
    <xf numFmtId="1" fontId="12" fillId="0" borderId="25" xfId="0" applyNumberFormat="1" applyFont="1" applyFill="1" applyBorder="1" applyAlignment="1">
      <alignment/>
    </xf>
    <xf numFmtId="0" fontId="12" fillId="0" borderId="25" xfId="0" applyFont="1" applyBorder="1" applyAlignment="1">
      <alignment/>
    </xf>
    <xf numFmtId="1" fontId="3" fillId="0" borderId="25" xfId="0" applyNumberFormat="1"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 fontId="12" fillId="0" borderId="0" xfId="0" applyNumberFormat="1" applyFont="1" applyBorder="1" applyAlignment="1">
      <alignment horizontal="center"/>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4"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9" fontId="12" fillId="0" borderId="19" xfId="22" applyFont="1" applyFill="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8"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19" xfId="0" applyNumberFormat="1" applyFont="1" applyBorder="1" applyAlignment="1">
      <alignment/>
    </xf>
    <xf numFmtId="1" fontId="3" fillId="0" borderId="3" xfId="22" applyNumberFormat="1" applyFont="1" applyBorder="1" applyAlignment="1">
      <alignment horizontal="right"/>
    </xf>
    <xf numFmtId="1" fontId="3" fillId="0" borderId="19"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 fontId="3" fillId="0" borderId="28" xfId="0"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9" fontId="12" fillId="0" borderId="19" xfId="22" applyFont="1" applyBorder="1" applyAlignment="1">
      <alignment horizontal="right"/>
    </xf>
    <xf numFmtId="1" fontId="12" fillId="0" borderId="19" xfId="0" applyNumberFormat="1" applyFont="1" applyBorder="1" applyAlignment="1">
      <alignment horizontal="center"/>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215" fontId="12" fillId="0" borderId="0" xfId="0" applyNumberFormat="1" applyFont="1" applyAlignment="1">
      <alignment horizontal="left"/>
    </xf>
    <xf numFmtId="0" fontId="19" fillId="2" borderId="19" xfId="0" applyFont="1" applyFill="1" applyBorder="1" applyAlignment="1">
      <alignment/>
    </xf>
    <xf numFmtId="0" fontId="19" fillId="2" borderId="7" xfId="0" applyFont="1" applyFill="1" applyBorder="1" applyAlignment="1">
      <alignment horizontal="center"/>
    </xf>
    <xf numFmtId="0" fontId="18" fillId="2" borderId="2" xfId="0" applyFont="1" applyFill="1" applyBorder="1" applyAlignment="1">
      <alignment/>
    </xf>
    <xf numFmtId="0" fontId="18" fillId="2" borderId="35" xfId="0" applyFont="1" applyFill="1" applyBorder="1" applyAlignment="1">
      <alignment/>
    </xf>
    <xf numFmtId="0" fontId="18" fillId="2" borderId="36" xfId="0" applyFont="1" applyFill="1" applyBorder="1" applyAlignment="1">
      <alignment/>
    </xf>
    <xf numFmtId="0" fontId="18" fillId="2" borderId="3" xfId="0" applyFont="1" applyFill="1" applyBorder="1" applyAlignment="1">
      <alignment horizontal="center"/>
    </xf>
    <xf numFmtId="0" fontId="15" fillId="3" borderId="26" xfId="0" applyFont="1" applyFill="1" applyBorder="1" applyAlignment="1">
      <alignment horizontal="center"/>
    </xf>
    <xf numFmtId="0" fontId="15" fillId="3" borderId="29" xfId="0" applyFont="1" applyFill="1" applyBorder="1" applyAlignment="1">
      <alignment horizontal="center"/>
    </xf>
    <xf numFmtId="0" fontId="15" fillId="3" borderId="2" xfId="0" applyFont="1" applyFill="1" applyBorder="1" applyAlignment="1">
      <alignment horizontal="center"/>
    </xf>
    <xf numFmtId="0" fontId="15" fillId="3" borderId="35" xfId="0" applyFont="1" applyFill="1" applyBorder="1" applyAlignment="1">
      <alignment horizontal="center"/>
    </xf>
    <xf numFmtId="0" fontId="18" fillId="2" borderId="37" xfId="0" applyFont="1" applyFill="1" applyBorder="1" applyAlignment="1">
      <alignment wrapText="1"/>
    </xf>
    <xf numFmtId="0" fontId="19" fillId="2" borderId="38"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6" xfId="0" applyFont="1" applyFill="1" applyBorder="1" applyAlignment="1">
      <alignment horizontal="center"/>
    </xf>
    <xf numFmtId="0" fontId="18" fillId="3" borderId="26" xfId="0" applyFont="1" applyFill="1" applyBorder="1" applyAlignment="1">
      <alignment horizontal="center"/>
    </xf>
    <xf numFmtId="0" fontId="18" fillId="3" borderId="29" xfId="0" applyFont="1" applyFill="1" applyBorder="1" applyAlignment="1">
      <alignment horizontal="center"/>
    </xf>
    <xf numFmtId="0" fontId="21" fillId="3" borderId="2" xfId="0" applyFont="1" applyFill="1" applyBorder="1" applyAlignment="1">
      <alignment horizontal="left" wrapText="1"/>
    </xf>
    <xf numFmtId="0" fontId="0" fillId="0" borderId="35" xfId="0" applyBorder="1" applyAlignment="1">
      <alignment/>
    </xf>
    <xf numFmtId="0" fontId="0" fillId="0" borderId="36" xfId="0" applyBorder="1" applyAlignment="1">
      <alignment/>
    </xf>
    <xf numFmtId="0" fontId="15" fillId="3" borderId="33"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9" xfId="0" applyFont="1" applyFill="1" applyBorder="1" applyAlignment="1">
      <alignment horizontal="left" wrapText="1"/>
    </xf>
    <xf numFmtId="0" fontId="18" fillId="2" borderId="40" xfId="0" applyFont="1" applyFill="1" applyBorder="1" applyAlignment="1">
      <alignment horizontal="left"/>
    </xf>
    <xf numFmtId="0" fontId="18" fillId="2" borderId="37" xfId="0" applyFont="1" applyFill="1" applyBorder="1" applyAlignment="1">
      <alignment horizontal="center" wrapText="1"/>
    </xf>
    <xf numFmtId="0" fontId="18" fillId="2" borderId="41" xfId="0" applyFont="1" applyFill="1" applyBorder="1" applyAlignment="1">
      <alignment horizontal="center"/>
    </xf>
    <xf numFmtId="1" fontId="18" fillId="2" borderId="37" xfId="0" applyNumberFormat="1" applyFont="1" applyFill="1" applyBorder="1" applyAlignment="1">
      <alignment horizontal="center" wrapText="1"/>
    </xf>
    <xf numFmtId="0" fontId="16" fillId="2" borderId="41" xfId="0" applyFont="1" applyFill="1" applyBorder="1" applyAlignment="1">
      <alignment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32" xfId="0" applyFont="1" applyFill="1" applyBorder="1" applyAlignment="1">
      <alignment horizontal="center" wrapText="1"/>
    </xf>
    <xf numFmtId="0" fontId="18" fillId="2" borderId="7" xfId="0" applyFont="1" applyFill="1" applyBorder="1" applyAlignment="1">
      <alignment horizontal="center" wrapText="1"/>
    </xf>
    <xf numFmtId="0" fontId="18" fillId="3" borderId="34"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64"/>
  <sheetViews>
    <sheetView tabSelected="1" workbookViewId="0" topLeftCell="A1">
      <pane xSplit="1" ySplit="3" topLeftCell="B120" activePane="bottomRight" state="frozen"/>
      <selection pane="topLeft" activeCell="A1" sqref="A1"/>
      <selection pane="topRight" activeCell="B1" sqref="B1"/>
      <selection pane="bottomLeft" activeCell="A4" sqref="A4"/>
      <selection pane="bottomRight" activeCell="D198" sqref="D198"/>
    </sheetView>
  </sheetViews>
  <sheetFormatPr defaultColWidth="9.140625" defaultRowHeight="12.75"/>
  <cols>
    <col min="1" max="1" width="12.57421875" style="8" customWidth="1"/>
    <col min="2" max="2" width="9.8515625" style="8" customWidth="1"/>
    <col min="3" max="3" width="8.8515625" style="8" customWidth="1"/>
    <col min="4" max="4" width="8.28125" style="8" customWidth="1"/>
    <col min="5" max="5" width="7.8515625" style="10" customWidth="1"/>
    <col min="6" max="6" width="8.140625" style="8" customWidth="1"/>
    <col min="7" max="7" width="9.421875" style="12" customWidth="1"/>
    <col min="8" max="8" width="8.140625" style="12" customWidth="1"/>
    <col min="9" max="9" width="8.57421875" style="13" customWidth="1"/>
    <col min="10" max="10" width="7.8515625" style="13" customWidth="1"/>
    <col min="11" max="16384" width="9.140625" style="8" customWidth="1"/>
  </cols>
  <sheetData>
    <row r="1" spans="1:11" ht="21.75" thickBot="1">
      <c r="A1" s="407" t="s">
        <v>363</v>
      </c>
      <c r="B1" s="408"/>
      <c r="C1" s="408"/>
      <c r="D1" s="408"/>
      <c r="E1" s="408"/>
      <c r="F1" s="408"/>
      <c r="G1" s="408"/>
      <c r="H1" s="408"/>
      <c r="I1" s="408"/>
      <c r="J1" s="408"/>
      <c r="K1" s="408"/>
    </row>
    <row r="2" spans="1:11" ht="15.75" thickBot="1">
      <c r="A2" s="28"/>
      <c r="B2" s="106"/>
      <c r="C2" s="29"/>
      <c r="D2" s="406" t="s">
        <v>115</v>
      </c>
      <c r="E2" s="402"/>
      <c r="F2" s="402"/>
      <c r="G2" s="403" t="s">
        <v>118</v>
      </c>
      <c r="H2" s="404"/>
      <c r="I2" s="405"/>
      <c r="J2" s="406" t="s">
        <v>66</v>
      </c>
      <c r="K2" s="401"/>
    </row>
    <row r="3" spans="1:11" ht="28.5" thickBot="1">
      <c r="A3" s="212" t="s">
        <v>12</v>
      </c>
      <c r="B3" s="105" t="s">
        <v>116</v>
      </c>
      <c r="C3" s="50" t="s">
        <v>114</v>
      </c>
      <c r="D3" s="34" t="s">
        <v>83</v>
      </c>
      <c r="E3" s="49" t="s">
        <v>24</v>
      </c>
      <c r="F3" s="48" t="s">
        <v>73</v>
      </c>
      <c r="G3" s="91" t="s">
        <v>119</v>
      </c>
      <c r="H3" s="38" t="s">
        <v>120</v>
      </c>
      <c r="I3" s="110" t="s">
        <v>117</v>
      </c>
      <c r="J3" s="161" t="s">
        <v>56</v>
      </c>
      <c r="K3" s="163" t="s">
        <v>72</v>
      </c>
    </row>
    <row r="4" spans="1:11" ht="15">
      <c r="A4" s="30" t="s">
        <v>197</v>
      </c>
      <c r="B4" s="311">
        <f>Margins!B4</f>
        <v>100</v>
      </c>
      <c r="C4" s="311">
        <f>Volume!J4</f>
        <v>5904.15</v>
      </c>
      <c r="D4" s="192">
        <f>Volume!M4</f>
        <v>1.9644584139264991</v>
      </c>
      <c r="E4" s="193">
        <f>Volume!C4*100</f>
        <v>0</v>
      </c>
      <c r="F4" s="378">
        <f>'Open Int.'!D4*100</f>
        <v>-2</v>
      </c>
      <c r="G4" s="196">
        <f>'Open Int.'!R4</f>
        <v>76.045452</v>
      </c>
      <c r="H4" s="196">
        <f>'Open Int.'!Z4</f>
        <v>-0.2720199999999977</v>
      </c>
      <c r="I4" s="377">
        <f>'Open Int.'!O4</f>
        <v>0.9122670807453416</v>
      </c>
      <c r="J4" s="195">
        <f>IF(Volume!D4=0,0,Volume!F4/Volume!D4)</f>
        <v>0</v>
      </c>
      <c r="K4" s="198">
        <f>IF('Open Int.'!E4=0,0,'Open Int.'!H4/'Open Int.'!E4)</f>
        <v>1</v>
      </c>
    </row>
    <row r="5" spans="1:11" ht="15">
      <c r="A5" s="213" t="s">
        <v>88</v>
      </c>
      <c r="B5" s="312">
        <f>Margins!B5</f>
        <v>50</v>
      </c>
      <c r="C5" s="312">
        <f>Volume!J5</f>
        <v>5334.3</v>
      </c>
      <c r="D5" s="194">
        <f>Volume!M5</f>
        <v>3.025503848270944</v>
      </c>
      <c r="E5" s="186">
        <f>Volume!C5*100</f>
        <v>64</v>
      </c>
      <c r="F5" s="379">
        <f>'Open Int.'!D5*100</f>
        <v>-9</v>
      </c>
      <c r="G5" s="187">
        <f>'Open Int.'!R5</f>
        <v>4.80087</v>
      </c>
      <c r="H5" s="187">
        <f>'Open Int.'!Z5</f>
        <v>-0.3250035000000002</v>
      </c>
      <c r="I5" s="177">
        <f>'Open Int.'!O5</f>
        <v>0.6</v>
      </c>
      <c r="J5" s="197">
        <f>IF(Volume!D5=0,0,Volume!F5/Volume!D5)</f>
        <v>0</v>
      </c>
      <c r="K5" s="199">
        <f>IF('Open Int.'!E5=0,0,'Open Int.'!H5/'Open Int.'!E5)</f>
        <v>0</v>
      </c>
    </row>
    <row r="6" spans="1:11" ht="15">
      <c r="A6" s="213" t="s">
        <v>9</v>
      </c>
      <c r="B6" s="312">
        <f>Margins!B6</f>
        <v>100</v>
      </c>
      <c r="C6" s="312">
        <f>Volume!J6</f>
        <v>3940.5</v>
      </c>
      <c r="D6" s="194">
        <f>Volume!M6</f>
        <v>1.7914573188845668</v>
      </c>
      <c r="E6" s="186">
        <f>Volume!C6*100</f>
        <v>9</v>
      </c>
      <c r="F6" s="379">
        <f>'Open Int.'!D6*100</f>
        <v>-1</v>
      </c>
      <c r="G6" s="187">
        <f>'Open Int.'!R6</f>
        <v>29332.333305</v>
      </c>
      <c r="H6" s="187">
        <f>'Open Int.'!Z6</f>
        <v>994.5088060000016</v>
      </c>
      <c r="I6" s="177">
        <f>'Open Int.'!O6</f>
        <v>0.6390786438665146</v>
      </c>
      <c r="J6" s="197">
        <f>IF(Volume!D6=0,0,Volume!F6/Volume!D6)</f>
        <v>1.2506920792577554</v>
      </c>
      <c r="K6" s="199">
        <f>IF('Open Int.'!E6=0,0,'Open Int.'!H6/'Open Int.'!E6)</f>
        <v>1.3078741232993045</v>
      </c>
    </row>
    <row r="7" spans="1:11" ht="15">
      <c r="A7" s="213" t="s">
        <v>149</v>
      </c>
      <c r="B7" s="312">
        <f>Margins!B7</f>
        <v>100</v>
      </c>
      <c r="C7" s="312">
        <f>Volume!J7</f>
        <v>3601.35</v>
      </c>
      <c r="D7" s="194">
        <f>Volume!M7</f>
        <v>1.6842194426405426</v>
      </c>
      <c r="E7" s="186">
        <f>Volume!C7*100</f>
        <v>14.000000000000002</v>
      </c>
      <c r="F7" s="379">
        <f>'Open Int.'!D7*100</f>
        <v>-3</v>
      </c>
      <c r="G7" s="187">
        <f>'Open Int.'!R7</f>
        <v>107.176176</v>
      </c>
      <c r="H7" s="187">
        <f>'Open Int.'!Z7</f>
        <v>-1.4123459999999994</v>
      </c>
      <c r="I7" s="177">
        <f>'Open Int.'!O7</f>
        <v>0.728494623655914</v>
      </c>
      <c r="J7" s="197">
        <f>IF(Volume!D7=0,0,Volume!F7/Volume!D7)</f>
        <v>0</v>
      </c>
      <c r="K7" s="199">
        <f>IF('Open Int.'!E7=0,0,'Open Int.'!H7/'Open Int.'!E7)</f>
        <v>0.18181818181818182</v>
      </c>
    </row>
    <row r="8" spans="1:11" ht="15">
      <c r="A8" s="213" t="s">
        <v>0</v>
      </c>
      <c r="B8" s="312">
        <f>Margins!B8</f>
        <v>375</v>
      </c>
      <c r="C8" s="312">
        <f>Volume!J8</f>
        <v>1062.75</v>
      </c>
      <c r="D8" s="194">
        <f>Volume!M8</f>
        <v>1.1950104741953869</v>
      </c>
      <c r="E8" s="186">
        <f>Volume!C8*100</f>
        <v>19</v>
      </c>
      <c r="F8" s="379">
        <f>'Open Int.'!D8*100</f>
        <v>-1</v>
      </c>
      <c r="G8" s="187">
        <f>'Open Int.'!R8</f>
        <v>335.204634375</v>
      </c>
      <c r="H8" s="187">
        <f>'Open Int.'!Z8</f>
        <v>1.4379468750000228</v>
      </c>
      <c r="I8" s="177">
        <f>'Open Int.'!O8</f>
        <v>0.6562834383545357</v>
      </c>
      <c r="J8" s="197">
        <f>IF(Volume!D8=0,0,Volume!F8/Volume!D8)</f>
        <v>0</v>
      </c>
      <c r="K8" s="199">
        <f>IF('Open Int.'!E8=0,0,'Open Int.'!H8/'Open Int.'!E8)</f>
        <v>0.18614718614718614</v>
      </c>
    </row>
    <row r="9" spans="1:11" ht="15">
      <c r="A9" s="213" t="s">
        <v>150</v>
      </c>
      <c r="B9" s="312">
        <f>Margins!B9</f>
        <v>4900</v>
      </c>
      <c r="C9" s="312">
        <f>Volume!J9</f>
        <v>88.3</v>
      </c>
      <c r="D9" s="194">
        <f>Volume!M9</f>
        <v>0.455062571103517</v>
      </c>
      <c r="E9" s="186">
        <f>Volume!C9*100</f>
        <v>-28.999999999999996</v>
      </c>
      <c r="F9" s="379">
        <f>'Open Int.'!D9*100</f>
        <v>6</v>
      </c>
      <c r="G9" s="187">
        <f>'Open Int.'!R9</f>
        <v>31.801245</v>
      </c>
      <c r="H9" s="187">
        <f>'Open Int.'!Z9</f>
        <v>1.6515450000000023</v>
      </c>
      <c r="I9" s="177">
        <f>'Open Int.'!O9</f>
        <v>0.7564625850340136</v>
      </c>
      <c r="J9" s="197">
        <f>IF(Volume!D9=0,0,Volume!F9/Volume!D9)</f>
        <v>0</v>
      </c>
      <c r="K9" s="199">
        <f>IF('Open Int.'!E9=0,0,'Open Int.'!H9/'Open Int.'!E9)</f>
        <v>0.22535211267605634</v>
      </c>
    </row>
    <row r="10" spans="1:11" ht="15">
      <c r="A10" s="213" t="s">
        <v>189</v>
      </c>
      <c r="B10" s="312">
        <f>Margins!B10</f>
        <v>6700</v>
      </c>
      <c r="C10" s="312">
        <f>Volume!J10</f>
        <v>68.3</v>
      </c>
      <c r="D10" s="194">
        <f>Volume!M10</f>
        <v>0.886262924667643</v>
      </c>
      <c r="E10" s="186">
        <f>Volume!C10*100</f>
        <v>130</v>
      </c>
      <c r="F10" s="379">
        <f>'Open Int.'!D10*100</f>
        <v>2</v>
      </c>
      <c r="G10" s="187">
        <f>'Open Int.'!R10</f>
        <v>49.833729</v>
      </c>
      <c r="H10" s="187">
        <f>'Open Int.'!Z10</f>
        <v>1.1635220000000004</v>
      </c>
      <c r="I10" s="177">
        <f>'Open Int.'!O10</f>
        <v>0.5693296602387512</v>
      </c>
      <c r="J10" s="197">
        <f>IF(Volume!D10=0,0,Volume!F10/Volume!D10)</f>
        <v>0.25</v>
      </c>
      <c r="K10" s="199">
        <f>IF('Open Int.'!E10=0,0,'Open Int.'!H10/'Open Int.'!E10)</f>
        <v>0.1</v>
      </c>
    </row>
    <row r="11" spans="1:11" ht="15">
      <c r="A11" s="213" t="s">
        <v>89</v>
      </c>
      <c r="B11" s="312">
        <f>Margins!B11</f>
        <v>4600</v>
      </c>
      <c r="C11" s="312">
        <f>Volume!J11</f>
        <v>86.1</v>
      </c>
      <c r="D11" s="194">
        <f>Volume!M11</f>
        <v>-0.058038305281498975</v>
      </c>
      <c r="E11" s="186">
        <f>Volume!C11*100</f>
        <v>69</v>
      </c>
      <c r="F11" s="379">
        <f>'Open Int.'!D11*100</f>
        <v>-18</v>
      </c>
      <c r="G11" s="187">
        <f>'Open Int.'!R11</f>
        <v>43.210146</v>
      </c>
      <c r="H11" s="187">
        <f>'Open Int.'!Z11</f>
        <v>-8.386812000000006</v>
      </c>
      <c r="I11" s="177">
        <f>'Open Int.'!O11</f>
        <v>0.7836846929422548</v>
      </c>
      <c r="J11" s="197">
        <f>IF(Volume!D11=0,0,Volume!F11/Volume!D11)</f>
        <v>0</v>
      </c>
      <c r="K11" s="199">
        <f>IF('Open Int.'!E11=0,0,'Open Int.'!H11/'Open Int.'!E11)</f>
        <v>0.18478260869565216</v>
      </c>
    </row>
    <row r="12" spans="1:11" ht="15">
      <c r="A12" s="213" t="s">
        <v>102</v>
      </c>
      <c r="B12" s="312">
        <f>Margins!B12</f>
        <v>4300</v>
      </c>
      <c r="C12" s="312">
        <f>Volume!J12</f>
        <v>51.6</v>
      </c>
      <c r="D12" s="194">
        <f>Volume!M12</f>
        <v>0.7812499999999972</v>
      </c>
      <c r="E12" s="186">
        <f>Volume!C12*100</f>
        <v>19</v>
      </c>
      <c r="F12" s="379">
        <f>'Open Int.'!D12*100</f>
        <v>1</v>
      </c>
      <c r="G12" s="187">
        <f>'Open Int.'!R12</f>
        <v>104.106096</v>
      </c>
      <c r="H12" s="187">
        <f>'Open Int.'!Z12</f>
        <v>1.4454879999999974</v>
      </c>
      <c r="I12" s="177">
        <f>'Open Int.'!O12</f>
        <v>0.6012361466325661</v>
      </c>
      <c r="J12" s="197">
        <f>IF(Volume!D12=0,0,Volume!F12/Volume!D12)</f>
        <v>0.07352941176470588</v>
      </c>
      <c r="K12" s="199">
        <f>IF('Open Int.'!E12=0,0,'Open Int.'!H12/'Open Int.'!E12)</f>
        <v>0.10552763819095477</v>
      </c>
    </row>
    <row r="13" spans="1:11" ht="15">
      <c r="A13" s="213" t="s">
        <v>151</v>
      </c>
      <c r="B13" s="312">
        <f>Margins!B13</f>
        <v>9550</v>
      </c>
      <c r="C13" s="312">
        <f>Volume!J13</f>
        <v>44.1</v>
      </c>
      <c r="D13" s="194">
        <f>Volume!M13</f>
        <v>3.642773207990609</v>
      </c>
      <c r="E13" s="186">
        <f>Volume!C13*100</f>
        <v>67</v>
      </c>
      <c r="F13" s="379">
        <f>'Open Int.'!D13*100</f>
        <v>0</v>
      </c>
      <c r="G13" s="187">
        <f>'Open Int.'!R13</f>
        <v>281.078847</v>
      </c>
      <c r="H13" s="187">
        <f>'Open Int.'!Z13</f>
        <v>7.115991500000007</v>
      </c>
      <c r="I13" s="177">
        <f>'Open Int.'!O13</f>
        <v>0.628408750374588</v>
      </c>
      <c r="J13" s="197">
        <f>IF(Volume!D13=0,0,Volume!F13/Volume!D13)</f>
        <v>0.18807339449541285</v>
      </c>
      <c r="K13" s="199">
        <f>IF('Open Int.'!E13=0,0,'Open Int.'!H13/'Open Int.'!E13)</f>
        <v>0.1925133689839572</v>
      </c>
    </row>
    <row r="14" spans="1:11" ht="15">
      <c r="A14" s="213" t="s">
        <v>172</v>
      </c>
      <c r="B14" s="312">
        <f>Margins!B14</f>
        <v>350</v>
      </c>
      <c r="C14" s="312">
        <f>Volume!J14</f>
        <v>696.45</v>
      </c>
      <c r="D14" s="194">
        <f>Volume!M14</f>
        <v>0.8689984792526614</v>
      </c>
      <c r="E14" s="186">
        <f>Volume!C14*100</f>
        <v>-24</v>
      </c>
      <c r="F14" s="379">
        <f>'Open Int.'!D14*100</f>
        <v>1</v>
      </c>
      <c r="G14" s="187">
        <f>'Open Int.'!R14</f>
        <v>62.499423</v>
      </c>
      <c r="H14" s="187">
        <f>'Open Int.'!Z14</f>
        <v>1.1667495000000017</v>
      </c>
      <c r="I14" s="177">
        <f>'Open Int.'!O14</f>
        <v>0.5327613104524181</v>
      </c>
      <c r="J14" s="197">
        <f>IF(Volume!D14=0,0,Volume!F14/Volume!D14)</f>
        <v>0</v>
      </c>
      <c r="K14" s="199">
        <f>IF('Open Int.'!E14=0,0,'Open Int.'!H14/'Open Int.'!E14)</f>
        <v>1</v>
      </c>
    </row>
    <row r="15" spans="1:11" s="9" customFormat="1" ht="15">
      <c r="A15" s="213" t="s">
        <v>208</v>
      </c>
      <c r="B15" s="312">
        <f>Margins!B15</f>
        <v>100</v>
      </c>
      <c r="C15" s="312">
        <f>Volume!J15</f>
        <v>2643.05</v>
      </c>
      <c r="D15" s="194">
        <f>Volume!M15</f>
        <v>1.9125103626443682</v>
      </c>
      <c r="E15" s="186">
        <f>Volume!C15*100</f>
        <v>49</v>
      </c>
      <c r="F15" s="379">
        <f>'Open Int.'!D15*100</f>
        <v>0</v>
      </c>
      <c r="G15" s="187">
        <f>'Open Int.'!R15</f>
        <v>270.331154</v>
      </c>
      <c r="H15" s="187">
        <f>'Open Int.'!Z15</f>
        <v>5.85112300000003</v>
      </c>
      <c r="I15" s="177">
        <f>'Open Int.'!O15</f>
        <v>0.7172467735627689</v>
      </c>
      <c r="J15" s="197">
        <f>IF(Volume!D15=0,0,Volume!F15/Volume!D15)</f>
        <v>0</v>
      </c>
      <c r="K15" s="199">
        <f>IF('Open Int.'!E15=0,0,'Open Int.'!H15/'Open Int.'!E15)</f>
        <v>0.11956521739130435</v>
      </c>
    </row>
    <row r="16" spans="1:11" ht="15">
      <c r="A16" s="213" t="s">
        <v>90</v>
      </c>
      <c r="B16" s="312">
        <f>Margins!B16</f>
        <v>1400</v>
      </c>
      <c r="C16" s="312">
        <f>Volume!J16</f>
        <v>235.25</v>
      </c>
      <c r="D16" s="194">
        <f>Volume!M16</f>
        <v>0.6417112299465241</v>
      </c>
      <c r="E16" s="186">
        <f>Volume!C16*100</f>
        <v>-50</v>
      </c>
      <c r="F16" s="379">
        <f>'Open Int.'!D16*100</f>
        <v>0</v>
      </c>
      <c r="G16" s="187">
        <f>'Open Int.'!R16</f>
        <v>160.689865</v>
      </c>
      <c r="H16" s="187">
        <f>'Open Int.'!Z16</f>
        <v>0.6646149999999977</v>
      </c>
      <c r="I16" s="177">
        <f>'Open Int.'!O16</f>
        <v>0.5751178520188563</v>
      </c>
      <c r="J16" s="197">
        <f>IF(Volume!D16=0,0,Volume!F16/Volume!D16)</f>
        <v>0</v>
      </c>
      <c r="K16" s="199">
        <f>IF('Open Int.'!E16=0,0,'Open Int.'!H16/'Open Int.'!E16)</f>
        <v>0.01680672268907563</v>
      </c>
    </row>
    <row r="17" spans="1:11" ht="15">
      <c r="A17" s="213" t="s">
        <v>91</v>
      </c>
      <c r="B17" s="312">
        <f>Margins!B17</f>
        <v>3800</v>
      </c>
      <c r="C17" s="312">
        <f>Volume!J17</f>
        <v>191.55</v>
      </c>
      <c r="D17" s="194">
        <f>Volume!M17</f>
        <v>0.8688783570300187</v>
      </c>
      <c r="E17" s="186">
        <f>Volume!C17*100</f>
        <v>-11</v>
      </c>
      <c r="F17" s="379">
        <f>'Open Int.'!D17*100</f>
        <v>2</v>
      </c>
      <c r="G17" s="187">
        <f>'Open Int.'!R17</f>
        <v>89.967204</v>
      </c>
      <c r="H17" s="187">
        <f>'Open Int.'!Z17</f>
        <v>2.7233459999999923</v>
      </c>
      <c r="I17" s="177">
        <f>'Open Int.'!O17</f>
        <v>0.7718446601941747</v>
      </c>
      <c r="J17" s="197">
        <f>IF(Volume!D17=0,0,Volume!F17/Volume!D17)</f>
        <v>0.24</v>
      </c>
      <c r="K17" s="199">
        <f>IF('Open Int.'!E17=0,0,'Open Int.'!H17/'Open Int.'!E17)</f>
        <v>0.3476190476190476</v>
      </c>
    </row>
    <row r="18" spans="1:11" s="9" customFormat="1" ht="15">
      <c r="A18" s="213" t="s">
        <v>44</v>
      </c>
      <c r="B18" s="312">
        <f>Margins!B18</f>
        <v>275</v>
      </c>
      <c r="C18" s="312">
        <f>Volume!J18</f>
        <v>1270.55</v>
      </c>
      <c r="D18" s="194">
        <f>Volume!M18</f>
        <v>1.049827017139225</v>
      </c>
      <c r="E18" s="186">
        <f>Volume!C18*100</f>
        <v>9</v>
      </c>
      <c r="F18" s="379">
        <f>'Open Int.'!D18*100</f>
        <v>0</v>
      </c>
      <c r="G18" s="187">
        <f>'Open Int.'!R18</f>
        <v>94.198577</v>
      </c>
      <c r="H18" s="187">
        <f>'Open Int.'!Z18</f>
        <v>0.9786480000000068</v>
      </c>
      <c r="I18" s="177">
        <f>'Open Int.'!O18</f>
        <v>0.8349406528189911</v>
      </c>
      <c r="J18" s="197">
        <f>IF(Volume!D18=0,0,Volume!F18/Volume!D18)</f>
        <v>0</v>
      </c>
      <c r="K18" s="199">
        <f>IF('Open Int.'!E18=0,0,'Open Int.'!H18/'Open Int.'!E18)</f>
        <v>0.3</v>
      </c>
    </row>
    <row r="19" spans="1:11" s="9" customFormat="1" ht="15">
      <c r="A19" s="213" t="s">
        <v>152</v>
      </c>
      <c r="B19" s="312">
        <f>Margins!B19</f>
        <v>1000</v>
      </c>
      <c r="C19" s="312">
        <f>Volume!J19</f>
        <v>340.85</v>
      </c>
      <c r="D19" s="194">
        <f>Volume!M19</f>
        <v>1.8374663878099895</v>
      </c>
      <c r="E19" s="186">
        <f>Volume!C19*100</f>
        <v>57.99999999999999</v>
      </c>
      <c r="F19" s="379">
        <f>'Open Int.'!D19*100</f>
        <v>0</v>
      </c>
      <c r="G19" s="187">
        <f>'Open Int.'!R19</f>
        <v>157.13185</v>
      </c>
      <c r="H19" s="187">
        <f>'Open Int.'!Z19</f>
        <v>2.634329999999977</v>
      </c>
      <c r="I19" s="177">
        <f>'Open Int.'!O19</f>
        <v>0.6273318872017354</v>
      </c>
      <c r="J19" s="197">
        <f>IF(Volume!D19=0,0,Volume!F19/Volume!D19)</f>
        <v>0</v>
      </c>
      <c r="K19" s="199">
        <f>IF('Open Int.'!E19=0,0,'Open Int.'!H19/'Open Int.'!E19)</f>
        <v>0.13953488372093023</v>
      </c>
    </row>
    <row r="20" spans="1:11" s="9" customFormat="1" ht="15">
      <c r="A20" s="213" t="s">
        <v>248</v>
      </c>
      <c r="B20" s="312">
        <f>Margins!B20</f>
        <v>1000</v>
      </c>
      <c r="C20" s="312">
        <f>Volume!J20</f>
        <v>624.35</v>
      </c>
      <c r="D20" s="194">
        <f>Volume!M20</f>
        <v>1.5368352577654978</v>
      </c>
      <c r="E20" s="186">
        <f>Volume!C20*100</f>
        <v>42</v>
      </c>
      <c r="F20" s="379">
        <f>'Open Int.'!D20*100</f>
        <v>-3</v>
      </c>
      <c r="G20" s="187">
        <f>'Open Int.'!R20</f>
        <v>609.303165</v>
      </c>
      <c r="H20" s="187">
        <f>'Open Int.'!Z20</f>
        <v>-7.564514999999915</v>
      </c>
      <c r="I20" s="177">
        <f>'Open Int.'!O20</f>
        <v>0.5134747412644738</v>
      </c>
      <c r="J20" s="197">
        <f>IF(Volume!D20=0,0,Volume!F20/Volume!D20)</f>
        <v>0.05970149253731343</v>
      </c>
      <c r="K20" s="199">
        <f>IF('Open Int.'!E20=0,0,'Open Int.'!H20/'Open Int.'!E20)</f>
        <v>0.10773480662983426</v>
      </c>
    </row>
    <row r="21" spans="1:11" ht="15">
      <c r="A21" s="213" t="s">
        <v>1</v>
      </c>
      <c r="B21" s="312">
        <f>Margins!B21</f>
        <v>150</v>
      </c>
      <c r="C21" s="312">
        <f>Volume!J21</f>
        <v>2337.05</v>
      </c>
      <c r="D21" s="194">
        <f>Volume!M21</f>
        <v>1.5336157271641222</v>
      </c>
      <c r="E21" s="186">
        <f>Volume!C21*100</f>
        <v>23</v>
      </c>
      <c r="F21" s="379">
        <f>'Open Int.'!D21*100</f>
        <v>-6</v>
      </c>
      <c r="G21" s="187">
        <f>'Open Int.'!R21</f>
        <v>400.05621900000006</v>
      </c>
      <c r="H21" s="187">
        <f>'Open Int.'!Z21</f>
        <v>-20.853294749999918</v>
      </c>
      <c r="I21" s="177">
        <f>'Open Int.'!O21</f>
        <v>0.6543112513144059</v>
      </c>
      <c r="J21" s="197">
        <f>IF(Volume!D21=0,0,Volume!F21/Volume!D21)</f>
        <v>0</v>
      </c>
      <c r="K21" s="199">
        <f>IF('Open Int.'!E21=0,0,'Open Int.'!H21/'Open Int.'!E21)</f>
        <v>0.03614457831325301</v>
      </c>
    </row>
    <row r="22" spans="1:11" ht="15">
      <c r="A22" s="213" t="s">
        <v>173</v>
      </c>
      <c r="B22" s="312">
        <f>Margins!B22</f>
        <v>1900</v>
      </c>
      <c r="C22" s="312">
        <f>Volume!J22</f>
        <v>110.4</v>
      </c>
      <c r="D22" s="194">
        <f>Volume!M22</f>
        <v>0.7299270072992805</v>
      </c>
      <c r="E22" s="186">
        <f>Volume!C22*100</f>
        <v>23</v>
      </c>
      <c r="F22" s="379">
        <f>'Open Int.'!D22*100</f>
        <v>0</v>
      </c>
      <c r="G22" s="187">
        <f>'Open Int.'!R22</f>
        <v>44.36424</v>
      </c>
      <c r="H22" s="187">
        <f>'Open Int.'!Z22</f>
        <v>0.07159200000000254</v>
      </c>
      <c r="I22" s="177">
        <f>'Open Int.'!O22</f>
        <v>0.6373522458628842</v>
      </c>
      <c r="J22" s="197">
        <f>IF(Volume!D22=0,0,Volume!F22/Volume!D22)</f>
        <v>0</v>
      </c>
      <c r="K22" s="199">
        <f>IF('Open Int.'!E22=0,0,'Open Int.'!H22/'Open Int.'!E22)</f>
        <v>0.32653061224489793</v>
      </c>
    </row>
    <row r="23" spans="1:11" ht="15">
      <c r="A23" s="213" t="s">
        <v>174</v>
      </c>
      <c r="B23" s="312">
        <f>Margins!B23</f>
        <v>4500</v>
      </c>
      <c r="C23" s="312">
        <f>Volume!J23</f>
        <v>45.65</v>
      </c>
      <c r="D23" s="194">
        <f>Volume!M23</f>
        <v>-0.32751091703056456</v>
      </c>
      <c r="E23" s="186">
        <f>Volume!C23*100</f>
        <v>-2</v>
      </c>
      <c r="F23" s="379">
        <f>'Open Int.'!D23*100</f>
        <v>2</v>
      </c>
      <c r="G23" s="187">
        <f>'Open Int.'!R23</f>
        <v>19.14561</v>
      </c>
      <c r="H23" s="187">
        <f>'Open Int.'!Z23</f>
        <v>0.28746000000000294</v>
      </c>
      <c r="I23" s="177">
        <f>'Open Int.'!O23</f>
        <v>0.7660944206008584</v>
      </c>
      <c r="J23" s="197">
        <f>IF(Volume!D23=0,0,Volume!F23/Volume!D23)</f>
        <v>0</v>
      </c>
      <c r="K23" s="199">
        <f>IF('Open Int.'!E23=0,0,'Open Int.'!H23/'Open Int.'!E23)</f>
        <v>0.07142857142857142</v>
      </c>
    </row>
    <row r="24" spans="1:11" ht="15">
      <c r="A24" s="213" t="s">
        <v>2</v>
      </c>
      <c r="B24" s="312">
        <f>Margins!B24</f>
        <v>1100</v>
      </c>
      <c r="C24" s="312">
        <f>Volume!J24</f>
        <v>317.9</v>
      </c>
      <c r="D24" s="194">
        <f>Volume!M24</f>
        <v>-0.811232449297979</v>
      </c>
      <c r="E24" s="186">
        <f>Volume!C24*100</f>
        <v>13</v>
      </c>
      <c r="F24" s="379">
        <f>'Open Int.'!D24*100</f>
        <v>8</v>
      </c>
      <c r="G24" s="187">
        <f>'Open Int.'!R24</f>
        <v>142.148985</v>
      </c>
      <c r="H24" s="187">
        <f>'Open Int.'!Z24</f>
        <v>9.237635000000012</v>
      </c>
      <c r="I24" s="177">
        <f>'Open Int.'!O24</f>
        <v>0.6300123001230012</v>
      </c>
      <c r="J24" s="197">
        <f>IF(Volume!D24=0,0,Volume!F24/Volume!D24)</f>
        <v>0.5</v>
      </c>
      <c r="K24" s="199">
        <f>IF('Open Int.'!E24=0,0,'Open Int.'!H24/'Open Int.'!E24)</f>
        <v>0.07792207792207792</v>
      </c>
    </row>
    <row r="25" spans="1:11" ht="15">
      <c r="A25" s="213" t="s">
        <v>92</v>
      </c>
      <c r="B25" s="312">
        <f>Margins!B25</f>
        <v>1600</v>
      </c>
      <c r="C25" s="312">
        <f>Volume!J25</f>
        <v>271.4</v>
      </c>
      <c r="D25" s="194">
        <f>Volume!M25</f>
        <v>1.6289084441115769</v>
      </c>
      <c r="E25" s="186">
        <f>Volume!C25*100</f>
        <v>2</v>
      </c>
      <c r="F25" s="379">
        <f>'Open Int.'!D25*100</f>
        <v>2</v>
      </c>
      <c r="G25" s="187">
        <f>'Open Int.'!R25</f>
        <v>34.565504</v>
      </c>
      <c r="H25" s="187">
        <f>'Open Int.'!Z25</f>
        <v>1.066751999999994</v>
      </c>
      <c r="I25" s="177">
        <f>'Open Int.'!O25</f>
        <v>0.6708542713567839</v>
      </c>
      <c r="J25" s="197">
        <f>IF(Volume!D25=0,0,Volume!F25/Volume!D25)</f>
        <v>0</v>
      </c>
      <c r="K25" s="199">
        <f>IF('Open Int.'!E25=0,0,'Open Int.'!H25/'Open Int.'!E25)</f>
        <v>0.8205128205128205</v>
      </c>
    </row>
    <row r="26" spans="1:11" ht="15">
      <c r="A26" s="213" t="s">
        <v>153</v>
      </c>
      <c r="B26" s="312">
        <f>Margins!B26</f>
        <v>850</v>
      </c>
      <c r="C26" s="312">
        <f>Volume!J26</f>
        <v>702.7</v>
      </c>
      <c r="D26" s="194">
        <f>Volume!M26</f>
        <v>6.882652673207088</v>
      </c>
      <c r="E26" s="186">
        <f>Volume!C26*100</f>
        <v>49</v>
      </c>
      <c r="F26" s="379">
        <f>'Open Int.'!D26*100</f>
        <v>-1</v>
      </c>
      <c r="G26" s="187">
        <f>'Open Int.'!R26</f>
        <v>648.9610175</v>
      </c>
      <c r="H26" s="187">
        <f>'Open Int.'!Z26</f>
        <v>35.530582250000066</v>
      </c>
      <c r="I26" s="177">
        <f>'Open Int.'!O26</f>
        <v>0.49544408651633687</v>
      </c>
      <c r="J26" s="197">
        <f>IF(Volume!D26=0,0,Volume!F26/Volume!D26)</f>
        <v>0.15901060070671377</v>
      </c>
      <c r="K26" s="199">
        <f>IF('Open Int.'!E26=0,0,'Open Int.'!H26/'Open Int.'!E26)</f>
        <v>0.27253218884120173</v>
      </c>
    </row>
    <row r="27" spans="1:11" ht="15">
      <c r="A27" s="213" t="s">
        <v>175</v>
      </c>
      <c r="B27" s="312">
        <f>Margins!B27</f>
        <v>1100</v>
      </c>
      <c r="C27" s="312">
        <f>Volume!J27</f>
        <v>312.8</v>
      </c>
      <c r="D27" s="194">
        <f>Volume!M27</f>
        <v>0.8056719303899451</v>
      </c>
      <c r="E27" s="186">
        <f>Volume!C27*100</f>
        <v>75</v>
      </c>
      <c r="F27" s="379">
        <f>'Open Int.'!D27*100</f>
        <v>3</v>
      </c>
      <c r="G27" s="187">
        <f>'Open Int.'!R27</f>
        <v>32.309112</v>
      </c>
      <c r="H27" s="187">
        <f>'Open Int.'!Z27</f>
        <v>1.0774170000000005</v>
      </c>
      <c r="I27" s="177">
        <f>'Open Int.'!O27</f>
        <v>0.6592119275825347</v>
      </c>
      <c r="J27" s="197">
        <f>IF(Volume!D27=0,0,Volume!F27/Volume!D27)</f>
        <v>0</v>
      </c>
      <c r="K27" s="199">
        <f>IF('Open Int.'!E27=0,0,'Open Int.'!H27/'Open Int.'!E27)</f>
        <v>0</v>
      </c>
    </row>
    <row r="28" spans="1:11" ht="15">
      <c r="A28" s="213" t="s">
        <v>176</v>
      </c>
      <c r="B28" s="312">
        <f>Margins!B28</f>
        <v>6900</v>
      </c>
      <c r="C28" s="312">
        <f>Volume!J28</f>
        <v>36.2</v>
      </c>
      <c r="D28" s="194">
        <f>Volume!M28</f>
        <v>0</v>
      </c>
      <c r="E28" s="186">
        <f>Volume!C28*100</f>
        <v>5</v>
      </c>
      <c r="F28" s="379">
        <f>'Open Int.'!D28*100</f>
        <v>5</v>
      </c>
      <c r="G28" s="187">
        <f>'Open Int.'!R28</f>
        <v>14.836932</v>
      </c>
      <c r="H28" s="187">
        <f>'Open Int.'!Z28</f>
        <v>0.6494279999999986</v>
      </c>
      <c r="I28" s="177">
        <f>'Open Int.'!O28</f>
        <v>0.632996632996633</v>
      </c>
      <c r="J28" s="197">
        <f>IF(Volume!D28=0,0,Volume!F28/Volume!D28)</f>
        <v>0</v>
      </c>
      <c r="K28" s="199">
        <f>IF('Open Int.'!E28=0,0,'Open Int.'!H28/'Open Int.'!E28)</f>
        <v>0.33962264150943394</v>
      </c>
    </row>
    <row r="29" spans="1:11" ht="15">
      <c r="A29" s="213" t="s">
        <v>3</v>
      </c>
      <c r="B29" s="312">
        <f>Margins!B29</f>
        <v>1250</v>
      </c>
      <c r="C29" s="312">
        <f>Volume!J29</f>
        <v>256.1</v>
      </c>
      <c r="D29" s="194">
        <f>Volume!M29</f>
        <v>2.6864474739374566</v>
      </c>
      <c r="E29" s="186">
        <f>Volume!C29*100</f>
        <v>88</v>
      </c>
      <c r="F29" s="379">
        <f>'Open Int.'!D29*100</f>
        <v>-11</v>
      </c>
      <c r="G29" s="187">
        <f>'Open Int.'!R29</f>
        <v>71.86806250000001</v>
      </c>
      <c r="H29" s="187">
        <f>'Open Int.'!Z29</f>
        <v>-6.5370624999999905</v>
      </c>
      <c r="I29" s="177">
        <f>'Open Int.'!O29</f>
        <v>0.5982182628062361</v>
      </c>
      <c r="J29" s="197">
        <f>IF(Volume!D29=0,0,Volume!F29/Volume!D29)</f>
        <v>0.08108108108108109</v>
      </c>
      <c r="K29" s="199">
        <f>IF('Open Int.'!E29=0,0,'Open Int.'!H29/'Open Int.'!E29)</f>
        <v>0.0875</v>
      </c>
    </row>
    <row r="30" spans="1:11" ht="15">
      <c r="A30" s="213" t="s">
        <v>234</v>
      </c>
      <c r="B30" s="312">
        <f>Margins!B30</f>
        <v>525</v>
      </c>
      <c r="C30" s="312">
        <f>Volume!J30</f>
        <v>390</v>
      </c>
      <c r="D30" s="194">
        <f>Volume!M30</f>
        <v>2.134345947361523</v>
      </c>
      <c r="E30" s="186">
        <f>Volume!C30*100</f>
        <v>127</v>
      </c>
      <c r="F30" s="379">
        <f>'Open Int.'!D30*100</f>
        <v>-9</v>
      </c>
      <c r="G30" s="187">
        <f>'Open Int.'!R30</f>
        <v>32.06385</v>
      </c>
      <c r="H30" s="187">
        <f>'Open Int.'!Z30</f>
        <v>-2.537487749999997</v>
      </c>
      <c r="I30" s="177">
        <f>'Open Int.'!O30</f>
        <v>0.6845466155810983</v>
      </c>
      <c r="J30" s="197">
        <f>IF(Volume!D30=0,0,Volume!F30/Volume!D30)</f>
        <v>0</v>
      </c>
      <c r="K30" s="199">
        <f>IF('Open Int.'!E30=0,0,'Open Int.'!H30/'Open Int.'!E30)</f>
        <v>0</v>
      </c>
    </row>
    <row r="31" spans="1:11" ht="15">
      <c r="A31" s="213" t="s">
        <v>177</v>
      </c>
      <c r="B31" s="312">
        <f>Margins!B31</f>
        <v>1200</v>
      </c>
      <c r="C31" s="312">
        <f>Volume!J31</f>
        <v>332.3</v>
      </c>
      <c r="D31" s="194">
        <f>Volume!M31</f>
        <v>1.995089011663597</v>
      </c>
      <c r="E31" s="186">
        <f>Volume!C31*100</f>
        <v>170</v>
      </c>
      <c r="F31" s="379">
        <f>'Open Int.'!D31*100</f>
        <v>-1</v>
      </c>
      <c r="G31" s="187">
        <f>'Open Int.'!R31</f>
        <v>22.490064</v>
      </c>
      <c r="H31" s="187">
        <f>'Open Int.'!Z31</f>
        <v>0.3226319999999987</v>
      </c>
      <c r="I31" s="177">
        <f>'Open Int.'!O31</f>
        <v>0.8173758865248227</v>
      </c>
      <c r="J31" s="197">
        <f>IF(Volume!D31=0,0,Volume!F31/Volume!D31)</f>
        <v>0</v>
      </c>
      <c r="K31" s="199">
        <f>IF('Open Int.'!E31=0,0,'Open Int.'!H31/'Open Int.'!E31)</f>
        <v>0</v>
      </c>
    </row>
    <row r="32" spans="1:11" ht="15">
      <c r="A32" s="213" t="s">
        <v>198</v>
      </c>
      <c r="B32" s="312">
        <f>Margins!B32</f>
        <v>1900</v>
      </c>
      <c r="C32" s="312">
        <f>Volume!J32</f>
        <v>269.75</v>
      </c>
      <c r="D32" s="194">
        <f>Volume!M32</f>
        <v>1.5816230465072447</v>
      </c>
      <c r="E32" s="186">
        <f>Volume!C32*100</f>
        <v>42</v>
      </c>
      <c r="F32" s="379">
        <f>'Open Int.'!D32*100</f>
        <v>-1</v>
      </c>
      <c r="G32" s="187">
        <f>'Open Int.'!R32</f>
        <v>70.6771975</v>
      </c>
      <c r="H32" s="187">
        <f>'Open Int.'!Z32</f>
        <v>0.39407900000000495</v>
      </c>
      <c r="I32" s="177">
        <f>'Open Int.'!O32</f>
        <v>0.7150108774474256</v>
      </c>
      <c r="J32" s="197">
        <f>IF(Volume!D32=0,0,Volume!F32/Volume!D32)</f>
        <v>0</v>
      </c>
      <c r="K32" s="199">
        <f>IF('Open Int.'!E32=0,0,'Open Int.'!H32/'Open Int.'!E32)</f>
        <v>0.2727272727272727</v>
      </c>
    </row>
    <row r="33" spans="1:11" ht="15">
      <c r="A33" s="213" t="s">
        <v>235</v>
      </c>
      <c r="B33" s="312">
        <f>Margins!B33</f>
        <v>1800</v>
      </c>
      <c r="C33" s="312">
        <f>Volume!J33</f>
        <v>145.6</v>
      </c>
      <c r="D33" s="194">
        <f>Volume!M33</f>
        <v>1.040943789035392</v>
      </c>
      <c r="E33" s="186">
        <f>Volume!C33*100</f>
        <v>70</v>
      </c>
      <c r="F33" s="379">
        <f>'Open Int.'!D33*100</f>
        <v>-6</v>
      </c>
      <c r="G33" s="187">
        <f>'Open Int.'!R33</f>
        <v>49.035168</v>
      </c>
      <c r="H33" s="187">
        <f>'Open Int.'!Z33</f>
        <v>-2.4258239999999986</v>
      </c>
      <c r="I33" s="177">
        <f>'Open Int.'!O33</f>
        <v>0.6712987707108499</v>
      </c>
      <c r="J33" s="197">
        <f>IF(Volume!D33=0,0,Volume!F33/Volume!D33)</f>
        <v>0.023809523809523808</v>
      </c>
      <c r="K33" s="199">
        <f>IF('Open Int.'!E33=0,0,'Open Int.'!H33/'Open Int.'!E33)</f>
        <v>0.2785714285714286</v>
      </c>
    </row>
    <row r="34" spans="1:11" ht="15">
      <c r="A34" s="213" t="s">
        <v>178</v>
      </c>
      <c r="B34" s="312">
        <f>Margins!B34</f>
        <v>250</v>
      </c>
      <c r="C34" s="312">
        <f>Volume!J34</f>
        <v>2817.7</v>
      </c>
      <c r="D34" s="194">
        <f>Volume!M34</f>
        <v>0.6411286722028687</v>
      </c>
      <c r="E34" s="186">
        <f>Volume!C34*100</f>
        <v>-4</v>
      </c>
      <c r="F34" s="379">
        <f>'Open Int.'!D34*100</f>
        <v>2</v>
      </c>
      <c r="G34" s="187">
        <f>'Open Int.'!R34</f>
        <v>247.253175</v>
      </c>
      <c r="H34" s="187">
        <f>'Open Int.'!Z34</f>
        <v>6.334687500000001</v>
      </c>
      <c r="I34" s="177">
        <f>'Open Int.'!O34</f>
        <v>0.6111111111111112</v>
      </c>
      <c r="J34" s="197">
        <f>IF(Volume!D34=0,0,Volume!F34/Volume!D34)</f>
        <v>0</v>
      </c>
      <c r="K34" s="199">
        <f>IF('Open Int.'!E34=0,0,'Open Int.'!H34/'Open Int.'!E34)</f>
        <v>0</v>
      </c>
    </row>
    <row r="35" spans="1:11" ht="15">
      <c r="A35" s="213" t="s">
        <v>209</v>
      </c>
      <c r="B35" s="312">
        <f>Margins!B35</f>
        <v>400</v>
      </c>
      <c r="C35" s="312">
        <f>Volume!J35</f>
        <v>802.3</v>
      </c>
      <c r="D35" s="194">
        <f>Volume!M35</f>
        <v>-0.19902973006593144</v>
      </c>
      <c r="E35" s="186">
        <f>Volume!C35*100</f>
        <v>3</v>
      </c>
      <c r="F35" s="379">
        <f>'Open Int.'!D35*100</f>
        <v>15</v>
      </c>
      <c r="G35" s="187">
        <f>'Open Int.'!R35</f>
        <v>286.324824</v>
      </c>
      <c r="H35" s="187">
        <f>'Open Int.'!Z35</f>
        <v>35.47586799999999</v>
      </c>
      <c r="I35" s="177">
        <f>'Open Int.'!O35</f>
        <v>0.666890831652096</v>
      </c>
      <c r="J35" s="197">
        <f>IF(Volume!D35=0,0,Volume!F35/Volume!D35)</f>
        <v>0.037037037037037035</v>
      </c>
      <c r="K35" s="199">
        <f>IF('Open Int.'!E35=0,0,'Open Int.'!H35/'Open Int.'!E35)</f>
        <v>0.03690036900369004</v>
      </c>
    </row>
    <row r="36" spans="1:11" ht="15">
      <c r="A36" s="213" t="s">
        <v>236</v>
      </c>
      <c r="B36" s="312">
        <f>Margins!B36</f>
        <v>4800</v>
      </c>
      <c r="C36" s="312">
        <f>Volume!J36</f>
        <v>110.2</v>
      </c>
      <c r="D36" s="194">
        <f>Volume!M36</f>
        <v>1.193755739210282</v>
      </c>
      <c r="E36" s="186">
        <f>Volume!C36*100</f>
        <v>-11</v>
      </c>
      <c r="F36" s="379">
        <f>'Open Int.'!D36*100</f>
        <v>2</v>
      </c>
      <c r="G36" s="187">
        <f>'Open Int.'!R36</f>
        <v>86.48496</v>
      </c>
      <c r="H36" s="187">
        <f>'Open Int.'!Z36</f>
        <v>2.640671999999995</v>
      </c>
      <c r="I36" s="177">
        <f>'Open Int.'!O36</f>
        <v>0.6012232415902141</v>
      </c>
      <c r="J36" s="197">
        <f>IF(Volume!D36=0,0,Volume!F36/Volume!D36)</f>
        <v>0</v>
      </c>
      <c r="K36" s="199">
        <f>IF('Open Int.'!E36=0,0,'Open Int.'!H36/'Open Int.'!E36)</f>
        <v>0.2542372881355932</v>
      </c>
    </row>
    <row r="37" spans="1:11" ht="15">
      <c r="A37" s="213" t="s">
        <v>179</v>
      </c>
      <c r="B37" s="312">
        <f>Margins!B37</f>
        <v>5650</v>
      </c>
      <c r="C37" s="312">
        <f>Volume!J37</f>
        <v>53.6</v>
      </c>
      <c r="D37" s="194">
        <f>Volume!M37</f>
        <v>10.858324715615304</v>
      </c>
      <c r="E37" s="186">
        <f>Volume!C37*100</f>
        <v>323</v>
      </c>
      <c r="F37" s="379">
        <f>'Open Int.'!D37*100</f>
        <v>13</v>
      </c>
      <c r="G37" s="187">
        <f>'Open Int.'!R37</f>
        <v>121.014864</v>
      </c>
      <c r="H37" s="187">
        <f>'Open Int.'!Z37</f>
        <v>23.900262749999996</v>
      </c>
      <c r="I37" s="177">
        <f>'Open Int.'!O37</f>
        <v>0.4016516516516517</v>
      </c>
      <c r="J37" s="197">
        <f>IF(Volume!D37=0,0,Volume!F37/Volume!D37)</f>
        <v>0.04830917874396135</v>
      </c>
      <c r="K37" s="199">
        <f>IF('Open Int.'!E37=0,0,'Open Int.'!H37/'Open Int.'!E37)</f>
        <v>0.06930693069306931</v>
      </c>
    </row>
    <row r="38" spans="1:11" ht="15">
      <c r="A38" s="213" t="s">
        <v>180</v>
      </c>
      <c r="B38" s="312">
        <f>Margins!B38</f>
        <v>1300</v>
      </c>
      <c r="C38" s="312">
        <f>Volume!J38</f>
        <v>223.05</v>
      </c>
      <c r="D38" s="194">
        <f>Volume!M38</f>
        <v>-0.8446321404756513</v>
      </c>
      <c r="E38" s="186">
        <f>Volume!C38*100</f>
        <v>-70</v>
      </c>
      <c r="F38" s="379">
        <f>'Open Int.'!D38*100</f>
        <v>4</v>
      </c>
      <c r="G38" s="187">
        <f>'Open Int.'!R38</f>
        <v>18.4127775</v>
      </c>
      <c r="H38" s="187">
        <f>'Open Int.'!Z38</f>
        <v>0.6912164999999995</v>
      </c>
      <c r="I38" s="177">
        <f>'Open Int.'!O38</f>
        <v>0.7874015748031497</v>
      </c>
      <c r="J38" s="197">
        <f>IF(Volume!D38=0,0,Volume!F38/Volume!D38)</f>
        <v>0</v>
      </c>
      <c r="K38" s="199">
        <f>IF('Open Int.'!E38=0,0,'Open Int.'!H38/'Open Int.'!E38)</f>
        <v>0</v>
      </c>
    </row>
    <row r="39" spans="1:11" ht="15">
      <c r="A39" s="213" t="s">
        <v>103</v>
      </c>
      <c r="B39" s="312">
        <f>Margins!B39</f>
        <v>1500</v>
      </c>
      <c r="C39" s="312">
        <f>Volume!J39</f>
        <v>257.65</v>
      </c>
      <c r="D39" s="194">
        <f>Volume!M39</f>
        <v>0.3896356906292617</v>
      </c>
      <c r="E39" s="186">
        <f>Volume!C39*100</f>
        <v>7.000000000000001</v>
      </c>
      <c r="F39" s="379">
        <f>'Open Int.'!D39*100</f>
        <v>-5</v>
      </c>
      <c r="G39" s="187">
        <f>'Open Int.'!R39</f>
        <v>111.92316</v>
      </c>
      <c r="H39" s="187">
        <f>'Open Int.'!Z39</f>
        <v>-5.378722500000009</v>
      </c>
      <c r="I39" s="177">
        <f>'Open Int.'!O39</f>
        <v>0.5749309392265194</v>
      </c>
      <c r="J39" s="197">
        <f>IF(Volume!D39=0,0,Volume!F39/Volume!D39)</f>
        <v>0</v>
      </c>
      <c r="K39" s="199">
        <f>IF('Open Int.'!E39=0,0,'Open Int.'!H39/'Open Int.'!E39)</f>
        <v>0.12077294685990338</v>
      </c>
    </row>
    <row r="40" spans="1:11" ht="15">
      <c r="A40" s="213" t="s">
        <v>354</v>
      </c>
      <c r="B40" s="312">
        <f>Margins!B40</f>
        <v>600</v>
      </c>
      <c r="C40" s="312">
        <f>Volume!J40</f>
        <v>203.95</v>
      </c>
      <c r="D40" s="194">
        <f>Volume!M40</f>
        <v>-2.158791076996882</v>
      </c>
      <c r="E40" s="186">
        <f>Volume!C40*100</f>
        <v>23</v>
      </c>
      <c r="F40" s="379">
        <f>'Open Int.'!D40*100</f>
        <v>4</v>
      </c>
      <c r="G40" s="187">
        <f>'Open Int.'!R40</f>
        <v>92.071188</v>
      </c>
      <c r="H40" s="187">
        <f>'Open Int.'!Z40</f>
        <v>1.533015000000006</v>
      </c>
      <c r="I40" s="177">
        <f>'Open Int.'!O40</f>
        <v>0.8199096225412015</v>
      </c>
      <c r="J40" s="197">
        <f>IF(Volume!D40=0,0,Volume!F40/Volume!D40)</f>
        <v>0</v>
      </c>
      <c r="K40" s="199">
        <f>IF('Open Int.'!E40=0,0,'Open Int.'!H40/'Open Int.'!E40)</f>
        <v>0.07081174438687392</v>
      </c>
    </row>
    <row r="41" spans="1:11" ht="15">
      <c r="A41" s="213" t="s">
        <v>237</v>
      </c>
      <c r="B41" s="312">
        <f>Margins!B41</f>
        <v>300</v>
      </c>
      <c r="C41" s="312">
        <f>Volume!J41</f>
        <v>1144.1</v>
      </c>
      <c r="D41" s="194">
        <f>Volume!M41</f>
        <v>1.770147660558607</v>
      </c>
      <c r="E41" s="186">
        <f>Volume!C41*100</f>
        <v>11</v>
      </c>
      <c r="F41" s="379">
        <f>'Open Int.'!D41*100</f>
        <v>-5</v>
      </c>
      <c r="G41" s="187">
        <f>'Open Int.'!R41</f>
        <v>62.845413</v>
      </c>
      <c r="H41" s="187">
        <f>'Open Int.'!Z41</f>
        <v>-2.279492999999995</v>
      </c>
      <c r="I41" s="177">
        <f>'Open Int.'!O41</f>
        <v>0.7285636264336428</v>
      </c>
      <c r="J41" s="197">
        <f>IF(Volume!D41=0,0,Volume!F41/Volume!D41)</f>
        <v>0</v>
      </c>
      <c r="K41" s="199">
        <f>IF('Open Int.'!E41=0,0,'Open Int.'!H41/'Open Int.'!E41)</f>
        <v>0</v>
      </c>
    </row>
    <row r="42" spans="1:11" ht="15">
      <c r="A42" s="213" t="s">
        <v>249</v>
      </c>
      <c r="B42" s="312">
        <f>Margins!B42</f>
        <v>1000</v>
      </c>
      <c r="C42" s="312">
        <f>Volume!J42</f>
        <v>356.45</v>
      </c>
      <c r="D42" s="194">
        <f>Volume!M42</f>
        <v>2.8864193967383462</v>
      </c>
      <c r="E42" s="186">
        <f>Volume!C42*100</f>
        <v>81</v>
      </c>
      <c r="F42" s="379">
        <f>'Open Int.'!D42*100</f>
        <v>-1</v>
      </c>
      <c r="G42" s="187">
        <f>'Open Int.'!R42</f>
        <v>315.565185</v>
      </c>
      <c r="H42" s="187">
        <f>'Open Int.'!Z42</f>
        <v>5.284564999999986</v>
      </c>
      <c r="I42" s="177">
        <f>'Open Int.'!O42</f>
        <v>0.7104936179826048</v>
      </c>
      <c r="J42" s="197">
        <f>IF(Volume!D42=0,0,Volume!F42/Volume!D42)</f>
        <v>0.13559322033898305</v>
      </c>
      <c r="K42" s="199">
        <f>IF('Open Int.'!E42=0,0,'Open Int.'!H42/'Open Int.'!E42)</f>
        <v>0.22732626619552415</v>
      </c>
    </row>
    <row r="43" spans="1:11" ht="15">
      <c r="A43" s="213" t="s">
        <v>181</v>
      </c>
      <c r="B43" s="312">
        <f>Margins!B43</f>
        <v>2950</v>
      </c>
      <c r="C43" s="312">
        <f>Volume!J43</f>
        <v>99.35</v>
      </c>
      <c r="D43" s="194">
        <f>Volume!M43</f>
        <v>-0.40100250626566986</v>
      </c>
      <c r="E43" s="186">
        <f>Volume!C43*100</f>
        <v>31</v>
      </c>
      <c r="F43" s="379">
        <f>'Open Int.'!D43*100</f>
        <v>1</v>
      </c>
      <c r="G43" s="187">
        <f>'Open Int.'!R43</f>
        <v>52.373842749999994</v>
      </c>
      <c r="H43" s="187">
        <f>'Open Int.'!Z43</f>
        <v>0.4070852499999944</v>
      </c>
      <c r="I43" s="177">
        <f>'Open Int.'!O43</f>
        <v>0.757694459988808</v>
      </c>
      <c r="J43" s="197">
        <f>IF(Volume!D43=0,0,Volume!F43/Volume!D43)</f>
        <v>4</v>
      </c>
      <c r="K43" s="199">
        <f>IF('Open Int.'!E43=0,0,'Open Int.'!H43/'Open Int.'!E43)</f>
        <v>0.14018691588785046</v>
      </c>
    </row>
    <row r="44" spans="1:11" ht="15">
      <c r="A44" s="213" t="s">
        <v>238</v>
      </c>
      <c r="B44" s="312">
        <f>Margins!B44</f>
        <v>175</v>
      </c>
      <c r="C44" s="312">
        <f>Volume!J44</f>
        <v>2749</v>
      </c>
      <c r="D44" s="194">
        <f>Volume!M44</f>
        <v>0.9900626366157791</v>
      </c>
      <c r="E44" s="186">
        <f>Volume!C44*100</f>
        <v>35</v>
      </c>
      <c r="F44" s="379">
        <f>'Open Int.'!D44*100</f>
        <v>-2</v>
      </c>
      <c r="G44" s="187">
        <f>'Open Int.'!R44</f>
        <v>192.526215</v>
      </c>
      <c r="H44" s="187">
        <f>'Open Int.'!Z44</f>
        <v>-1.9234267500000044</v>
      </c>
      <c r="I44" s="177">
        <f>'Open Int.'!O44</f>
        <v>0.6639180409795102</v>
      </c>
      <c r="J44" s="197">
        <f>IF(Volume!D44=0,0,Volume!F44/Volume!D44)</f>
        <v>0</v>
      </c>
      <c r="K44" s="199">
        <f>IF('Open Int.'!E44=0,0,'Open Int.'!H44/'Open Int.'!E44)</f>
        <v>0</v>
      </c>
    </row>
    <row r="45" spans="1:11" ht="15">
      <c r="A45" s="213" t="s">
        <v>210</v>
      </c>
      <c r="B45" s="312">
        <f>Margins!B45</f>
        <v>2062</v>
      </c>
      <c r="C45" s="312">
        <f>Volume!J45</f>
        <v>139.8</v>
      </c>
      <c r="D45" s="194">
        <f>Volume!M45</f>
        <v>2.3051591657519253</v>
      </c>
      <c r="E45" s="186">
        <f>Volume!C45*100</f>
        <v>-10</v>
      </c>
      <c r="F45" s="379">
        <f>'Open Int.'!D45*100</f>
        <v>-11</v>
      </c>
      <c r="G45" s="187">
        <f>'Open Int.'!R45</f>
        <v>142.89424932</v>
      </c>
      <c r="H45" s="187">
        <f>'Open Int.'!Z45</f>
        <v>-9.26279267999999</v>
      </c>
      <c r="I45" s="177">
        <f>'Open Int.'!O45</f>
        <v>0.7276578575751462</v>
      </c>
      <c r="J45" s="197">
        <f>IF(Volume!D45=0,0,Volume!F45/Volume!D45)</f>
        <v>0.30952380952380953</v>
      </c>
      <c r="K45" s="199">
        <f>IF('Open Int.'!E45=0,0,'Open Int.'!H45/'Open Int.'!E45)</f>
        <v>0.23108808290155441</v>
      </c>
    </row>
    <row r="46" spans="1:11" ht="15">
      <c r="A46" s="213" t="s">
        <v>212</v>
      </c>
      <c r="B46" s="312">
        <f>Margins!B46</f>
        <v>650</v>
      </c>
      <c r="C46" s="312">
        <f>Volume!J46</f>
        <v>616.8</v>
      </c>
      <c r="D46" s="194">
        <f>Volume!M46</f>
        <v>2.0009922275508365</v>
      </c>
      <c r="E46" s="186">
        <f>Volume!C46*100</f>
        <v>237</v>
      </c>
      <c r="F46" s="379">
        <f>'Open Int.'!D46*100</f>
        <v>7.000000000000001</v>
      </c>
      <c r="G46" s="187">
        <f>'Open Int.'!R46</f>
        <v>157.601652</v>
      </c>
      <c r="H46" s="187">
        <f>'Open Int.'!Z46</f>
        <v>13.625605500000006</v>
      </c>
      <c r="I46" s="177">
        <f>'Open Int.'!O46</f>
        <v>0.43678453319765964</v>
      </c>
      <c r="J46" s="197">
        <f>IF(Volume!D46=0,0,Volume!F46/Volume!D46)</f>
        <v>0</v>
      </c>
      <c r="K46" s="199">
        <f>IF('Open Int.'!E46=0,0,'Open Int.'!H46/'Open Int.'!E46)</f>
        <v>0.625</v>
      </c>
    </row>
    <row r="47" spans="1:11" ht="15">
      <c r="A47" s="213" t="s">
        <v>4</v>
      </c>
      <c r="B47" s="312">
        <f>Margins!B47</f>
        <v>300</v>
      </c>
      <c r="C47" s="312">
        <f>Volume!J47</f>
        <v>1600.35</v>
      </c>
      <c r="D47" s="194">
        <f>Volume!M47</f>
        <v>1.3489123206991516</v>
      </c>
      <c r="E47" s="186">
        <f>Volume!C47*100</f>
        <v>28.999999999999996</v>
      </c>
      <c r="F47" s="379">
        <f>'Open Int.'!D47*100</f>
        <v>0</v>
      </c>
      <c r="G47" s="187">
        <f>'Open Int.'!R47</f>
        <v>144.4635945</v>
      </c>
      <c r="H47" s="187">
        <f>'Open Int.'!Z47</f>
        <v>1.6858934999999917</v>
      </c>
      <c r="I47" s="177">
        <f>'Open Int.'!O47</f>
        <v>0.4317048853439681</v>
      </c>
      <c r="J47" s="197">
        <f>IF(Volume!D47=0,0,Volume!F47/Volume!D47)</f>
        <v>0</v>
      </c>
      <c r="K47" s="199">
        <f>IF('Open Int.'!E47=0,0,'Open Int.'!H47/'Open Int.'!E47)</f>
        <v>0</v>
      </c>
    </row>
    <row r="48" spans="1:11" ht="15">
      <c r="A48" s="213" t="s">
        <v>93</v>
      </c>
      <c r="B48" s="312">
        <f>Margins!B48</f>
        <v>400</v>
      </c>
      <c r="C48" s="312">
        <f>Volume!J48</f>
        <v>1030.85</v>
      </c>
      <c r="D48" s="194">
        <f>Volume!M48</f>
        <v>2.490554782262871</v>
      </c>
      <c r="E48" s="186">
        <f>Volume!C48*100</f>
        <v>39</v>
      </c>
      <c r="F48" s="379">
        <f>'Open Int.'!D48*100</f>
        <v>-4</v>
      </c>
      <c r="G48" s="187">
        <f>'Open Int.'!R48</f>
        <v>135.45368999999997</v>
      </c>
      <c r="H48" s="187">
        <f>'Open Int.'!Z48</f>
        <v>-1.8178940000000239</v>
      </c>
      <c r="I48" s="177">
        <f>'Open Int.'!O48</f>
        <v>0.5881278538812785</v>
      </c>
      <c r="J48" s="197">
        <f>IF(Volume!D48=0,0,Volume!F48/Volume!D48)</f>
        <v>0</v>
      </c>
      <c r="K48" s="199">
        <f>IF('Open Int.'!E48=0,0,'Open Int.'!H48/'Open Int.'!E48)</f>
        <v>0</v>
      </c>
    </row>
    <row r="49" spans="1:11" ht="15">
      <c r="A49" s="213" t="s">
        <v>211</v>
      </c>
      <c r="B49" s="312">
        <f>Margins!B49</f>
        <v>400</v>
      </c>
      <c r="C49" s="312">
        <f>Volume!J49</f>
        <v>748.35</v>
      </c>
      <c r="D49" s="194">
        <f>Volume!M49</f>
        <v>-0.25324891702765445</v>
      </c>
      <c r="E49" s="186">
        <f>Volume!C49*100</f>
        <v>55.00000000000001</v>
      </c>
      <c r="F49" s="379">
        <f>'Open Int.'!D49*100</f>
        <v>3</v>
      </c>
      <c r="G49" s="187">
        <f>'Open Int.'!R49</f>
        <v>102.404214</v>
      </c>
      <c r="H49" s="187">
        <f>'Open Int.'!Z49</f>
        <v>2.8310340000000025</v>
      </c>
      <c r="I49" s="177">
        <f>'Open Int.'!O49</f>
        <v>0.6977491961414791</v>
      </c>
      <c r="J49" s="197">
        <f>IF(Volume!D49=0,0,Volume!F49/Volume!D49)</f>
        <v>0</v>
      </c>
      <c r="K49" s="199">
        <f>IF('Open Int.'!E49=0,0,'Open Int.'!H49/'Open Int.'!E49)</f>
        <v>0</v>
      </c>
    </row>
    <row r="50" spans="1:11" ht="15">
      <c r="A50" s="213" t="s">
        <v>5</v>
      </c>
      <c r="B50" s="312">
        <f>Margins!B50</f>
        <v>1595</v>
      </c>
      <c r="C50" s="312">
        <f>Volume!J50</f>
        <v>173.95</v>
      </c>
      <c r="D50" s="194">
        <f>Volume!M50</f>
        <v>1.458151064450277</v>
      </c>
      <c r="E50" s="186">
        <f>Volume!C50*100</f>
        <v>14.000000000000002</v>
      </c>
      <c r="F50" s="379">
        <f>'Open Int.'!D50*100</f>
        <v>0</v>
      </c>
      <c r="G50" s="187">
        <f>'Open Int.'!R50</f>
        <v>938.1147853</v>
      </c>
      <c r="H50" s="187">
        <f>'Open Int.'!Z50</f>
        <v>16.873473099999956</v>
      </c>
      <c r="I50" s="177">
        <f>'Open Int.'!O50</f>
        <v>0.39172483142079734</v>
      </c>
      <c r="J50" s="197">
        <f>IF(Volume!D50=0,0,Volume!F50/Volume!D50)</f>
        <v>0.19653179190751446</v>
      </c>
      <c r="K50" s="199">
        <f>IF('Open Int.'!E50=0,0,'Open Int.'!H50/'Open Int.'!E50)</f>
        <v>0.14511873350923482</v>
      </c>
    </row>
    <row r="51" spans="1:11" ht="15">
      <c r="A51" s="213" t="s">
        <v>213</v>
      </c>
      <c r="B51" s="312">
        <f>Margins!B51</f>
        <v>1000</v>
      </c>
      <c r="C51" s="312">
        <f>Volume!J51</f>
        <v>220.85</v>
      </c>
      <c r="D51" s="194">
        <f>Volume!M51</f>
        <v>0.6838386140870755</v>
      </c>
      <c r="E51" s="186">
        <f>Volume!C51*100</f>
        <v>65</v>
      </c>
      <c r="F51" s="379">
        <f>'Open Int.'!D51*100</f>
        <v>0</v>
      </c>
      <c r="G51" s="187">
        <f>'Open Int.'!R51</f>
        <v>328.779395</v>
      </c>
      <c r="H51" s="187">
        <f>'Open Int.'!Z51</f>
        <v>2.9130350000000362</v>
      </c>
      <c r="I51" s="177">
        <f>'Open Int.'!O51</f>
        <v>0.6613824141868745</v>
      </c>
      <c r="J51" s="197">
        <f>IF(Volume!D51=0,0,Volume!F51/Volume!D51)</f>
        <v>0.07834101382488479</v>
      </c>
      <c r="K51" s="199">
        <f>IF('Open Int.'!E51=0,0,'Open Int.'!H51/'Open Int.'!E51)</f>
        <v>0.15231143552311435</v>
      </c>
    </row>
    <row r="52" spans="1:11" ht="15">
      <c r="A52" s="213" t="s">
        <v>214</v>
      </c>
      <c r="B52" s="312">
        <f>Margins!B52</f>
        <v>1300</v>
      </c>
      <c r="C52" s="312">
        <f>Volume!J52</f>
        <v>272.15</v>
      </c>
      <c r="D52" s="194">
        <f>Volume!M52</f>
        <v>0.6658035879415404</v>
      </c>
      <c r="E52" s="186">
        <f>Volume!C52*100</f>
        <v>17</v>
      </c>
      <c r="F52" s="379">
        <f>'Open Int.'!D52*100</f>
        <v>-3</v>
      </c>
      <c r="G52" s="187">
        <f>'Open Int.'!R52</f>
        <v>147.35561749999997</v>
      </c>
      <c r="H52" s="187">
        <f>'Open Int.'!Z52</f>
        <v>-3.137413500000065</v>
      </c>
      <c r="I52" s="177">
        <f>'Open Int.'!O52</f>
        <v>0.7498199279711885</v>
      </c>
      <c r="J52" s="197">
        <f>IF(Volume!D52=0,0,Volume!F52/Volume!D52)</f>
        <v>0.05263157894736842</v>
      </c>
      <c r="K52" s="199">
        <f>IF('Open Int.'!E52=0,0,'Open Int.'!H52/'Open Int.'!E52)</f>
        <v>0.19678714859437751</v>
      </c>
    </row>
    <row r="53" spans="1:11" ht="15">
      <c r="A53" s="213" t="s">
        <v>57</v>
      </c>
      <c r="B53" s="312">
        <f>Margins!B53</f>
        <v>300</v>
      </c>
      <c r="C53" s="312">
        <f>Volume!J53</f>
        <v>1944.6</v>
      </c>
      <c r="D53" s="194">
        <f>Volume!M53</f>
        <v>7.937388987566608</v>
      </c>
      <c r="E53" s="186">
        <f>Volume!C53*100</f>
        <v>3</v>
      </c>
      <c r="F53" s="379">
        <f>'Open Int.'!D53*100</f>
        <v>-20</v>
      </c>
      <c r="G53" s="187">
        <f>'Open Int.'!R53</f>
        <v>165.621582</v>
      </c>
      <c r="H53" s="187">
        <f>'Open Int.'!Z53</f>
        <v>-24.249042000000003</v>
      </c>
      <c r="I53" s="177">
        <f>'Open Int.'!O53</f>
        <v>0.3430785487847834</v>
      </c>
      <c r="J53" s="197">
        <f>IF(Volume!D53=0,0,Volume!F53/Volume!D53)</f>
        <v>0.6875</v>
      </c>
      <c r="K53" s="199">
        <f>IF('Open Int.'!E53=0,0,'Open Int.'!H53/'Open Int.'!E53)</f>
        <v>1.1333333333333333</v>
      </c>
    </row>
    <row r="54" spans="1:11" ht="15">
      <c r="A54" s="213" t="s">
        <v>215</v>
      </c>
      <c r="B54" s="312">
        <f>Margins!B54</f>
        <v>700</v>
      </c>
      <c r="C54" s="312">
        <f>Volume!J54</f>
        <v>873</v>
      </c>
      <c r="D54" s="194">
        <f>Volume!M54</f>
        <v>1.8669778296382729</v>
      </c>
      <c r="E54" s="186">
        <f>Volume!C54*100</f>
        <v>-2</v>
      </c>
      <c r="F54" s="379">
        <f>'Open Int.'!D54*100</f>
        <v>0</v>
      </c>
      <c r="G54" s="187">
        <f>'Open Int.'!R54</f>
        <v>682.47648</v>
      </c>
      <c r="H54" s="187">
        <f>'Open Int.'!Z54</f>
        <v>6.0292400000000725</v>
      </c>
      <c r="I54" s="177">
        <f>'Open Int.'!O54</f>
        <v>0.5441439828080229</v>
      </c>
      <c r="J54" s="197">
        <f>IF(Volume!D54=0,0,Volume!F54/Volume!D54)</f>
        <v>0.14150943396226415</v>
      </c>
      <c r="K54" s="199">
        <f>IF('Open Int.'!E54=0,0,'Open Int.'!H54/'Open Int.'!E54)</f>
        <v>0.17210682492581603</v>
      </c>
    </row>
    <row r="55" spans="1:11" ht="15">
      <c r="A55" s="213" t="s">
        <v>156</v>
      </c>
      <c r="B55" s="312">
        <f>Margins!B55</f>
        <v>4800</v>
      </c>
      <c r="C55" s="312">
        <f>Volume!J55</f>
        <v>74.8</v>
      </c>
      <c r="D55" s="194">
        <f>Volume!M55</f>
        <v>0.8086253369272159</v>
      </c>
      <c r="E55" s="186">
        <f>Volume!C55*100</f>
        <v>9</v>
      </c>
      <c r="F55" s="379">
        <f>'Open Int.'!D55*100</f>
        <v>2</v>
      </c>
      <c r="G55" s="187">
        <f>'Open Int.'!R55</f>
        <v>158.121216</v>
      </c>
      <c r="H55" s="187">
        <f>'Open Int.'!Z55</f>
        <v>2.7998400000000174</v>
      </c>
      <c r="I55" s="177">
        <f>'Open Int.'!O55</f>
        <v>0.717983651226158</v>
      </c>
      <c r="J55" s="197">
        <f>IF(Volume!D55=0,0,Volume!F55/Volume!D55)</f>
        <v>0.15454545454545454</v>
      </c>
      <c r="K55" s="199">
        <f>IF('Open Int.'!E55=0,0,'Open Int.'!H55/'Open Int.'!E55)</f>
        <v>0.19210053859964094</v>
      </c>
    </row>
    <row r="56" spans="1:11" ht="15">
      <c r="A56" s="213" t="s">
        <v>199</v>
      </c>
      <c r="B56" s="312">
        <f>Margins!B56</f>
        <v>5900</v>
      </c>
      <c r="C56" s="312">
        <f>Volume!J56</f>
        <v>74.95</v>
      </c>
      <c r="D56" s="194">
        <f>Volume!M56</f>
        <v>3.8808038808038763</v>
      </c>
      <c r="E56" s="186">
        <f>Volume!C56*100</f>
        <v>131</v>
      </c>
      <c r="F56" s="379">
        <f>'Open Int.'!D56*100</f>
        <v>-8</v>
      </c>
      <c r="G56" s="187">
        <f>'Open Int.'!R56</f>
        <v>140.4000875</v>
      </c>
      <c r="H56" s="187">
        <f>'Open Int.'!Z56</f>
        <v>-5.907846999999975</v>
      </c>
      <c r="I56" s="177">
        <f>'Open Int.'!O56</f>
        <v>0.7074015748031496</v>
      </c>
      <c r="J56" s="197">
        <f>IF(Volume!D56=0,0,Volume!F56/Volume!D56)</f>
        <v>0.10126582278481013</v>
      </c>
      <c r="K56" s="199">
        <f>IF('Open Int.'!E56=0,0,'Open Int.'!H56/'Open Int.'!E56)</f>
        <v>0.13763066202090593</v>
      </c>
    </row>
    <row r="57" spans="1:11" ht="15">
      <c r="A57" s="213" t="s">
        <v>190</v>
      </c>
      <c r="B57" s="312">
        <f>Margins!B57</f>
        <v>31500</v>
      </c>
      <c r="C57" s="312">
        <f>Volume!J57</f>
        <v>12</v>
      </c>
      <c r="D57" s="194">
        <f>Volume!M57</f>
        <v>8.597285067873296</v>
      </c>
      <c r="E57" s="186">
        <f>Volume!C57*100</f>
        <v>314</v>
      </c>
      <c r="F57" s="379">
        <f>'Open Int.'!D57*100</f>
        <v>4</v>
      </c>
      <c r="G57" s="187">
        <f>'Open Int.'!R57</f>
        <v>145.8702</v>
      </c>
      <c r="H57" s="187">
        <f>'Open Int.'!Z57</f>
        <v>16.525530000000003</v>
      </c>
      <c r="I57" s="177">
        <f>'Open Int.'!O57</f>
        <v>0.5625809795283753</v>
      </c>
      <c r="J57" s="197">
        <f>IF(Volume!D57=0,0,Volume!F57/Volume!D57)</f>
        <v>0.06896551724137931</v>
      </c>
      <c r="K57" s="199">
        <f>IF('Open Int.'!E57=0,0,'Open Int.'!H57/'Open Int.'!E57)</f>
        <v>0.1681528662420382</v>
      </c>
    </row>
    <row r="58" spans="1:11" ht="15">
      <c r="A58" s="213" t="s">
        <v>157</v>
      </c>
      <c r="B58" s="312">
        <f>Margins!B58</f>
        <v>1750</v>
      </c>
      <c r="C58" s="312">
        <f>Volume!J58</f>
        <v>151.8</v>
      </c>
      <c r="D58" s="194">
        <f>Volume!M58</f>
        <v>2.0504201680672343</v>
      </c>
      <c r="E58" s="186">
        <f>Volume!C58*100</f>
        <v>182</v>
      </c>
      <c r="F58" s="379">
        <f>'Open Int.'!D58*100</f>
        <v>2</v>
      </c>
      <c r="G58" s="187">
        <f>'Open Int.'!R58</f>
        <v>153.147225</v>
      </c>
      <c r="H58" s="187">
        <f>'Open Int.'!Z58</f>
        <v>5.055443749999995</v>
      </c>
      <c r="I58" s="177">
        <f>'Open Int.'!O58</f>
        <v>0.5590633130962706</v>
      </c>
      <c r="J58" s="197">
        <f>IF(Volume!D58=0,0,Volume!F58/Volume!D58)</f>
        <v>0.2857142857142857</v>
      </c>
      <c r="K58" s="199">
        <f>IF('Open Int.'!E58=0,0,'Open Int.'!H58/'Open Int.'!E58)</f>
        <v>0.0819277108433735</v>
      </c>
    </row>
    <row r="59" spans="1:11" ht="15">
      <c r="A59" s="213" t="s">
        <v>191</v>
      </c>
      <c r="B59" s="312">
        <f>Margins!B59</f>
        <v>1450</v>
      </c>
      <c r="C59" s="312">
        <f>Volume!J59</f>
        <v>232.3</v>
      </c>
      <c r="D59" s="194">
        <f>Volume!M59</f>
        <v>0.36724994599266486</v>
      </c>
      <c r="E59" s="186">
        <f>Volume!C59*100</f>
        <v>-46</v>
      </c>
      <c r="F59" s="379">
        <f>'Open Int.'!D59*100</f>
        <v>-1</v>
      </c>
      <c r="G59" s="187">
        <f>'Open Int.'!R59</f>
        <v>529.8751385</v>
      </c>
      <c r="H59" s="187">
        <f>'Open Int.'!Z59</f>
        <v>-3.6992762499999117</v>
      </c>
      <c r="I59" s="177">
        <f>'Open Int.'!O59</f>
        <v>0.6121670586739559</v>
      </c>
      <c r="J59" s="197">
        <f>IF(Volume!D59=0,0,Volume!F59/Volume!D59)</f>
        <v>0.10714285714285714</v>
      </c>
      <c r="K59" s="199">
        <f>IF('Open Int.'!E59=0,0,'Open Int.'!H59/'Open Int.'!E59)</f>
        <v>0.21374045801526717</v>
      </c>
    </row>
    <row r="60" spans="1:11" ht="15">
      <c r="A60" s="213" t="s">
        <v>182</v>
      </c>
      <c r="B60" s="312">
        <f>Margins!B60</f>
        <v>7700</v>
      </c>
      <c r="C60" s="312">
        <f>Volume!J60</f>
        <v>42.9</v>
      </c>
      <c r="D60" s="194">
        <f>Volume!M60</f>
        <v>2.021403091557673</v>
      </c>
      <c r="E60" s="186">
        <f>Volume!C60*100</f>
        <v>52</v>
      </c>
      <c r="F60" s="379">
        <f>'Open Int.'!D60*100</f>
        <v>3</v>
      </c>
      <c r="G60" s="187">
        <f>'Open Int.'!R60</f>
        <v>73.498425</v>
      </c>
      <c r="H60" s="187">
        <f>'Open Int.'!Z60</f>
        <v>3.5284864999999996</v>
      </c>
      <c r="I60" s="177">
        <f>'Open Int.'!O60</f>
        <v>0.6391011235955056</v>
      </c>
      <c r="J60" s="197">
        <f>IF(Volume!D60=0,0,Volume!F60/Volume!D60)</f>
        <v>0.0625</v>
      </c>
      <c r="K60" s="199">
        <f>IF('Open Int.'!E60=0,0,'Open Int.'!H60/'Open Int.'!E60)</f>
        <v>0.13333333333333333</v>
      </c>
    </row>
    <row r="61" spans="1:11" ht="15">
      <c r="A61" s="213" t="s">
        <v>216</v>
      </c>
      <c r="B61" s="312">
        <f>Margins!B61</f>
        <v>200</v>
      </c>
      <c r="C61" s="312">
        <f>Volume!J61</f>
        <v>2219.45</v>
      </c>
      <c r="D61" s="194">
        <f>Volume!M61</f>
        <v>2.100009200478408</v>
      </c>
      <c r="E61" s="186">
        <f>Volume!C61*100</f>
        <v>78</v>
      </c>
      <c r="F61" s="379">
        <f>'Open Int.'!D61*100</f>
        <v>-6</v>
      </c>
      <c r="G61" s="187">
        <f>'Open Int.'!R61</f>
        <v>805.7491279999999</v>
      </c>
      <c r="H61" s="187">
        <f>'Open Int.'!Z61</f>
        <v>-30.859540000000152</v>
      </c>
      <c r="I61" s="177">
        <f>'Open Int.'!O61</f>
        <v>0.5134420449537241</v>
      </c>
      <c r="J61" s="197">
        <f>IF(Volume!D61=0,0,Volume!F61/Volume!D61)</f>
        <v>0.13480055020632736</v>
      </c>
      <c r="K61" s="199">
        <f>IF('Open Int.'!E61=0,0,'Open Int.'!H61/'Open Int.'!E61)</f>
        <v>0.22565194252261842</v>
      </c>
    </row>
    <row r="62" spans="1:11" ht="15">
      <c r="A62" s="213" t="s">
        <v>158</v>
      </c>
      <c r="B62" s="312">
        <f>Margins!B62</f>
        <v>2950</v>
      </c>
      <c r="C62" s="312">
        <f>Volume!J62</f>
        <v>107.2</v>
      </c>
      <c r="D62" s="194">
        <f>Volume!M62</f>
        <v>-0.9699769053117757</v>
      </c>
      <c r="E62" s="186">
        <f>Volume!C62*100</f>
        <v>-4</v>
      </c>
      <c r="F62" s="379">
        <f>'Open Int.'!D62*100</f>
        <v>11</v>
      </c>
      <c r="G62" s="187">
        <f>'Open Int.'!R62</f>
        <v>17.70944</v>
      </c>
      <c r="H62" s="187">
        <f>'Open Int.'!Z62</f>
        <v>1.678697500000002</v>
      </c>
      <c r="I62" s="177">
        <f>'Open Int.'!O62</f>
        <v>0.7357142857142858</v>
      </c>
      <c r="J62" s="197">
        <f>IF(Volume!D62=0,0,Volume!F62/Volume!D62)</f>
        <v>0</v>
      </c>
      <c r="K62" s="199">
        <f>IF('Open Int.'!E62=0,0,'Open Int.'!H62/'Open Int.'!E62)</f>
        <v>0</v>
      </c>
    </row>
    <row r="63" spans="1:11" ht="15">
      <c r="A63" s="213" t="s">
        <v>104</v>
      </c>
      <c r="B63" s="312">
        <f>Margins!B63</f>
        <v>600</v>
      </c>
      <c r="C63" s="312">
        <f>Volume!J63</f>
        <v>435.15</v>
      </c>
      <c r="D63" s="194">
        <f>Volume!M63</f>
        <v>-2.2244691607684604</v>
      </c>
      <c r="E63" s="186">
        <f>Volume!C63*100</f>
        <v>-55.00000000000001</v>
      </c>
      <c r="F63" s="379">
        <f>'Open Int.'!D63*100</f>
        <v>1</v>
      </c>
      <c r="G63" s="187">
        <f>'Open Int.'!R63</f>
        <v>70.363755</v>
      </c>
      <c r="H63" s="187">
        <f>'Open Int.'!Z63</f>
        <v>-0.8531459999999953</v>
      </c>
      <c r="I63" s="177">
        <f>'Open Int.'!O63</f>
        <v>0.6337662337662338</v>
      </c>
      <c r="J63" s="197">
        <f>IF(Volume!D63=0,0,Volume!F63/Volume!D63)</f>
        <v>0</v>
      </c>
      <c r="K63" s="199">
        <f>IF('Open Int.'!E63=0,0,'Open Int.'!H63/'Open Int.'!E63)</f>
        <v>0</v>
      </c>
    </row>
    <row r="64" spans="1:11" ht="15">
      <c r="A64" s="213" t="s">
        <v>48</v>
      </c>
      <c r="B64" s="312">
        <f>Margins!B64</f>
        <v>1100</v>
      </c>
      <c r="C64" s="312">
        <f>Volume!J64</f>
        <v>288.7</v>
      </c>
      <c r="D64" s="194">
        <f>Volume!M64</f>
        <v>0.803072625698328</v>
      </c>
      <c r="E64" s="186">
        <f>Volume!C64*100</f>
        <v>-3</v>
      </c>
      <c r="F64" s="379">
        <f>'Open Int.'!D64*100</f>
        <v>1</v>
      </c>
      <c r="G64" s="187">
        <f>'Open Int.'!R64</f>
        <v>430.402621</v>
      </c>
      <c r="H64" s="187">
        <f>'Open Int.'!Z64</f>
        <v>8.658573000000047</v>
      </c>
      <c r="I64" s="177">
        <f>'Open Int.'!O64</f>
        <v>0.6192724857965026</v>
      </c>
      <c r="J64" s="197">
        <f>IF(Volume!D64=0,0,Volume!F64/Volume!D64)</f>
        <v>0.08839779005524862</v>
      </c>
      <c r="K64" s="199">
        <f>IF('Open Int.'!E64=0,0,'Open Int.'!H64/'Open Int.'!E64)</f>
        <v>0.11756756756756757</v>
      </c>
    </row>
    <row r="65" spans="1:11" ht="15">
      <c r="A65" s="213" t="s">
        <v>6</v>
      </c>
      <c r="B65" s="312">
        <f>Margins!B65</f>
        <v>1125</v>
      </c>
      <c r="C65" s="312">
        <f>Volume!J65</f>
        <v>174.55</v>
      </c>
      <c r="D65" s="194">
        <f>Volume!M65</f>
        <v>2.918632075471708</v>
      </c>
      <c r="E65" s="186">
        <f>Volume!C65*100</f>
        <v>47</v>
      </c>
      <c r="F65" s="379">
        <f>'Open Int.'!D65*100</f>
        <v>-5</v>
      </c>
      <c r="G65" s="187">
        <f>'Open Int.'!R65</f>
        <v>294.612035625</v>
      </c>
      <c r="H65" s="187">
        <f>'Open Int.'!Z65</f>
        <v>-3.0932043750000275</v>
      </c>
      <c r="I65" s="177">
        <f>'Open Int.'!O65</f>
        <v>0.6144104512430847</v>
      </c>
      <c r="J65" s="197">
        <f>IF(Volume!D65=0,0,Volume!F65/Volume!D65)</f>
        <v>0.17096018735362997</v>
      </c>
      <c r="K65" s="199">
        <f>IF('Open Int.'!E65=0,0,'Open Int.'!H65/'Open Int.'!E65)</f>
        <v>0.13228155339805825</v>
      </c>
    </row>
    <row r="66" spans="1:11" ht="15">
      <c r="A66" s="213" t="s">
        <v>192</v>
      </c>
      <c r="B66" s="312">
        <f>Margins!B66</f>
        <v>1000</v>
      </c>
      <c r="C66" s="312">
        <f>Volume!J66</f>
        <v>386.3</v>
      </c>
      <c r="D66" s="194">
        <f>Volume!M66</f>
        <v>0.7563901930099203</v>
      </c>
      <c r="E66" s="186">
        <f>Volume!C66*100</f>
        <v>-20</v>
      </c>
      <c r="F66" s="379">
        <f>'Open Int.'!D66*100</f>
        <v>0</v>
      </c>
      <c r="G66" s="187">
        <f>'Open Int.'!R66</f>
        <v>500.6448</v>
      </c>
      <c r="H66" s="187">
        <f>'Open Int.'!Z66</f>
        <v>4.716899999999953</v>
      </c>
      <c r="I66" s="177">
        <f>'Open Int.'!O66</f>
        <v>0.6504629629629629</v>
      </c>
      <c r="J66" s="197">
        <f>IF(Volume!D66=0,0,Volume!F66/Volume!D66)</f>
        <v>0.0625</v>
      </c>
      <c r="K66" s="199">
        <f>IF('Open Int.'!E66=0,0,'Open Int.'!H66/'Open Int.'!E66)</f>
        <v>0.125</v>
      </c>
    </row>
    <row r="67" spans="1:11" ht="15">
      <c r="A67" s="213" t="s">
        <v>183</v>
      </c>
      <c r="B67" s="312">
        <f>Margins!B67</f>
        <v>600</v>
      </c>
      <c r="C67" s="312">
        <f>Volume!J67</f>
        <v>675.25</v>
      </c>
      <c r="D67" s="194">
        <f>Volume!M67</f>
        <v>0.6483827694142231</v>
      </c>
      <c r="E67" s="186">
        <f>Volume!C67*100</f>
        <v>-31</v>
      </c>
      <c r="F67" s="379">
        <f>'Open Int.'!D67*100</f>
        <v>-5</v>
      </c>
      <c r="G67" s="187">
        <f>'Open Int.'!R67</f>
        <v>12.31656</v>
      </c>
      <c r="H67" s="187">
        <f>'Open Int.'!Z67</f>
        <v>-0.6049739999999986</v>
      </c>
      <c r="I67" s="177">
        <f>'Open Int.'!O67</f>
        <v>0.75</v>
      </c>
      <c r="J67" s="197">
        <f>IF(Volume!D67=0,0,Volume!F67/Volume!D67)</f>
        <v>0</v>
      </c>
      <c r="K67" s="199">
        <f>IF('Open Int.'!E67=0,0,'Open Int.'!H67/'Open Int.'!E67)</f>
        <v>0</v>
      </c>
    </row>
    <row r="68" spans="1:11" ht="15">
      <c r="A68" s="213" t="s">
        <v>147</v>
      </c>
      <c r="B68" s="312">
        <f>Margins!B68</f>
        <v>400</v>
      </c>
      <c r="C68" s="312">
        <f>Volume!J68</f>
        <v>600.9</v>
      </c>
      <c r="D68" s="194">
        <f>Volume!M68</f>
        <v>2.133084048610513</v>
      </c>
      <c r="E68" s="186">
        <f>Volume!C68*100</f>
        <v>71</v>
      </c>
      <c r="F68" s="379">
        <f>'Open Int.'!D68*100</f>
        <v>-1</v>
      </c>
      <c r="G68" s="187">
        <f>'Open Int.'!R68</f>
        <v>147.412788</v>
      </c>
      <c r="H68" s="187">
        <f>'Open Int.'!Z68</f>
        <v>2.2786100000000147</v>
      </c>
      <c r="I68" s="177">
        <f>'Open Int.'!O68</f>
        <v>0.7078102070764716</v>
      </c>
      <c r="J68" s="197">
        <f>IF(Volume!D68=0,0,Volume!F68/Volume!D68)</f>
        <v>0</v>
      </c>
      <c r="K68" s="199">
        <f>IF('Open Int.'!E68=0,0,'Open Int.'!H68/'Open Int.'!E68)</f>
        <v>0.07407407407407407</v>
      </c>
    </row>
    <row r="69" spans="1:11" ht="15">
      <c r="A69" s="213" t="s">
        <v>159</v>
      </c>
      <c r="B69" s="312">
        <f>Margins!B69</f>
        <v>250</v>
      </c>
      <c r="C69" s="312">
        <f>Volume!J69</f>
        <v>2150.1</v>
      </c>
      <c r="D69" s="194">
        <f>Volume!M69</f>
        <v>-0.782169308506969</v>
      </c>
      <c r="E69" s="186">
        <f>Volume!C69*100</f>
        <v>420</v>
      </c>
      <c r="F69" s="379">
        <f>'Open Int.'!D69*100</f>
        <v>5</v>
      </c>
      <c r="G69" s="187">
        <f>'Open Int.'!R69</f>
        <v>55.7413425</v>
      </c>
      <c r="H69" s="187">
        <f>'Open Int.'!Z69</f>
        <v>2.1610312499999935</v>
      </c>
      <c r="I69" s="177">
        <f>'Open Int.'!O69</f>
        <v>0.33847637415621984</v>
      </c>
      <c r="J69" s="197">
        <f>IF(Volume!D69=0,0,Volume!F69/Volume!D69)</f>
        <v>0</v>
      </c>
      <c r="K69" s="199">
        <f>IF('Open Int.'!E69=0,0,'Open Int.'!H69/'Open Int.'!E69)</f>
        <v>0</v>
      </c>
    </row>
    <row r="70" spans="1:11" ht="15">
      <c r="A70" s="213" t="s">
        <v>148</v>
      </c>
      <c r="B70" s="312">
        <f>Margins!B70</f>
        <v>12500</v>
      </c>
      <c r="C70" s="312">
        <f>Volume!J70</f>
        <v>29.4</v>
      </c>
      <c r="D70" s="194">
        <f>Volume!M70</f>
        <v>0.6849315068493127</v>
      </c>
      <c r="E70" s="186">
        <f>Volume!C70*100</f>
        <v>-41</v>
      </c>
      <c r="F70" s="379">
        <f>'Open Int.'!D70*100</f>
        <v>-1</v>
      </c>
      <c r="G70" s="187">
        <f>'Open Int.'!R70</f>
        <v>80.15175</v>
      </c>
      <c r="H70" s="187">
        <f>'Open Int.'!Z70</f>
        <v>0.3262500000000017</v>
      </c>
      <c r="I70" s="177">
        <f>'Open Int.'!O70</f>
        <v>0.5089408528198074</v>
      </c>
      <c r="J70" s="197">
        <f>IF(Volume!D70=0,0,Volume!F70/Volume!D70)</f>
        <v>0.18181818181818182</v>
      </c>
      <c r="K70" s="199">
        <f>IF('Open Int.'!E70=0,0,'Open Int.'!H70/'Open Int.'!E70)</f>
        <v>0.17627118644067796</v>
      </c>
    </row>
    <row r="71" spans="1:11" ht="15">
      <c r="A71" s="213" t="s">
        <v>184</v>
      </c>
      <c r="B71" s="312">
        <f>Margins!B71</f>
        <v>4000</v>
      </c>
      <c r="C71" s="312">
        <f>Volume!J71</f>
        <v>116.85</v>
      </c>
      <c r="D71" s="194">
        <f>Volume!M71</f>
        <v>0.3434950622584727</v>
      </c>
      <c r="E71" s="186">
        <f>Volume!C71*100</f>
        <v>12</v>
      </c>
      <c r="F71" s="379">
        <f>'Open Int.'!D71*100</f>
        <v>1</v>
      </c>
      <c r="G71" s="187">
        <f>'Open Int.'!R71</f>
        <v>89.2734</v>
      </c>
      <c r="H71" s="187">
        <f>'Open Int.'!Z71</f>
        <v>1.283779999999993</v>
      </c>
      <c r="I71" s="177">
        <f>'Open Int.'!O71</f>
        <v>0.4235602094240838</v>
      </c>
      <c r="J71" s="197">
        <f>IF(Volume!D71=0,0,Volume!F71/Volume!D71)</f>
        <v>0.6</v>
      </c>
      <c r="K71" s="199">
        <f>IF('Open Int.'!E71=0,0,'Open Int.'!H71/'Open Int.'!E71)</f>
        <v>0.2727272727272727</v>
      </c>
    </row>
    <row r="72" spans="1:11" ht="15">
      <c r="A72" s="213" t="s">
        <v>193</v>
      </c>
      <c r="B72" s="312">
        <f>Margins!B72</f>
        <v>2500</v>
      </c>
      <c r="C72" s="312">
        <f>Volume!J72</f>
        <v>154.2</v>
      </c>
      <c r="D72" s="194">
        <f>Volume!M72</f>
        <v>-2.34325522482585</v>
      </c>
      <c r="E72" s="186">
        <f>Volume!C72*100</f>
        <v>-49</v>
      </c>
      <c r="F72" s="379">
        <f>'Open Int.'!D72*100</f>
        <v>10</v>
      </c>
      <c r="G72" s="187">
        <f>'Open Int.'!R72</f>
        <v>98.9964</v>
      </c>
      <c r="H72" s="187">
        <f>'Open Int.'!Z72</f>
        <v>7.256499999999988</v>
      </c>
      <c r="I72" s="177">
        <f>'Open Int.'!O72</f>
        <v>0.7013239875389408</v>
      </c>
      <c r="J72" s="197">
        <f>IF(Volume!D72=0,0,Volume!F72/Volume!D72)</f>
        <v>0.08270676691729323</v>
      </c>
      <c r="K72" s="199">
        <f>IF('Open Int.'!E72=0,0,'Open Int.'!H72/'Open Int.'!E72)</f>
        <v>0.2857142857142857</v>
      </c>
    </row>
    <row r="73" spans="1:11" ht="15">
      <c r="A73" s="213" t="s">
        <v>160</v>
      </c>
      <c r="B73" s="312">
        <f>Margins!B73</f>
        <v>1700</v>
      </c>
      <c r="C73" s="312">
        <f>Volume!J73</f>
        <v>161.1</v>
      </c>
      <c r="D73" s="194">
        <f>Volume!M73</f>
        <v>1.7687934301958197</v>
      </c>
      <c r="E73" s="186">
        <f>Volume!C73*100</f>
        <v>10</v>
      </c>
      <c r="F73" s="379">
        <f>'Open Int.'!D73*100</f>
        <v>-6</v>
      </c>
      <c r="G73" s="187">
        <f>'Open Int.'!R73</f>
        <v>36.69858</v>
      </c>
      <c r="H73" s="187">
        <f>'Open Int.'!Z73</f>
        <v>-1.4612180000000023</v>
      </c>
      <c r="I73" s="177">
        <f>'Open Int.'!O73</f>
        <v>0.658955223880597</v>
      </c>
      <c r="J73" s="197">
        <f>IF(Volume!D73=0,0,Volume!F73/Volume!D73)</f>
        <v>0</v>
      </c>
      <c r="K73" s="199">
        <f>IF('Open Int.'!E73=0,0,'Open Int.'!H73/'Open Int.'!E73)</f>
        <v>0.40540540540540543</v>
      </c>
    </row>
    <row r="74" spans="1:11" ht="15">
      <c r="A74" s="213" t="s">
        <v>355</v>
      </c>
      <c r="B74" s="312">
        <f>Margins!B74</f>
        <v>850</v>
      </c>
      <c r="C74" s="312">
        <f>Volume!J74</f>
        <v>251.3</v>
      </c>
      <c r="D74" s="194">
        <f>Volume!M74</f>
        <v>0.47980807676929915</v>
      </c>
      <c r="E74" s="186">
        <f>Volume!C74*100</f>
        <v>49</v>
      </c>
      <c r="F74" s="379">
        <f>'Open Int.'!D74*100</f>
        <v>-2</v>
      </c>
      <c r="G74" s="187">
        <f>'Open Int.'!R74</f>
        <v>171.3325705</v>
      </c>
      <c r="H74" s="187">
        <f>'Open Int.'!Z74</f>
        <v>-2.944612500000005</v>
      </c>
      <c r="I74" s="177">
        <f>'Open Int.'!O74</f>
        <v>0.7288368033910984</v>
      </c>
      <c r="J74" s="197">
        <f>IF(Volume!D74=0,0,Volume!F74/Volume!D74)</f>
        <v>0.0273972602739726</v>
      </c>
      <c r="K74" s="199">
        <f>IF('Open Int.'!E74=0,0,'Open Int.'!H74/'Open Int.'!E74)</f>
        <v>0.0823293172690763</v>
      </c>
    </row>
    <row r="75" spans="1:11" ht="15">
      <c r="A75" s="213" t="s">
        <v>225</v>
      </c>
      <c r="B75" s="312">
        <f>Margins!B75</f>
        <v>200</v>
      </c>
      <c r="C75" s="312">
        <f>Volume!J75</f>
        <v>1452.2</v>
      </c>
      <c r="D75" s="194">
        <f>Volume!M75</f>
        <v>1.2868352223190964</v>
      </c>
      <c r="E75" s="186">
        <f>Volume!C75*100</f>
        <v>1</v>
      </c>
      <c r="F75" s="379">
        <f>'Open Int.'!D75*100</f>
        <v>-5</v>
      </c>
      <c r="G75" s="187">
        <f>'Open Int.'!R75</f>
        <v>233.107144</v>
      </c>
      <c r="H75" s="187">
        <f>'Open Int.'!Z75</f>
        <v>-8.336355999999995</v>
      </c>
      <c r="I75" s="177">
        <f>'Open Int.'!O75</f>
        <v>0.7166708198355345</v>
      </c>
      <c r="J75" s="197">
        <f>IF(Volume!D75=0,0,Volume!F75/Volume!D75)</f>
        <v>0.06930693069306931</v>
      </c>
      <c r="K75" s="199">
        <f>IF('Open Int.'!E75=0,0,'Open Int.'!H75/'Open Int.'!E75)</f>
        <v>0.10441767068273092</v>
      </c>
    </row>
    <row r="76" spans="1:11" ht="15">
      <c r="A76" s="213" t="s">
        <v>7</v>
      </c>
      <c r="B76" s="312">
        <f>Margins!B76</f>
        <v>625</v>
      </c>
      <c r="C76" s="312">
        <f>Volume!J76</f>
        <v>880.8</v>
      </c>
      <c r="D76" s="194">
        <f>Volume!M76</f>
        <v>1.2122953174375128</v>
      </c>
      <c r="E76" s="186">
        <f>Volume!C76*100</f>
        <v>-22</v>
      </c>
      <c r="F76" s="379">
        <f>'Open Int.'!D76*100</f>
        <v>-4</v>
      </c>
      <c r="G76" s="187">
        <f>'Open Int.'!R76</f>
        <v>141.6987</v>
      </c>
      <c r="H76" s="187">
        <f>'Open Int.'!Z76</f>
        <v>-3.337164999999999</v>
      </c>
      <c r="I76" s="177">
        <f>'Open Int.'!O76</f>
        <v>0.6367676767676768</v>
      </c>
      <c r="J76" s="197">
        <f>IF(Volume!D76=0,0,Volume!F76/Volume!D76)</f>
        <v>0.28888888888888886</v>
      </c>
      <c r="K76" s="199">
        <f>IF('Open Int.'!E76=0,0,'Open Int.'!H76/'Open Int.'!E76)</f>
        <v>0.44554455445544555</v>
      </c>
    </row>
    <row r="77" spans="1:11" ht="15">
      <c r="A77" s="213" t="s">
        <v>185</v>
      </c>
      <c r="B77" s="312">
        <f>Margins!B77</f>
        <v>1200</v>
      </c>
      <c r="C77" s="312">
        <f>Volume!J77</f>
        <v>459.6</v>
      </c>
      <c r="D77" s="194">
        <f>Volume!M77</f>
        <v>-0.16291951775822744</v>
      </c>
      <c r="E77" s="186">
        <f>Volume!C77*100</f>
        <v>-31</v>
      </c>
      <c r="F77" s="379">
        <f>'Open Int.'!D77*100</f>
        <v>3</v>
      </c>
      <c r="G77" s="187">
        <f>'Open Int.'!R77</f>
        <v>165.566304</v>
      </c>
      <c r="H77" s="187">
        <f>'Open Int.'!Z77</f>
        <v>4.812083999999999</v>
      </c>
      <c r="I77" s="177">
        <f>'Open Int.'!O77</f>
        <v>0.3634243837441706</v>
      </c>
      <c r="J77" s="197">
        <f>IF(Volume!D77=0,0,Volume!F77/Volume!D77)</f>
        <v>0</v>
      </c>
      <c r="K77" s="199">
        <f>IF('Open Int.'!E77=0,0,'Open Int.'!H77/'Open Int.'!E77)</f>
        <v>0</v>
      </c>
    </row>
    <row r="78" spans="1:11" ht="15">
      <c r="A78" s="213" t="s">
        <v>239</v>
      </c>
      <c r="B78" s="312">
        <f>Margins!B78</f>
        <v>400</v>
      </c>
      <c r="C78" s="312">
        <f>Volume!J78</f>
        <v>930.6</v>
      </c>
      <c r="D78" s="194">
        <f>Volume!M78</f>
        <v>0.5456215223380767</v>
      </c>
      <c r="E78" s="186">
        <f>Volume!C78*100</f>
        <v>-6</v>
      </c>
      <c r="F78" s="379">
        <f>'Open Int.'!D78*100</f>
        <v>-4</v>
      </c>
      <c r="G78" s="187">
        <f>'Open Int.'!R78</f>
        <v>153.995688</v>
      </c>
      <c r="H78" s="187">
        <f>'Open Int.'!Z78</f>
        <v>-5.16189</v>
      </c>
      <c r="I78" s="177">
        <f>'Open Int.'!O78</f>
        <v>0.6947063089195069</v>
      </c>
      <c r="J78" s="197">
        <f>IF(Volume!D78=0,0,Volume!F78/Volume!D78)</f>
        <v>0.10526315789473684</v>
      </c>
      <c r="K78" s="199">
        <f>IF('Open Int.'!E78=0,0,'Open Int.'!H78/'Open Int.'!E78)</f>
        <v>0.24561403508771928</v>
      </c>
    </row>
    <row r="79" spans="1:11" ht="15">
      <c r="A79" s="213" t="s">
        <v>222</v>
      </c>
      <c r="B79" s="312">
        <f>Margins!B79</f>
        <v>1250</v>
      </c>
      <c r="C79" s="312">
        <f>Volume!J79</f>
        <v>213.9</v>
      </c>
      <c r="D79" s="194">
        <f>Volume!M79</f>
        <v>0.16389604308124295</v>
      </c>
      <c r="E79" s="186">
        <f>Volume!C79*100</f>
        <v>-62</v>
      </c>
      <c r="F79" s="379">
        <f>'Open Int.'!D79*100</f>
        <v>-3</v>
      </c>
      <c r="G79" s="187">
        <f>'Open Int.'!R79</f>
        <v>160.1308875</v>
      </c>
      <c r="H79" s="187">
        <f>'Open Int.'!Z79</f>
        <v>-3.288250000000005</v>
      </c>
      <c r="I79" s="177">
        <f>'Open Int.'!O79</f>
        <v>0.720487560527634</v>
      </c>
      <c r="J79" s="197">
        <f>IF(Volume!D79=0,0,Volume!F79/Volume!D79)</f>
        <v>0.3125</v>
      </c>
      <c r="K79" s="199">
        <f>IF('Open Int.'!E79=0,0,'Open Int.'!H79/'Open Int.'!E79)</f>
        <v>0.6784810126582278</v>
      </c>
    </row>
    <row r="80" spans="1:11" ht="15">
      <c r="A80" s="213" t="s">
        <v>364</v>
      </c>
      <c r="B80" s="312">
        <f>Margins!B80</f>
        <v>1600</v>
      </c>
      <c r="C80" s="312">
        <f>Volume!J80</f>
        <v>288.95</v>
      </c>
      <c r="D80" s="194">
        <f>Volume!M80</f>
        <v>-0.48217668331325436</v>
      </c>
      <c r="E80" s="186">
        <f>Volume!C80*100</f>
        <v>0</v>
      </c>
      <c r="F80" s="379">
        <f>'Open Int.'!D80*100</f>
        <v>0</v>
      </c>
      <c r="G80" s="187">
        <f>'Open Int.'!R80</f>
        <v>286.17608</v>
      </c>
      <c r="H80" s="187">
        <f>'Open Int.'!Z80</f>
        <v>286.17608</v>
      </c>
      <c r="I80" s="177">
        <f>'Open Int.'!O80</f>
        <v>0.5168012924071083</v>
      </c>
      <c r="J80" s="197">
        <f>IF(Volume!D80=0,0,Volume!F80/Volume!D80)</f>
        <v>0.03076923076923077</v>
      </c>
      <c r="K80" s="199">
        <f>IF('Open Int.'!E80=0,0,'Open Int.'!H80/'Open Int.'!E80)</f>
        <v>0.2962962962962963</v>
      </c>
    </row>
    <row r="81" spans="1:11" ht="15">
      <c r="A81" s="213" t="s">
        <v>161</v>
      </c>
      <c r="B81" s="312">
        <f>Margins!B81</f>
        <v>8900</v>
      </c>
      <c r="C81" s="312">
        <f>Volume!J81</f>
        <v>39.9</v>
      </c>
      <c r="D81" s="194">
        <f>Volume!M81</f>
        <v>1.140684410646377</v>
      </c>
      <c r="E81" s="186">
        <f>Volume!C81*100</f>
        <v>194</v>
      </c>
      <c r="F81" s="379">
        <f>'Open Int.'!D81*100</f>
        <v>4</v>
      </c>
      <c r="G81" s="187">
        <f>'Open Int.'!R81</f>
        <v>27.769602</v>
      </c>
      <c r="H81" s="187">
        <f>'Open Int.'!Z81</f>
        <v>1.2611744999999956</v>
      </c>
      <c r="I81" s="177">
        <f>'Open Int.'!O81</f>
        <v>0.6406649616368286</v>
      </c>
      <c r="J81" s="197">
        <f>IF(Volume!D81=0,0,Volume!F81/Volume!D81)</f>
        <v>0</v>
      </c>
      <c r="K81" s="199">
        <f>IF('Open Int.'!E81=0,0,'Open Int.'!H81/'Open Int.'!E81)</f>
        <v>0.03225806451612903</v>
      </c>
    </row>
    <row r="82" spans="1:11" ht="15">
      <c r="A82" s="213" t="s">
        <v>8</v>
      </c>
      <c r="B82" s="312">
        <f>Margins!B82</f>
        <v>1600</v>
      </c>
      <c r="C82" s="312">
        <f>Volume!J82</f>
        <v>140.1</v>
      </c>
      <c r="D82" s="194">
        <f>Volume!M82</f>
        <v>0.6827164929931646</v>
      </c>
      <c r="E82" s="186">
        <f>Volume!C82*100</f>
        <v>-41</v>
      </c>
      <c r="F82" s="379">
        <f>'Open Int.'!D82*100</f>
        <v>-1</v>
      </c>
      <c r="G82" s="187">
        <f>'Open Int.'!R82</f>
        <v>332.339616</v>
      </c>
      <c r="H82" s="187">
        <f>'Open Int.'!Z82</f>
        <v>-0.08416800000003377</v>
      </c>
      <c r="I82" s="177">
        <f>'Open Int.'!O82</f>
        <v>0.5459328207203561</v>
      </c>
      <c r="J82" s="197">
        <f>IF(Volume!D82=0,0,Volume!F82/Volume!D82)</f>
        <v>0.09174311926605505</v>
      </c>
      <c r="K82" s="199">
        <f>IF('Open Int.'!E82=0,0,'Open Int.'!H82/'Open Int.'!E82)</f>
        <v>0.1552190373174689</v>
      </c>
    </row>
    <row r="83" spans="1:11" ht="15">
      <c r="A83" s="213" t="s">
        <v>194</v>
      </c>
      <c r="B83" s="312">
        <f>Margins!B83</f>
        <v>28000</v>
      </c>
      <c r="C83" s="312">
        <f>Volume!J83</f>
        <v>12.4</v>
      </c>
      <c r="D83" s="194">
        <f>Volume!M83</f>
        <v>5.0847457627118615</v>
      </c>
      <c r="E83" s="186">
        <f>Volume!C83*100</f>
        <v>83</v>
      </c>
      <c r="F83" s="379">
        <f>'Open Int.'!D83*100</f>
        <v>3</v>
      </c>
      <c r="G83" s="187">
        <f>'Open Int.'!R83</f>
        <v>47.0456</v>
      </c>
      <c r="H83" s="187">
        <f>'Open Int.'!Z83</f>
        <v>3.0363200000000035</v>
      </c>
      <c r="I83" s="177">
        <f>'Open Int.'!O83</f>
        <v>0.5948339483394834</v>
      </c>
      <c r="J83" s="197">
        <f>IF(Volume!D83=0,0,Volume!F83/Volume!D83)</f>
        <v>0</v>
      </c>
      <c r="K83" s="199">
        <f>IF('Open Int.'!E83=0,0,'Open Int.'!H83/'Open Int.'!E83)</f>
        <v>0.13261648745519714</v>
      </c>
    </row>
    <row r="84" spans="1:11" ht="15">
      <c r="A84" s="213" t="s">
        <v>217</v>
      </c>
      <c r="B84" s="312">
        <f>Margins!B84</f>
        <v>1150</v>
      </c>
      <c r="C84" s="312">
        <f>Volume!J84</f>
        <v>216.45</v>
      </c>
      <c r="D84" s="194">
        <f>Volume!M84</f>
        <v>1.1921458625525867</v>
      </c>
      <c r="E84" s="186">
        <f>Volume!C84*100</f>
        <v>47</v>
      </c>
      <c r="F84" s="379">
        <f>'Open Int.'!D84*100</f>
        <v>-5</v>
      </c>
      <c r="G84" s="187">
        <f>'Open Int.'!R84</f>
        <v>65.1666015</v>
      </c>
      <c r="H84" s="187">
        <f>'Open Int.'!Z84</f>
        <v>-2.700659999999999</v>
      </c>
      <c r="I84" s="177">
        <f>'Open Int.'!O84</f>
        <v>0.5706646294881589</v>
      </c>
      <c r="J84" s="197">
        <f>IF(Volume!D84=0,0,Volume!F84/Volume!D84)</f>
        <v>0.10526315789473684</v>
      </c>
      <c r="K84" s="199">
        <f>IF('Open Int.'!E84=0,0,'Open Int.'!H84/'Open Int.'!E84)</f>
        <v>0.0603448275862069</v>
      </c>
    </row>
    <row r="85" spans="1:11" ht="15">
      <c r="A85" s="213" t="s">
        <v>186</v>
      </c>
      <c r="B85" s="312">
        <f>Margins!B85</f>
        <v>2200</v>
      </c>
      <c r="C85" s="312">
        <f>Volume!J85</f>
        <v>226.1</v>
      </c>
      <c r="D85" s="194">
        <f>Volume!M85</f>
        <v>5.138339920948608</v>
      </c>
      <c r="E85" s="186">
        <f>Volume!C85*100</f>
        <v>208</v>
      </c>
      <c r="F85" s="379">
        <f>'Open Int.'!D85*100</f>
        <v>-9</v>
      </c>
      <c r="G85" s="187">
        <f>'Open Int.'!R85</f>
        <v>94.808252</v>
      </c>
      <c r="H85" s="187">
        <f>'Open Int.'!Z85</f>
        <v>-3.1728290000000072</v>
      </c>
      <c r="I85" s="177">
        <f>'Open Int.'!O85</f>
        <v>0.6369359916054564</v>
      </c>
      <c r="J85" s="197">
        <f>IF(Volume!D85=0,0,Volume!F85/Volume!D85)</f>
        <v>0</v>
      </c>
      <c r="K85" s="199">
        <f>IF('Open Int.'!E85=0,0,'Open Int.'!H85/'Open Int.'!E85)</f>
        <v>0</v>
      </c>
    </row>
    <row r="86" spans="1:11" ht="15">
      <c r="A86" s="213" t="s">
        <v>162</v>
      </c>
      <c r="B86" s="312">
        <f>Margins!B86</f>
        <v>5900</v>
      </c>
      <c r="C86" s="312">
        <f>Volume!J86</f>
        <v>56.6</v>
      </c>
      <c r="D86" s="194">
        <f>Volume!M86</f>
        <v>1.433691756272409</v>
      </c>
      <c r="E86" s="186">
        <f>Volume!C86*100</f>
        <v>252.99999999999997</v>
      </c>
      <c r="F86" s="379">
        <f>'Open Int.'!D86*100</f>
        <v>2</v>
      </c>
      <c r="G86" s="187">
        <f>'Open Int.'!R86</f>
        <v>30.021206</v>
      </c>
      <c r="H86" s="187">
        <f>'Open Int.'!Z86</f>
        <v>0.8523139999999998</v>
      </c>
      <c r="I86" s="177">
        <f>'Open Int.'!O86</f>
        <v>0.7018909899888766</v>
      </c>
      <c r="J86" s="197">
        <f>IF(Volume!D86=0,0,Volume!F86/Volume!D86)</f>
        <v>0</v>
      </c>
      <c r="K86" s="199">
        <f>IF('Open Int.'!E86=0,0,'Open Int.'!H86/'Open Int.'!E86)</f>
        <v>0.024390243902439025</v>
      </c>
    </row>
    <row r="87" spans="1:11" ht="15">
      <c r="A87" s="213" t="s">
        <v>163</v>
      </c>
      <c r="B87" s="312">
        <f>Margins!B87</f>
        <v>2090</v>
      </c>
      <c r="C87" s="312">
        <f>Volume!J87</f>
        <v>259.2</v>
      </c>
      <c r="D87" s="194">
        <f>Volume!M87</f>
        <v>0.17391304347825648</v>
      </c>
      <c r="E87" s="186">
        <f>Volume!C87*100</f>
        <v>-56.99999999999999</v>
      </c>
      <c r="F87" s="379">
        <f>'Open Int.'!D87*100</f>
        <v>-3</v>
      </c>
      <c r="G87" s="187">
        <f>'Open Int.'!R87</f>
        <v>17.1727776</v>
      </c>
      <c r="H87" s="187">
        <f>'Open Int.'!Z87</f>
        <v>-0.6191311500000012</v>
      </c>
      <c r="I87" s="177">
        <f>'Open Int.'!O87</f>
        <v>0.7886435331230284</v>
      </c>
      <c r="J87" s="197">
        <f>IF(Volume!D87=0,0,Volume!F87/Volume!D87)</f>
        <v>0</v>
      </c>
      <c r="K87" s="199">
        <f>IF('Open Int.'!E87=0,0,'Open Int.'!H87/'Open Int.'!E87)</f>
        <v>3.6</v>
      </c>
    </row>
    <row r="88" spans="1:11" ht="15">
      <c r="A88" s="213" t="s">
        <v>137</v>
      </c>
      <c r="B88" s="312">
        <f>Margins!B88</f>
        <v>3250</v>
      </c>
      <c r="C88" s="312">
        <f>Volume!J88</f>
        <v>137.05</v>
      </c>
      <c r="D88" s="194">
        <f>Volume!M88</f>
        <v>2.3142963792460045</v>
      </c>
      <c r="E88" s="186">
        <f>Volume!C88*100</f>
        <v>65</v>
      </c>
      <c r="F88" s="379">
        <f>'Open Int.'!D88*100</f>
        <v>-5</v>
      </c>
      <c r="G88" s="187">
        <f>'Open Int.'!R88</f>
        <v>513.293365</v>
      </c>
      <c r="H88" s="187">
        <f>'Open Int.'!Z88</f>
        <v>-9.895242499999995</v>
      </c>
      <c r="I88" s="177">
        <f>'Open Int.'!O88</f>
        <v>0.7312565081568899</v>
      </c>
      <c r="J88" s="197">
        <f>IF(Volume!D88=0,0,Volume!F88/Volume!D88)</f>
        <v>0.07553956834532374</v>
      </c>
      <c r="K88" s="199">
        <f>IF('Open Int.'!E88=0,0,'Open Int.'!H88/'Open Int.'!E88)</f>
        <v>0.11668545659526494</v>
      </c>
    </row>
    <row r="89" spans="1:11" ht="15">
      <c r="A89" s="213" t="s">
        <v>50</v>
      </c>
      <c r="B89" s="312">
        <f>Margins!B89</f>
        <v>450</v>
      </c>
      <c r="C89" s="312">
        <f>Volume!J89</f>
        <v>887.75</v>
      </c>
      <c r="D89" s="194">
        <f>Volume!M89</f>
        <v>2.363793600461228</v>
      </c>
      <c r="E89" s="186">
        <f>Volume!C89*100</f>
        <v>68</v>
      </c>
      <c r="F89" s="379">
        <f>'Open Int.'!D89*100</f>
        <v>-7.000000000000001</v>
      </c>
      <c r="G89" s="187">
        <f>'Open Int.'!R89</f>
        <v>567.23230125</v>
      </c>
      <c r="H89" s="187">
        <f>'Open Int.'!Z89</f>
        <v>-25.498383750000016</v>
      </c>
      <c r="I89" s="177">
        <f>'Open Int.'!O89</f>
        <v>0.5167969575322205</v>
      </c>
      <c r="J89" s="197">
        <f>IF(Volume!D89=0,0,Volume!F89/Volume!D89)</f>
        <v>0.01820830298616169</v>
      </c>
      <c r="K89" s="199">
        <f>IF('Open Int.'!E89=0,0,'Open Int.'!H89/'Open Int.'!E89)</f>
        <v>0.08540372670807453</v>
      </c>
    </row>
    <row r="90" spans="1:11" ht="15">
      <c r="A90" s="213" t="s">
        <v>187</v>
      </c>
      <c r="B90" s="312">
        <f>Margins!B90</f>
        <v>1050</v>
      </c>
      <c r="C90" s="312">
        <f>Volume!J90</f>
        <v>193</v>
      </c>
      <c r="D90" s="194">
        <f>Volume!M90</f>
        <v>0.46850598646538555</v>
      </c>
      <c r="E90" s="186">
        <f>Volume!C90*100</f>
        <v>139</v>
      </c>
      <c r="F90" s="379">
        <f>'Open Int.'!D90*100</f>
        <v>2</v>
      </c>
      <c r="G90" s="187">
        <f>'Open Int.'!R90</f>
        <v>78.79032</v>
      </c>
      <c r="H90" s="187">
        <f>'Open Int.'!Z90</f>
        <v>1.8600329999999872</v>
      </c>
      <c r="I90" s="177">
        <f>'Open Int.'!O90</f>
        <v>0.7137345679012346</v>
      </c>
      <c r="J90" s="197">
        <f>IF(Volume!D90=0,0,Volume!F90/Volume!D90)</f>
        <v>0</v>
      </c>
      <c r="K90" s="199">
        <f>IF('Open Int.'!E90=0,0,'Open Int.'!H90/'Open Int.'!E90)</f>
        <v>0.05714285714285714</v>
      </c>
    </row>
    <row r="91" spans="1:11" ht="15">
      <c r="A91" s="213" t="s">
        <v>94</v>
      </c>
      <c r="B91" s="312">
        <f>Margins!B91</f>
        <v>1200</v>
      </c>
      <c r="C91" s="312">
        <f>Volume!J91</f>
        <v>225.2</v>
      </c>
      <c r="D91" s="194">
        <f>Volume!M91</f>
        <v>2.3171285779191253</v>
      </c>
      <c r="E91" s="186">
        <f>Volume!C91*100</f>
        <v>194</v>
      </c>
      <c r="F91" s="379">
        <f>'Open Int.'!D91*100</f>
        <v>7.000000000000001</v>
      </c>
      <c r="G91" s="187">
        <f>'Open Int.'!R91</f>
        <v>45.076032</v>
      </c>
      <c r="H91" s="187">
        <f>'Open Int.'!Z91</f>
        <v>3.952548</v>
      </c>
      <c r="I91" s="177">
        <f>'Open Int.'!O91</f>
        <v>0.6151079136690647</v>
      </c>
      <c r="J91" s="197">
        <f>IF(Volume!D91=0,0,Volume!F91/Volume!D91)</f>
        <v>0</v>
      </c>
      <c r="K91" s="199">
        <f>IF('Open Int.'!E91=0,0,'Open Int.'!H91/'Open Int.'!E91)</f>
        <v>0.25</v>
      </c>
    </row>
    <row r="92" spans="1:11" ht="15">
      <c r="A92" s="213" t="s">
        <v>358</v>
      </c>
      <c r="B92" s="312">
        <f>Margins!B92</f>
        <v>700</v>
      </c>
      <c r="C92" s="312">
        <f>Volume!J92</f>
        <v>433.4</v>
      </c>
      <c r="D92" s="194">
        <f>Volume!M92</f>
        <v>-0.9824080420379281</v>
      </c>
      <c r="E92" s="186">
        <f>Volume!C92*100</f>
        <v>-56.00000000000001</v>
      </c>
      <c r="F92" s="379">
        <f>'Open Int.'!D92*100</f>
        <v>-6</v>
      </c>
      <c r="G92" s="187">
        <f>'Open Int.'!R92</f>
        <v>283.50861</v>
      </c>
      <c r="H92" s="187">
        <f>'Open Int.'!Z92</f>
        <v>-19.020876000000044</v>
      </c>
      <c r="I92" s="177">
        <f>'Open Int.'!O92</f>
        <v>0.7345104333868379</v>
      </c>
      <c r="J92" s="197">
        <f>IF(Volume!D92=0,0,Volume!F92/Volume!D92)</f>
        <v>0</v>
      </c>
      <c r="K92" s="199">
        <f>IF('Open Int.'!E92=0,0,'Open Int.'!H92/'Open Int.'!E92)</f>
        <v>0.010159651669085631</v>
      </c>
    </row>
    <row r="93" spans="1:11" ht="15">
      <c r="A93" s="213" t="s">
        <v>240</v>
      </c>
      <c r="B93" s="312">
        <f>Margins!B93</f>
        <v>650</v>
      </c>
      <c r="C93" s="312">
        <f>Volume!J93</f>
        <v>418.2</v>
      </c>
      <c r="D93" s="194">
        <f>Volume!M93</f>
        <v>4.51080844683244</v>
      </c>
      <c r="E93" s="186">
        <f>Volume!C93*100</f>
        <v>383</v>
      </c>
      <c r="F93" s="379">
        <f>'Open Int.'!D93*100</f>
        <v>-10</v>
      </c>
      <c r="G93" s="187">
        <f>'Open Int.'!R93</f>
        <v>19.925139</v>
      </c>
      <c r="H93" s="187">
        <f>'Open Int.'!Z93</f>
        <v>-1.3508364999999998</v>
      </c>
      <c r="I93" s="177">
        <f>'Open Int.'!O93</f>
        <v>0.7803547066848567</v>
      </c>
      <c r="J93" s="197">
        <f>IF(Volume!D93=0,0,Volume!F93/Volume!D93)</f>
        <v>0</v>
      </c>
      <c r="K93" s="199">
        <f>IF('Open Int.'!E93=0,0,'Open Int.'!H93/'Open Int.'!E93)</f>
        <v>0</v>
      </c>
    </row>
    <row r="94" spans="1:11" ht="15">
      <c r="A94" s="213" t="s">
        <v>95</v>
      </c>
      <c r="B94" s="312">
        <f>Margins!B94</f>
        <v>1200</v>
      </c>
      <c r="C94" s="312">
        <f>Volume!J94</f>
        <v>507.65</v>
      </c>
      <c r="D94" s="194">
        <f>Volume!M94</f>
        <v>2.235424428557037</v>
      </c>
      <c r="E94" s="186">
        <f>Volume!C94*100</f>
        <v>28.000000000000004</v>
      </c>
      <c r="F94" s="379">
        <f>'Open Int.'!D94*100</f>
        <v>-6</v>
      </c>
      <c r="G94" s="187">
        <f>'Open Int.'!R94</f>
        <v>185.373474</v>
      </c>
      <c r="H94" s="187">
        <f>'Open Int.'!Z94</f>
        <v>-7.744752000000005</v>
      </c>
      <c r="I94" s="177">
        <f>'Open Int.'!O94</f>
        <v>0.5803483404534998</v>
      </c>
      <c r="J94" s="197">
        <f>IF(Volume!D94=0,0,Volume!F94/Volume!D94)</f>
        <v>0</v>
      </c>
      <c r="K94" s="199">
        <f>IF('Open Int.'!E94=0,0,'Open Int.'!H94/'Open Int.'!E94)</f>
        <v>0.04285714285714286</v>
      </c>
    </row>
    <row r="95" spans="1:11" ht="15">
      <c r="A95" s="213" t="s">
        <v>241</v>
      </c>
      <c r="B95" s="312">
        <f>Margins!B95</f>
        <v>2800</v>
      </c>
      <c r="C95" s="312">
        <f>Volume!J95</f>
        <v>167.45</v>
      </c>
      <c r="D95" s="194">
        <f>Volume!M95</f>
        <v>1.5771913861085802</v>
      </c>
      <c r="E95" s="186">
        <f>Volume!C95*100</f>
        <v>-9</v>
      </c>
      <c r="F95" s="379">
        <f>'Open Int.'!D95*100</f>
        <v>1</v>
      </c>
      <c r="G95" s="187">
        <f>'Open Int.'!R95</f>
        <v>194.62378599999997</v>
      </c>
      <c r="H95" s="187">
        <f>'Open Int.'!Z95</f>
        <v>6.576093999999955</v>
      </c>
      <c r="I95" s="177">
        <f>'Open Int.'!O95</f>
        <v>0.7655986509274874</v>
      </c>
      <c r="J95" s="197">
        <f>IF(Volume!D95=0,0,Volume!F95/Volume!D95)</f>
        <v>0.20238095238095238</v>
      </c>
      <c r="K95" s="199">
        <f>IF('Open Int.'!E95=0,0,'Open Int.'!H95/'Open Int.'!E95)</f>
        <v>0.4395229982964225</v>
      </c>
    </row>
    <row r="96" spans="1:11" ht="15">
      <c r="A96" s="213" t="s">
        <v>242</v>
      </c>
      <c r="B96" s="312">
        <f>Margins!B96</f>
        <v>300</v>
      </c>
      <c r="C96" s="312">
        <f>Volume!J96</f>
        <v>1015.2</v>
      </c>
      <c r="D96" s="194">
        <f>Volume!M96</f>
        <v>2.7374386479785526</v>
      </c>
      <c r="E96" s="186">
        <f>Volume!C96*100</f>
        <v>73</v>
      </c>
      <c r="F96" s="379">
        <f>'Open Int.'!D96*100</f>
        <v>1</v>
      </c>
      <c r="G96" s="187">
        <f>'Open Int.'!R96</f>
        <v>312.295824</v>
      </c>
      <c r="H96" s="187">
        <f>'Open Int.'!Z96</f>
        <v>12.530640000000005</v>
      </c>
      <c r="I96" s="177">
        <f>'Open Int.'!O96</f>
        <v>0.5462258630778233</v>
      </c>
      <c r="J96" s="197">
        <f>IF(Volume!D96=0,0,Volume!F96/Volume!D96)</f>
        <v>0.125</v>
      </c>
      <c r="K96" s="199">
        <f>IF('Open Int.'!E96=0,0,'Open Int.'!H96/'Open Int.'!E96)</f>
        <v>0.22535211267605634</v>
      </c>
    </row>
    <row r="97" spans="1:11" ht="15">
      <c r="A97" s="213" t="s">
        <v>243</v>
      </c>
      <c r="B97" s="312">
        <f>Margins!B97</f>
        <v>800</v>
      </c>
      <c r="C97" s="312">
        <f>Volume!J97</f>
        <v>392</v>
      </c>
      <c r="D97" s="194">
        <f>Volume!M97</f>
        <v>1.2919896640826873</v>
      </c>
      <c r="E97" s="186">
        <f>Volume!C97*100</f>
        <v>82</v>
      </c>
      <c r="F97" s="379">
        <f>'Open Int.'!D97*100</f>
        <v>-3</v>
      </c>
      <c r="G97" s="187">
        <f>'Open Int.'!R97</f>
        <v>271.76576</v>
      </c>
      <c r="H97" s="187">
        <f>'Open Int.'!Z97</f>
        <v>-4.304559999999981</v>
      </c>
      <c r="I97" s="177">
        <f>'Open Int.'!O97</f>
        <v>0.6618970690053081</v>
      </c>
      <c r="J97" s="197">
        <f>IF(Volume!D97=0,0,Volume!F97/Volume!D97)</f>
        <v>0.04938271604938271</v>
      </c>
      <c r="K97" s="199">
        <f>IF('Open Int.'!E97=0,0,'Open Int.'!H97/'Open Int.'!E97)</f>
        <v>0.1225071225071225</v>
      </c>
    </row>
    <row r="98" spans="1:11" ht="15">
      <c r="A98" s="213" t="s">
        <v>250</v>
      </c>
      <c r="B98" s="312">
        <f>Margins!B98</f>
        <v>700</v>
      </c>
      <c r="C98" s="312">
        <f>Volume!J98</f>
        <v>467.2</v>
      </c>
      <c r="D98" s="194">
        <f>Volume!M98</f>
        <v>-0.2561912894961547</v>
      </c>
      <c r="E98" s="186">
        <f>Volume!C98*100</f>
        <v>-31</v>
      </c>
      <c r="F98" s="379">
        <f>'Open Int.'!D98*100</f>
        <v>-5</v>
      </c>
      <c r="G98" s="187">
        <f>'Open Int.'!R98</f>
        <v>836.4048</v>
      </c>
      <c r="H98" s="187">
        <f>'Open Int.'!Z98</f>
        <v>-40.641411999999946</v>
      </c>
      <c r="I98" s="177">
        <f>'Open Int.'!O98</f>
        <v>0.7439687194525905</v>
      </c>
      <c r="J98" s="197">
        <f>IF(Volume!D98=0,0,Volume!F98/Volume!D98)</f>
        <v>0.3132530120481928</v>
      </c>
      <c r="K98" s="199">
        <f>IF('Open Int.'!E98=0,0,'Open Int.'!H98/'Open Int.'!E98)</f>
        <v>0.3041770796144234</v>
      </c>
    </row>
    <row r="99" spans="1:11" ht="15">
      <c r="A99" s="213" t="s">
        <v>113</v>
      </c>
      <c r="B99" s="312">
        <f>Margins!B99</f>
        <v>550</v>
      </c>
      <c r="C99" s="312">
        <f>Volume!J99</f>
        <v>527.55</v>
      </c>
      <c r="D99" s="194">
        <f>Volume!M99</f>
        <v>0.6774809160305256</v>
      </c>
      <c r="E99" s="186">
        <f>Volume!C99*100</f>
        <v>33</v>
      </c>
      <c r="F99" s="379">
        <f>'Open Int.'!D99*100</f>
        <v>0</v>
      </c>
      <c r="G99" s="187">
        <f>'Open Int.'!R99</f>
        <v>249.50213475</v>
      </c>
      <c r="H99" s="187">
        <f>'Open Int.'!Z99</f>
        <v>1.1890147500000126</v>
      </c>
      <c r="I99" s="177">
        <f>'Open Int.'!O99</f>
        <v>0.7483428305616933</v>
      </c>
      <c r="J99" s="197">
        <f>IF(Volume!D99=0,0,Volume!F99/Volume!D99)</f>
        <v>0</v>
      </c>
      <c r="K99" s="199">
        <f>IF('Open Int.'!E99=0,0,'Open Int.'!H99/'Open Int.'!E99)</f>
        <v>0.08616187989556136</v>
      </c>
    </row>
    <row r="100" spans="1:11" ht="15">
      <c r="A100" s="213" t="s">
        <v>164</v>
      </c>
      <c r="B100" s="312">
        <f>Margins!B100</f>
        <v>550</v>
      </c>
      <c r="C100" s="312">
        <f>Volume!J100</f>
        <v>609.8</v>
      </c>
      <c r="D100" s="194">
        <f>Volume!M100</f>
        <v>3.154867630888942</v>
      </c>
      <c r="E100" s="186">
        <f>Volume!C100*100</f>
        <v>20</v>
      </c>
      <c r="F100" s="379">
        <f>'Open Int.'!D100*100</f>
        <v>-6</v>
      </c>
      <c r="G100" s="187">
        <f>'Open Int.'!R100</f>
        <v>390.762889</v>
      </c>
      <c r="H100" s="187">
        <f>'Open Int.'!Z100</f>
        <v>-13.701941000000033</v>
      </c>
      <c r="I100" s="177">
        <f>'Open Int.'!O100</f>
        <v>0.697880010299545</v>
      </c>
      <c r="J100" s="197">
        <f>IF(Volume!D100=0,0,Volume!F100/Volume!D100)</f>
        <v>0.12437810945273632</v>
      </c>
      <c r="K100" s="199">
        <f>IF('Open Int.'!E100=0,0,'Open Int.'!H100/'Open Int.'!E100)</f>
        <v>0.12478336221837089</v>
      </c>
    </row>
    <row r="101" spans="1:11" ht="15">
      <c r="A101" s="213" t="s">
        <v>218</v>
      </c>
      <c r="B101" s="312">
        <f>Margins!B101</f>
        <v>300</v>
      </c>
      <c r="C101" s="312">
        <f>Volume!J101</f>
        <v>1277</v>
      </c>
      <c r="D101" s="194">
        <f>Volume!M101</f>
        <v>0.3496915641821575</v>
      </c>
      <c r="E101" s="186">
        <f>Volume!C101*100</f>
        <v>21</v>
      </c>
      <c r="F101" s="379">
        <f>'Open Int.'!D101*100</f>
        <v>-3</v>
      </c>
      <c r="G101" s="187">
        <f>'Open Int.'!R101</f>
        <v>2287.79658</v>
      </c>
      <c r="H101" s="187">
        <f>'Open Int.'!Z101</f>
        <v>-64.63934999999992</v>
      </c>
      <c r="I101" s="177">
        <f>'Open Int.'!O101</f>
        <v>0.7113768043136073</v>
      </c>
      <c r="J101" s="197">
        <f>IF(Volume!D101=0,0,Volume!F101/Volume!D101)</f>
        <v>0.28116079923882015</v>
      </c>
      <c r="K101" s="199">
        <f>IF('Open Int.'!E101=0,0,'Open Int.'!H101/'Open Int.'!E101)</f>
        <v>0.21335960999896275</v>
      </c>
    </row>
    <row r="102" spans="1:11" ht="15">
      <c r="A102" s="213" t="s">
        <v>232</v>
      </c>
      <c r="B102" s="312">
        <f>Margins!B102</f>
        <v>3350</v>
      </c>
      <c r="C102" s="312">
        <f>Volume!J102</f>
        <v>63.9</v>
      </c>
      <c r="D102" s="194">
        <f>Volume!M102</f>
        <v>1.3481363996827938</v>
      </c>
      <c r="E102" s="186">
        <f>Volume!C102*100</f>
        <v>120</v>
      </c>
      <c r="F102" s="379">
        <f>'Open Int.'!D102*100</f>
        <v>2</v>
      </c>
      <c r="G102" s="187">
        <f>'Open Int.'!R102</f>
        <v>260.8382025</v>
      </c>
      <c r="H102" s="187">
        <f>'Open Int.'!Z102</f>
        <v>8.665629250000023</v>
      </c>
      <c r="I102" s="177">
        <f>'Open Int.'!O102</f>
        <v>0.509396799343455</v>
      </c>
      <c r="J102" s="197">
        <f>IF(Volume!D102=0,0,Volume!F102/Volume!D102)</f>
        <v>0.07194244604316546</v>
      </c>
      <c r="K102" s="199">
        <f>IF('Open Int.'!E102=0,0,'Open Int.'!H102/'Open Int.'!E102)</f>
        <v>0.16506410256410256</v>
      </c>
    </row>
    <row r="103" spans="1:11" ht="15">
      <c r="A103" s="213" t="s">
        <v>251</v>
      </c>
      <c r="B103" s="312">
        <f>Margins!B103</f>
        <v>2700</v>
      </c>
      <c r="C103" s="312">
        <f>Volume!J103</f>
        <v>85.7</v>
      </c>
      <c r="D103" s="194">
        <f>Volume!M103</f>
        <v>4.257907542579075</v>
      </c>
      <c r="E103" s="186">
        <f>Volume!C103*100</f>
        <v>101</v>
      </c>
      <c r="F103" s="379">
        <f>'Open Int.'!D103*100</f>
        <v>-11</v>
      </c>
      <c r="G103" s="187">
        <f>'Open Int.'!R103</f>
        <v>164.009232</v>
      </c>
      <c r="H103" s="187">
        <f>'Open Int.'!Z103</f>
        <v>-10.835100000000011</v>
      </c>
      <c r="I103" s="177">
        <f>'Open Int.'!O103</f>
        <v>0.683831828442438</v>
      </c>
      <c r="J103" s="197">
        <f>IF(Volume!D103=0,0,Volume!F103/Volume!D103)</f>
        <v>0.18620689655172415</v>
      </c>
      <c r="K103" s="199">
        <f>IF('Open Int.'!E103=0,0,'Open Int.'!H103/'Open Int.'!E103)</f>
        <v>0.15347490347490347</v>
      </c>
    </row>
    <row r="104" spans="1:11" ht="15">
      <c r="A104" s="213" t="s">
        <v>219</v>
      </c>
      <c r="B104" s="312">
        <f>Margins!B104</f>
        <v>600</v>
      </c>
      <c r="C104" s="312">
        <f>Volume!J104</f>
        <v>476.75</v>
      </c>
      <c r="D104" s="194">
        <f>Volume!M104</f>
        <v>3.081081081081081</v>
      </c>
      <c r="E104" s="186">
        <f>Volume!C104*100</f>
        <v>40</v>
      </c>
      <c r="F104" s="379">
        <f>'Open Int.'!D104*100</f>
        <v>8</v>
      </c>
      <c r="G104" s="187">
        <f>'Open Int.'!R104</f>
        <v>343.803495</v>
      </c>
      <c r="H104" s="187">
        <f>'Open Int.'!Z104</f>
        <v>26.95399500000002</v>
      </c>
      <c r="I104" s="177">
        <f>'Open Int.'!O104</f>
        <v>0.4611032531824611</v>
      </c>
      <c r="J104" s="197">
        <f>IF(Volume!D104=0,0,Volume!F104/Volume!D104)</f>
        <v>0.19591836734693877</v>
      </c>
      <c r="K104" s="199">
        <f>IF('Open Int.'!E104=0,0,'Open Int.'!H104/'Open Int.'!E104)</f>
        <v>0.2520446096654275</v>
      </c>
    </row>
    <row r="105" spans="1:11" ht="15">
      <c r="A105" s="213" t="s">
        <v>220</v>
      </c>
      <c r="B105" s="312">
        <f>Margins!B105</f>
        <v>500</v>
      </c>
      <c r="C105" s="312">
        <f>Volume!J105</f>
        <v>1247.05</v>
      </c>
      <c r="D105" s="194">
        <f>Volume!M105</f>
        <v>2.633636475865191</v>
      </c>
      <c r="E105" s="186">
        <f>Volume!C105*100</f>
        <v>12</v>
      </c>
      <c r="F105" s="379">
        <f>'Open Int.'!D105*100</f>
        <v>-9</v>
      </c>
      <c r="G105" s="187">
        <f>'Open Int.'!R105</f>
        <v>858.71863</v>
      </c>
      <c r="H105" s="187">
        <f>'Open Int.'!Z105</f>
        <v>-32.763555</v>
      </c>
      <c r="I105" s="177">
        <f>'Open Int.'!O105</f>
        <v>0.7435376125471972</v>
      </c>
      <c r="J105" s="197">
        <f>IF(Volume!D105=0,0,Volume!F105/Volume!D105)</f>
        <v>0.48204419889502764</v>
      </c>
      <c r="K105" s="199">
        <f>IF('Open Int.'!E105=0,0,'Open Int.'!H105/'Open Int.'!E105)</f>
        <v>0.40634005763688763</v>
      </c>
    </row>
    <row r="106" spans="1:11" ht="15">
      <c r="A106" s="213" t="s">
        <v>51</v>
      </c>
      <c r="B106" s="312">
        <f>Margins!B106</f>
        <v>1600</v>
      </c>
      <c r="C106" s="312">
        <f>Volume!J106</f>
        <v>158.15</v>
      </c>
      <c r="D106" s="194">
        <f>Volume!M106</f>
        <v>0.7645747053201766</v>
      </c>
      <c r="E106" s="186">
        <f>Volume!C106*100</f>
        <v>151</v>
      </c>
      <c r="F106" s="379">
        <f>'Open Int.'!D106*100</f>
        <v>0</v>
      </c>
      <c r="G106" s="187">
        <f>'Open Int.'!R106</f>
        <v>20.8758</v>
      </c>
      <c r="H106" s="187">
        <f>'Open Int.'!Z106</f>
        <v>0.3341840000000005</v>
      </c>
      <c r="I106" s="177">
        <f>'Open Int.'!O106</f>
        <v>0.8618181818181818</v>
      </c>
      <c r="J106" s="197">
        <f>IF(Volume!D106=0,0,Volume!F106/Volume!D106)</f>
        <v>0</v>
      </c>
      <c r="K106" s="199">
        <f>IF('Open Int.'!E106=0,0,'Open Int.'!H106/'Open Int.'!E106)</f>
        <v>0.20512820512820512</v>
      </c>
    </row>
    <row r="107" spans="1:11" ht="15">
      <c r="A107" s="213" t="s">
        <v>244</v>
      </c>
      <c r="B107" s="312">
        <f>Margins!B107</f>
        <v>375</v>
      </c>
      <c r="C107" s="312">
        <f>Volume!J107</f>
        <v>1135.4</v>
      </c>
      <c r="D107" s="194">
        <f>Volume!M107</f>
        <v>1.1942959001782611</v>
      </c>
      <c r="E107" s="186">
        <f>Volume!C107*100</f>
        <v>16</v>
      </c>
      <c r="F107" s="379">
        <f>'Open Int.'!D107*100</f>
        <v>1</v>
      </c>
      <c r="G107" s="187">
        <f>'Open Int.'!R107</f>
        <v>633.1274250000001</v>
      </c>
      <c r="H107" s="187">
        <f>'Open Int.'!Z107</f>
        <v>13.951725000000124</v>
      </c>
      <c r="I107" s="177">
        <f>'Open Int.'!O107</f>
        <v>0.6736381977135172</v>
      </c>
      <c r="J107" s="197">
        <f>IF(Volume!D107=0,0,Volume!F107/Volume!D107)</f>
        <v>0</v>
      </c>
      <c r="K107" s="199">
        <f>IF('Open Int.'!E107=0,0,'Open Int.'!H107/'Open Int.'!E107)</f>
        <v>0.12111292962356793</v>
      </c>
    </row>
    <row r="108" spans="1:11" ht="15">
      <c r="A108" s="213" t="s">
        <v>361</v>
      </c>
      <c r="B108" s="312">
        <f>Margins!B108</f>
        <v>350</v>
      </c>
      <c r="C108" s="312">
        <f>Volume!J108</f>
        <v>1003.7</v>
      </c>
      <c r="D108" s="194">
        <f>Volume!M108</f>
        <v>-0.45127696503842846</v>
      </c>
      <c r="E108" s="186">
        <f>Volume!C108*100</f>
        <v>-38</v>
      </c>
      <c r="F108" s="379">
        <f>'Open Int.'!D108*100</f>
        <v>-2</v>
      </c>
      <c r="G108" s="187">
        <f>'Open Int.'!R108</f>
        <v>174.24232</v>
      </c>
      <c r="H108" s="187">
        <f>'Open Int.'!Z108</f>
        <v>-4.706931249999997</v>
      </c>
      <c r="I108" s="177">
        <f>'Open Int.'!O108</f>
        <v>0.5304435483870967</v>
      </c>
      <c r="J108" s="197">
        <f>IF(Volume!D108=0,0,Volume!F108/Volume!D108)</f>
        <v>0.038834951456310676</v>
      </c>
      <c r="K108" s="199">
        <f>IF('Open Int.'!E108=0,0,'Open Int.'!H108/'Open Int.'!E108)</f>
        <v>0.1073170731707317</v>
      </c>
    </row>
    <row r="109" spans="1:11" ht="15">
      <c r="A109" s="213" t="s">
        <v>195</v>
      </c>
      <c r="B109" s="312">
        <f>Margins!B109</f>
        <v>1500</v>
      </c>
      <c r="C109" s="312">
        <f>Volume!J109</f>
        <v>184.8</v>
      </c>
      <c r="D109" s="194">
        <f>Volume!M109</f>
        <v>1.01120524733535</v>
      </c>
      <c r="E109" s="186">
        <f>Volume!C109*100</f>
        <v>76</v>
      </c>
      <c r="F109" s="379">
        <f>'Open Int.'!D109*100</f>
        <v>1</v>
      </c>
      <c r="G109" s="187">
        <f>'Open Int.'!R109</f>
        <v>114.84396</v>
      </c>
      <c r="H109" s="187">
        <f>'Open Int.'!Z109</f>
        <v>2.2473825000000005</v>
      </c>
      <c r="I109" s="177">
        <f>'Open Int.'!O109</f>
        <v>0.5780835143615738</v>
      </c>
      <c r="J109" s="197">
        <f>IF(Volume!D109=0,0,Volume!F109/Volume!D109)</f>
        <v>0.16666666666666666</v>
      </c>
      <c r="K109" s="199">
        <f>IF('Open Int.'!E109=0,0,'Open Int.'!H109/'Open Int.'!E109)</f>
        <v>0.07272727272727272</v>
      </c>
    </row>
    <row r="110" spans="1:11" ht="15">
      <c r="A110" s="213" t="s">
        <v>196</v>
      </c>
      <c r="B110" s="312">
        <f>Margins!B110</f>
        <v>850</v>
      </c>
      <c r="C110" s="312">
        <f>Volume!J110</f>
        <v>345.05</v>
      </c>
      <c r="D110" s="194">
        <f>Volume!M110</f>
        <v>1.4554542781534807</v>
      </c>
      <c r="E110" s="186">
        <f>Volume!C110*100</f>
        <v>55.00000000000001</v>
      </c>
      <c r="F110" s="379">
        <f>'Open Int.'!D110*100</f>
        <v>-1</v>
      </c>
      <c r="G110" s="187">
        <f>'Open Int.'!R110</f>
        <v>8.2708485</v>
      </c>
      <c r="H110" s="187">
        <f>'Open Int.'!Z110</f>
        <v>0.03192600000000034</v>
      </c>
      <c r="I110" s="177">
        <f>'Open Int.'!O110</f>
        <v>0.7978723404255319</v>
      </c>
      <c r="J110" s="197">
        <f>IF(Volume!D110=0,0,Volume!F110/Volume!D110)</f>
        <v>0</v>
      </c>
      <c r="K110" s="199">
        <f>IF('Open Int.'!E110=0,0,'Open Int.'!H110/'Open Int.'!E110)</f>
        <v>0</v>
      </c>
    </row>
    <row r="111" spans="1:11" ht="15">
      <c r="A111" s="213" t="s">
        <v>165</v>
      </c>
      <c r="B111" s="312">
        <f>Margins!B111</f>
        <v>875</v>
      </c>
      <c r="C111" s="312">
        <f>Volume!J111</f>
        <v>541.7</v>
      </c>
      <c r="D111" s="194">
        <f>Volume!M111</f>
        <v>4.283376648378092</v>
      </c>
      <c r="E111" s="186">
        <f>Volume!C111*100</f>
        <v>89</v>
      </c>
      <c r="F111" s="379">
        <f>'Open Int.'!D111*100</f>
        <v>0</v>
      </c>
      <c r="G111" s="187">
        <f>'Open Int.'!R111</f>
        <v>596.3710725000001</v>
      </c>
      <c r="H111" s="187">
        <f>'Open Int.'!Z111</f>
        <v>26.404559999999947</v>
      </c>
      <c r="I111" s="177">
        <f>'Open Int.'!O111</f>
        <v>0.5270227308853919</v>
      </c>
      <c r="J111" s="197">
        <f>IF(Volume!D111=0,0,Volume!F111/Volume!D111)</f>
        <v>0.175</v>
      </c>
      <c r="K111" s="199">
        <f>IF('Open Int.'!E111=0,0,'Open Int.'!H111/'Open Int.'!E111)</f>
        <v>0.16494845360824742</v>
      </c>
    </row>
    <row r="112" spans="1:11" ht="15">
      <c r="A112" s="213" t="s">
        <v>166</v>
      </c>
      <c r="B112" s="312">
        <f>Margins!B112</f>
        <v>450</v>
      </c>
      <c r="C112" s="312">
        <f>Volume!J112</f>
        <v>984.25</v>
      </c>
      <c r="D112" s="194">
        <f>Volume!M112</f>
        <v>3.496319663512092</v>
      </c>
      <c r="E112" s="186">
        <f>Volume!C112*100</f>
        <v>9</v>
      </c>
      <c r="F112" s="379">
        <f>'Open Int.'!D112*100</f>
        <v>-3</v>
      </c>
      <c r="G112" s="187">
        <f>'Open Int.'!R112</f>
        <v>273.54276</v>
      </c>
      <c r="H112" s="187">
        <f>'Open Int.'!Z112</f>
        <v>-0.30244500000003427</v>
      </c>
      <c r="I112" s="177">
        <f>'Open Int.'!O112</f>
        <v>0.4170984455958549</v>
      </c>
      <c r="J112" s="197">
        <f>IF(Volume!D112=0,0,Volume!F112/Volume!D112)</f>
        <v>0</v>
      </c>
      <c r="K112" s="199">
        <f>IF('Open Int.'!E112=0,0,'Open Int.'!H112/'Open Int.'!E112)</f>
        <v>0</v>
      </c>
    </row>
    <row r="113" spans="1:11" ht="15">
      <c r="A113" s="213" t="s">
        <v>230</v>
      </c>
      <c r="B113" s="312">
        <f>Margins!B113</f>
        <v>250</v>
      </c>
      <c r="C113" s="312">
        <f>Volume!J113</f>
        <v>1407.9</v>
      </c>
      <c r="D113" s="194">
        <f>Volume!M113</f>
        <v>4.103815439219165</v>
      </c>
      <c r="E113" s="186">
        <f>Volume!C113*100</f>
        <v>83</v>
      </c>
      <c r="F113" s="379">
        <f>'Open Int.'!D113*100</f>
        <v>0</v>
      </c>
      <c r="G113" s="187">
        <f>'Open Int.'!R113</f>
        <v>77.4345</v>
      </c>
      <c r="H113" s="187">
        <f>'Open Int.'!Z113</f>
        <v>2.680589999999995</v>
      </c>
      <c r="I113" s="177">
        <f>'Open Int.'!O113</f>
        <v>0.6836363636363636</v>
      </c>
      <c r="J113" s="197">
        <f>IF(Volume!D113=0,0,Volume!F113/Volume!D113)</f>
        <v>0</v>
      </c>
      <c r="K113" s="199">
        <f>IF('Open Int.'!E113=0,0,'Open Int.'!H113/'Open Int.'!E113)</f>
        <v>0</v>
      </c>
    </row>
    <row r="114" spans="1:11" ht="15">
      <c r="A114" s="213" t="s">
        <v>245</v>
      </c>
      <c r="B114" s="312">
        <f>Margins!B114</f>
        <v>200</v>
      </c>
      <c r="C114" s="312">
        <f>Volume!J114</f>
        <v>1291.8</v>
      </c>
      <c r="D114" s="194">
        <f>Volume!M114</f>
        <v>2.353220822438796</v>
      </c>
      <c r="E114" s="186">
        <f>Volume!C114*100</f>
        <v>8</v>
      </c>
      <c r="F114" s="379">
        <f>'Open Int.'!D114*100</f>
        <v>-3</v>
      </c>
      <c r="G114" s="187">
        <f>'Open Int.'!R114</f>
        <v>180.72282</v>
      </c>
      <c r="H114" s="187">
        <f>'Open Int.'!Z114</f>
        <v>-0.9943379999999706</v>
      </c>
      <c r="I114" s="177">
        <f>'Open Int.'!O114</f>
        <v>0.6054324517512509</v>
      </c>
      <c r="J114" s="197">
        <f>IF(Volume!D114=0,0,Volume!F114/Volume!D114)</f>
        <v>0.3333333333333333</v>
      </c>
      <c r="K114" s="199">
        <f>IF('Open Int.'!E114=0,0,'Open Int.'!H114/'Open Int.'!E114)</f>
        <v>0.14074074074074075</v>
      </c>
    </row>
    <row r="115" spans="1:11" ht="15">
      <c r="A115" s="213" t="s">
        <v>105</v>
      </c>
      <c r="B115" s="312">
        <f>Margins!B115</f>
        <v>7600</v>
      </c>
      <c r="C115" s="312">
        <f>Volume!J115</f>
        <v>71.7</v>
      </c>
      <c r="D115" s="194">
        <f>Volume!M115</f>
        <v>0</v>
      </c>
      <c r="E115" s="186">
        <f>Volume!C115*100</f>
        <v>70</v>
      </c>
      <c r="F115" s="379">
        <f>'Open Int.'!D115*100</f>
        <v>8</v>
      </c>
      <c r="G115" s="187">
        <f>'Open Int.'!R115</f>
        <v>86.260836</v>
      </c>
      <c r="H115" s="187">
        <f>'Open Int.'!Z115</f>
        <v>5.885136000000003</v>
      </c>
      <c r="I115" s="177">
        <f>'Open Int.'!O115</f>
        <v>0.689829437776374</v>
      </c>
      <c r="J115" s="197">
        <f>IF(Volume!D115=0,0,Volume!F115/Volume!D115)</f>
        <v>0</v>
      </c>
      <c r="K115" s="199">
        <f>IF('Open Int.'!E115=0,0,'Open Int.'!H115/'Open Int.'!E115)</f>
        <v>0.09895833333333333</v>
      </c>
    </row>
    <row r="116" spans="1:11" ht="15">
      <c r="A116" s="213" t="s">
        <v>167</v>
      </c>
      <c r="B116" s="312">
        <f>Margins!B116</f>
        <v>1350</v>
      </c>
      <c r="C116" s="312">
        <f>Volume!J116</f>
        <v>220.55</v>
      </c>
      <c r="D116" s="194">
        <f>Volume!M116</f>
        <v>-0.6978838361098528</v>
      </c>
      <c r="E116" s="186">
        <f>Volume!C116*100</f>
        <v>25</v>
      </c>
      <c r="F116" s="379">
        <f>'Open Int.'!D116*100</f>
        <v>3</v>
      </c>
      <c r="G116" s="187">
        <f>'Open Int.'!R116</f>
        <v>42.398532</v>
      </c>
      <c r="H116" s="187">
        <f>'Open Int.'!Z116</f>
        <v>0.8114175000000046</v>
      </c>
      <c r="I116" s="177">
        <f>'Open Int.'!O116</f>
        <v>0.47752808988764045</v>
      </c>
      <c r="J116" s="197">
        <f>IF(Volume!D116=0,0,Volume!F116/Volume!D116)</f>
        <v>0</v>
      </c>
      <c r="K116" s="199">
        <f>IF('Open Int.'!E116=0,0,'Open Int.'!H116/'Open Int.'!E116)</f>
        <v>0.32</v>
      </c>
    </row>
    <row r="117" spans="1:11" ht="15">
      <c r="A117" s="213" t="s">
        <v>223</v>
      </c>
      <c r="B117" s="312">
        <f>Margins!B117</f>
        <v>412</v>
      </c>
      <c r="C117" s="312">
        <f>Volume!J117</f>
        <v>884.55</v>
      </c>
      <c r="D117" s="194">
        <f>Volume!M117</f>
        <v>2.842692710149975</v>
      </c>
      <c r="E117" s="186">
        <f>Volume!C117*100</f>
        <v>86</v>
      </c>
      <c r="F117" s="379">
        <f>'Open Int.'!D117*100</f>
        <v>-5</v>
      </c>
      <c r="G117" s="187">
        <f>'Open Int.'!R117</f>
        <v>405.21483173999997</v>
      </c>
      <c r="H117" s="187">
        <f>'Open Int.'!Z117</f>
        <v>-9.706697340000062</v>
      </c>
      <c r="I117" s="177">
        <f>'Open Int.'!O117</f>
        <v>0.7601403003867254</v>
      </c>
      <c r="J117" s="197">
        <f>IF(Volume!D117=0,0,Volume!F117/Volume!D117)</f>
        <v>0.25617283950617287</v>
      </c>
      <c r="K117" s="199">
        <f>IF('Open Int.'!E117=0,0,'Open Int.'!H117/'Open Int.'!E117)</f>
        <v>0.24189526184538654</v>
      </c>
    </row>
    <row r="118" spans="1:11" ht="15">
      <c r="A118" s="213" t="s">
        <v>246</v>
      </c>
      <c r="B118" s="312">
        <f>Margins!B118</f>
        <v>800</v>
      </c>
      <c r="C118" s="312">
        <f>Volume!J118</f>
        <v>558.95</v>
      </c>
      <c r="D118" s="194">
        <f>Volume!M118</f>
        <v>0.7570977917981154</v>
      </c>
      <c r="E118" s="186">
        <f>Volume!C118*100</f>
        <v>50</v>
      </c>
      <c r="F118" s="379">
        <f>'Open Int.'!D118*100</f>
        <v>4</v>
      </c>
      <c r="G118" s="187">
        <f>'Open Int.'!R118</f>
        <v>100.83458000000002</v>
      </c>
      <c r="H118" s="187">
        <f>'Open Int.'!Z118</f>
        <v>4.041800000000023</v>
      </c>
      <c r="I118" s="177">
        <f>'Open Int.'!O118</f>
        <v>0.5840354767184035</v>
      </c>
      <c r="J118" s="197">
        <f>IF(Volume!D118=0,0,Volume!F118/Volume!D118)</f>
        <v>0</v>
      </c>
      <c r="K118" s="199">
        <f>IF('Open Int.'!E118=0,0,'Open Int.'!H118/'Open Int.'!E118)</f>
        <v>0.05</v>
      </c>
    </row>
    <row r="119" spans="1:11" ht="15">
      <c r="A119" s="213" t="s">
        <v>200</v>
      </c>
      <c r="B119" s="312">
        <f>Margins!B119</f>
        <v>675</v>
      </c>
      <c r="C119" s="312">
        <f>Volume!J119</f>
        <v>477.75</v>
      </c>
      <c r="D119" s="194">
        <f>Volume!M119</f>
        <v>-0.17760133723360275</v>
      </c>
      <c r="E119" s="186">
        <f>Volume!C119*100</f>
        <v>-10</v>
      </c>
      <c r="F119" s="379">
        <f>'Open Int.'!D119*100</f>
        <v>-3</v>
      </c>
      <c r="G119" s="187">
        <f>'Open Int.'!R119</f>
        <v>1232.168608125</v>
      </c>
      <c r="H119" s="187">
        <f>'Open Int.'!Z119</f>
        <v>-23.804620874999955</v>
      </c>
      <c r="I119" s="177">
        <f>'Open Int.'!O119</f>
        <v>0.7254835248239944</v>
      </c>
      <c r="J119" s="197">
        <f>IF(Volume!D119=0,0,Volume!F119/Volume!D119)</f>
        <v>0.411697247706422</v>
      </c>
      <c r="K119" s="199">
        <f>IF('Open Int.'!E119=0,0,'Open Int.'!H119/'Open Int.'!E119)</f>
        <v>0.2605643310382071</v>
      </c>
    </row>
    <row r="120" spans="1:11" ht="15">
      <c r="A120" s="213" t="s">
        <v>221</v>
      </c>
      <c r="B120" s="312">
        <f>Margins!B120</f>
        <v>275</v>
      </c>
      <c r="C120" s="312">
        <f>Volume!J120</f>
        <v>714.9</v>
      </c>
      <c r="D120" s="194">
        <f>Volume!M120</f>
        <v>0.16813787305589628</v>
      </c>
      <c r="E120" s="186">
        <f>Volume!C120*100</f>
        <v>2</v>
      </c>
      <c r="F120" s="379">
        <f>'Open Int.'!D120*100</f>
        <v>-1</v>
      </c>
      <c r="G120" s="187">
        <f>'Open Int.'!R120</f>
        <v>100.83485775</v>
      </c>
      <c r="H120" s="187">
        <f>'Open Int.'!Z120</f>
        <v>-0.34103850000001046</v>
      </c>
      <c r="I120" s="177">
        <f>'Open Int.'!O120</f>
        <v>0.7428348605966075</v>
      </c>
      <c r="J120" s="197">
        <f>IF(Volume!D120=0,0,Volume!F120/Volume!D120)</f>
        <v>0</v>
      </c>
      <c r="K120" s="199">
        <f>IF('Open Int.'!E120=0,0,'Open Int.'!H120/'Open Int.'!E120)</f>
        <v>0.04395604395604396</v>
      </c>
    </row>
    <row r="121" spans="1:11" ht="15">
      <c r="A121" s="213" t="s">
        <v>133</v>
      </c>
      <c r="B121" s="312">
        <f>Margins!B121</f>
        <v>250</v>
      </c>
      <c r="C121" s="312">
        <f>Volume!J121</f>
        <v>1191.4</v>
      </c>
      <c r="D121" s="194">
        <f>Volume!M121</f>
        <v>3.2453745829542044</v>
      </c>
      <c r="E121" s="186">
        <f>Volume!C121*100</f>
        <v>48</v>
      </c>
      <c r="F121" s="379">
        <f>'Open Int.'!D121*100</f>
        <v>-9</v>
      </c>
      <c r="G121" s="187">
        <f>'Open Int.'!R121</f>
        <v>343.62954500000006</v>
      </c>
      <c r="H121" s="187">
        <f>'Open Int.'!Z121</f>
        <v>-21.30714249999994</v>
      </c>
      <c r="I121" s="177">
        <f>'Open Int.'!O121</f>
        <v>0.5113114327814856</v>
      </c>
      <c r="J121" s="197">
        <f>IF(Volume!D121=0,0,Volume!F121/Volume!D121)</f>
        <v>0</v>
      </c>
      <c r="K121" s="199">
        <f>IF('Open Int.'!E121=0,0,'Open Int.'!H121/'Open Int.'!E121)</f>
        <v>0.04095004095004095</v>
      </c>
    </row>
    <row r="122" spans="1:11" ht="15">
      <c r="A122" s="213" t="s">
        <v>247</v>
      </c>
      <c r="B122" s="312">
        <f>Margins!B122</f>
        <v>411</v>
      </c>
      <c r="C122" s="312">
        <f>Volume!J122</f>
        <v>789.15</v>
      </c>
      <c r="D122" s="194">
        <f>Volume!M122</f>
        <v>1.0564733000384172</v>
      </c>
      <c r="E122" s="186">
        <f>Volume!C122*100</f>
        <v>-47</v>
      </c>
      <c r="F122" s="379">
        <f>'Open Int.'!D122*100</f>
        <v>2</v>
      </c>
      <c r="G122" s="187">
        <f>'Open Int.'!R122</f>
        <v>166.77596223</v>
      </c>
      <c r="H122" s="187">
        <f>'Open Int.'!Z122</f>
        <v>4.6641677400000106</v>
      </c>
      <c r="I122" s="177">
        <f>'Open Int.'!O122</f>
        <v>0.5933488914819136</v>
      </c>
      <c r="J122" s="197">
        <f>IF(Volume!D122=0,0,Volume!F122/Volume!D122)</f>
        <v>0</v>
      </c>
      <c r="K122" s="199">
        <f>IF('Open Int.'!E122=0,0,'Open Int.'!H122/'Open Int.'!E122)</f>
        <v>0.11363636363636363</v>
      </c>
    </row>
    <row r="123" spans="1:11" ht="15">
      <c r="A123" s="213" t="s">
        <v>188</v>
      </c>
      <c r="B123" s="312">
        <f>Margins!B123</f>
        <v>2950</v>
      </c>
      <c r="C123" s="312">
        <f>Volume!J123</f>
        <v>84.25</v>
      </c>
      <c r="D123" s="194">
        <f>Volume!M123</f>
        <v>0.5369928400954688</v>
      </c>
      <c r="E123" s="186">
        <f>Volume!C123*100</f>
        <v>60</v>
      </c>
      <c r="F123" s="379">
        <f>'Open Int.'!D123*100</f>
        <v>7.000000000000001</v>
      </c>
      <c r="G123" s="187">
        <f>'Open Int.'!R123</f>
        <v>69.66506125</v>
      </c>
      <c r="H123" s="187">
        <f>'Open Int.'!Z123</f>
        <v>4.648831250000001</v>
      </c>
      <c r="I123" s="177">
        <f>'Open Int.'!O123</f>
        <v>0.636817695326436</v>
      </c>
      <c r="J123" s="197">
        <f>IF(Volume!D123=0,0,Volume!F123/Volume!D123)</f>
        <v>0.16666666666666666</v>
      </c>
      <c r="K123" s="199">
        <f>IF('Open Int.'!E123=0,0,'Open Int.'!H123/'Open Int.'!E123)</f>
        <v>0.0718562874251497</v>
      </c>
    </row>
    <row r="124" spans="1:11" ht="15">
      <c r="A124" s="213" t="s">
        <v>96</v>
      </c>
      <c r="B124" s="312">
        <f>Margins!B124</f>
        <v>4200</v>
      </c>
      <c r="C124" s="312">
        <f>Volume!J124</f>
        <v>122.05</v>
      </c>
      <c r="D124" s="194">
        <f>Volume!M124</f>
        <v>0.8261049153242461</v>
      </c>
      <c r="E124" s="186">
        <f>Volume!C124*100</f>
        <v>2</v>
      </c>
      <c r="F124" s="379">
        <f>'Open Int.'!D124*100</f>
        <v>2</v>
      </c>
      <c r="G124" s="187">
        <f>'Open Int.'!R124</f>
        <v>62.333376</v>
      </c>
      <c r="H124" s="187">
        <f>'Open Int.'!Z124</f>
        <v>1.7309040000000024</v>
      </c>
      <c r="I124" s="177">
        <f>'Open Int.'!O124</f>
        <v>0.6669407894736842</v>
      </c>
      <c r="J124" s="197">
        <f>IF(Volume!D124=0,0,Volume!F124/Volume!D124)</f>
        <v>0</v>
      </c>
      <c r="K124" s="199">
        <f>IF('Open Int.'!E124=0,0,'Open Int.'!H124/'Open Int.'!E124)</f>
        <v>0.023255813953488372</v>
      </c>
    </row>
    <row r="125" spans="1:11" ht="15">
      <c r="A125" s="213" t="s">
        <v>168</v>
      </c>
      <c r="B125" s="312">
        <f>Margins!B125</f>
        <v>900</v>
      </c>
      <c r="C125" s="312">
        <f>Volume!J125</f>
        <v>463.6</v>
      </c>
      <c r="D125" s="194">
        <f>Volume!M125</f>
        <v>0.4985909386516391</v>
      </c>
      <c r="E125" s="186">
        <f>Volume!C125*100</f>
        <v>43</v>
      </c>
      <c r="F125" s="379">
        <f>'Open Int.'!D125*100</f>
        <v>3</v>
      </c>
      <c r="G125" s="187">
        <f>'Open Int.'!R125</f>
        <v>26.369568</v>
      </c>
      <c r="H125" s="187">
        <f>'Open Int.'!Z125</f>
        <v>1.0026810000000026</v>
      </c>
      <c r="I125" s="177">
        <f>'Open Int.'!O125</f>
        <v>0.7943037974683544</v>
      </c>
      <c r="J125" s="197">
        <f>IF(Volume!D125=0,0,Volume!F125/Volume!D125)</f>
        <v>0</v>
      </c>
      <c r="K125" s="199">
        <f>IF('Open Int.'!E125=0,0,'Open Int.'!H125/'Open Int.'!E125)</f>
        <v>0</v>
      </c>
    </row>
    <row r="126" spans="1:11" ht="15">
      <c r="A126" s="213" t="s">
        <v>169</v>
      </c>
      <c r="B126" s="312">
        <f>Margins!B126</f>
        <v>6900</v>
      </c>
      <c r="C126" s="312">
        <f>Volume!J126</f>
        <v>46.8</v>
      </c>
      <c r="D126" s="194">
        <f>Volume!M126</f>
        <v>0.8620689655172384</v>
      </c>
      <c r="E126" s="186">
        <f>Volume!C126*100</f>
        <v>50</v>
      </c>
      <c r="F126" s="379">
        <f>'Open Int.'!D126*100</f>
        <v>-1</v>
      </c>
      <c r="G126" s="187">
        <f>'Open Int.'!R126</f>
        <v>26.479439999999997</v>
      </c>
      <c r="H126" s="187">
        <f>'Open Int.'!Z126</f>
        <v>-0.02980800000000272</v>
      </c>
      <c r="I126" s="177">
        <f>'Open Int.'!O126</f>
        <v>0.6195121951219512</v>
      </c>
      <c r="J126" s="197">
        <f>IF(Volume!D126=0,0,Volume!F126/Volume!D126)</f>
        <v>0</v>
      </c>
      <c r="K126" s="199">
        <f>IF('Open Int.'!E126=0,0,'Open Int.'!H126/'Open Int.'!E126)</f>
        <v>0.24390243902439024</v>
      </c>
    </row>
    <row r="127" spans="1:14" ht="15">
      <c r="A127" s="213" t="s">
        <v>170</v>
      </c>
      <c r="B127" s="312">
        <f>Margins!B127</f>
        <v>525</v>
      </c>
      <c r="C127" s="312">
        <f>Volume!J127</f>
        <v>410.65</v>
      </c>
      <c r="D127" s="194">
        <f>Volume!M127</f>
        <v>1.070637460004914</v>
      </c>
      <c r="E127" s="186">
        <f>Volume!C127*100</f>
        <v>39</v>
      </c>
      <c r="F127" s="379">
        <f>'Open Int.'!D127*100</f>
        <v>4</v>
      </c>
      <c r="G127" s="187">
        <f>'Open Int.'!R127</f>
        <v>158.653600875</v>
      </c>
      <c r="H127" s="187">
        <f>'Open Int.'!Z127</f>
        <v>7.823867624999991</v>
      </c>
      <c r="I127" s="177">
        <f>'Open Int.'!O127</f>
        <v>0.7121891561353445</v>
      </c>
      <c r="J127" s="197">
        <f>IF(Volume!D127=0,0,Volume!F127/Volume!D127)</f>
        <v>0.3</v>
      </c>
      <c r="K127" s="199">
        <f>IF('Open Int.'!E127=0,0,'Open Int.'!H127/'Open Int.'!E127)</f>
        <v>0.0457516339869281</v>
      </c>
      <c r="N127" s="100"/>
    </row>
    <row r="128" spans="1:14" ht="15">
      <c r="A128" s="213" t="s">
        <v>52</v>
      </c>
      <c r="B128" s="312">
        <f>Margins!B128</f>
        <v>600</v>
      </c>
      <c r="C128" s="312">
        <f>Volume!J128</f>
        <v>597.5</v>
      </c>
      <c r="D128" s="194">
        <f>Volume!M128</f>
        <v>4.003481288076589</v>
      </c>
      <c r="E128" s="186">
        <f>Volume!C128*100</f>
        <v>53</v>
      </c>
      <c r="F128" s="379">
        <f>'Open Int.'!D128*100</f>
        <v>-4</v>
      </c>
      <c r="G128" s="187">
        <f>'Open Int.'!R128</f>
        <v>254.535</v>
      </c>
      <c r="H128" s="187">
        <f>'Open Int.'!Z128</f>
        <v>-0.3706500000000119</v>
      </c>
      <c r="I128" s="177">
        <f>'Open Int.'!O128</f>
        <v>0.4788732394366197</v>
      </c>
      <c r="J128" s="197">
        <f>IF(Volume!D128=0,0,Volume!F128/Volume!D128)</f>
        <v>0.045454545454545456</v>
      </c>
      <c r="K128" s="199">
        <f>IF('Open Int.'!E128=0,0,'Open Int.'!H128/'Open Int.'!E128)</f>
        <v>0.10810810810810811</v>
      </c>
      <c r="N128" s="100"/>
    </row>
    <row r="129" spans="1:11" ht="15">
      <c r="A129" s="188" t="s">
        <v>171</v>
      </c>
      <c r="B129" s="312">
        <f>Margins!B129</f>
        <v>600</v>
      </c>
      <c r="C129" s="312">
        <f>Volume!J129</f>
        <v>335.75</v>
      </c>
      <c r="D129" s="194">
        <f>Volume!M129</f>
        <v>1.2057272042200453</v>
      </c>
      <c r="E129" s="186">
        <f>Volume!C129*100</f>
        <v>39</v>
      </c>
      <c r="F129" s="379">
        <f>'Open Int.'!D129*100</f>
        <v>0</v>
      </c>
      <c r="G129" s="187">
        <f>'Open Int.'!R129</f>
        <v>55.72107</v>
      </c>
      <c r="H129" s="187">
        <f>'Open Int.'!Z129</f>
        <v>0.4448849999999993</v>
      </c>
      <c r="I129" s="177">
        <f>'Open Int.'!O129</f>
        <v>0.6012292118582792</v>
      </c>
      <c r="J129" s="197">
        <f>IF(Volume!D129=0,0,Volume!F129/Volume!D129)</f>
        <v>0</v>
      </c>
      <c r="K129" s="199">
        <f>IF('Open Int.'!E129=0,0,'Open Int.'!H129/'Open Int.'!E129)</f>
        <v>0</v>
      </c>
    </row>
    <row r="130" spans="1:11" ht="15.75" thickBot="1">
      <c r="A130" s="276" t="s">
        <v>226</v>
      </c>
      <c r="B130" s="312">
        <f>Margins!B130</f>
        <v>700</v>
      </c>
      <c r="C130" s="312">
        <f>Volume!J130</f>
        <v>290.95</v>
      </c>
      <c r="D130" s="194">
        <f>Volume!M130</f>
        <v>5.16898608349901</v>
      </c>
      <c r="E130" s="186">
        <f>Volume!C130*100</f>
        <v>84</v>
      </c>
      <c r="F130" s="379">
        <f>'Open Int.'!D130*100</f>
        <v>3</v>
      </c>
      <c r="G130" s="187">
        <f>'Open Int.'!R130</f>
        <v>62.5455215</v>
      </c>
      <c r="H130" s="187">
        <f>'Open Int.'!Z130</f>
        <v>5.7658755</v>
      </c>
      <c r="I130" s="177">
        <f>'Open Int.'!O130</f>
        <v>0.5929664604363399</v>
      </c>
      <c r="J130" s="197">
        <f>IF(Volume!D130=0,0,Volume!F130/Volume!D130)</f>
        <v>0.2777777777777778</v>
      </c>
      <c r="K130" s="199">
        <f>IF('Open Int.'!E130=0,0,'Open Int.'!H130/'Open Int.'!E130)</f>
        <v>0.5021834061135371</v>
      </c>
    </row>
    <row r="131" spans="2:11" ht="15" hidden="1">
      <c r="B131" s="184"/>
      <c r="C131" s="184"/>
      <c r="D131" s="185"/>
      <c r="E131" s="186"/>
      <c r="F131" s="313"/>
      <c r="G131" s="182">
        <f>'Open Int.'!R131</f>
        <v>56829.082955939986</v>
      </c>
      <c r="H131" s="136">
        <f>'Open Int.'!Z131</f>
        <v>1220.363745420001</v>
      </c>
      <c r="I131" s="183"/>
      <c r="J131" s="136"/>
      <c r="K131" s="164"/>
    </row>
    <row r="132" spans="6:9" ht="15">
      <c r="F132" s="11"/>
      <c r="I132" s="104"/>
    </row>
    <row r="133" spans="1:8" ht="15.75">
      <c r="A133" s="14"/>
      <c r="B133" s="14"/>
      <c r="C133" s="14"/>
      <c r="D133" s="15"/>
      <c r="E133" s="16"/>
      <c r="F133" s="9"/>
      <c r="G133" s="74"/>
      <c r="H133" s="74"/>
    </row>
    <row r="134" spans="2:10" ht="15.75" thickBot="1">
      <c r="B134" s="41" t="s">
        <v>67</v>
      </c>
      <c r="C134" s="42"/>
      <c r="D134" s="17"/>
      <c r="E134" s="12"/>
      <c r="F134" s="12"/>
      <c r="G134" s="13"/>
      <c r="H134" s="18"/>
      <c r="I134" s="18"/>
      <c r="J134" s="8"/>
    </row>
    <row r="135" spans="1:11" ht="15.75" thickBot="1">
      <c r="A135" s="30"/>
      <c r="B135" s="135" t="s">
        <v>197</v>
      </c>
      <c r="C135" s="135" t="s">
        <v>88</v>
      </c>
      <c r="D135" s="267" t="s">
        <v>9</v>
      </c>
      <c r="E135" s="135" t="s">
        <v>98</v>
      </c>
      <c r="F135" s="135" t="s">
        <v>63</v>
      </c>
      <c r="G135" s="19"/>
      <c r="I135" s="12"/>
      <c r="K135" s="13"/>
    </row>
    <row r="136" spans="1:11" ht="15">
      <c r="A136" s="204" t="s">
        <v>74</v>
      </c>
      <c r="B136" s="248">
        <f>'Open Int.'!$V$4</f>
        <v>75.927369</v>
      </c>
      <c r="C136" s="248">
        <f>'Open Int.'!$V$5</f>
        <v>4.80087</v>
      </c>
      <c r="D136" s="268">
        <f>'Open Int.'!$V$6</f>
        <v>14018.919825</v>
      </c>
      <c r="E136" s="262">
        <f>F136-(D136+C136+B136)</f>
        <v>24339.796966750015</v>
      </c>
      <c r="F136" s="262">
        <f>'Open Int.'!$V$131</f>
        <v>38439.445030750016</v>
      </c>
      <c r="G136" s="20"/>
      <c r="H136" s="43" t="s">
        <v>73</v>
      </c>
      <c r="I136" s="44"/>
      <c r="J136" s="66">
        <f>F139</f>
        <v>56829.082955940015</v>
      </c>
      <c r="K136" s="18"/>
    </row>
    <row r="137" spans="1:11" ht="15">
      <c r="A137" s="214" t="s">
        <v>75</v>
      </c>
      <c r="B137" s="249">
        <f>'Open Int.'!$W$4</f>
        <v>0.0590415</v>
      </c>
      <c r="C137" s="249">
        <f>'Open Int.'!$W$5</f>
        <v>0</v>
      </c>
      <c r="D137" s="269">
        <f>'Open Int.'!$W$6</f>
        <v>6635.289735</v>
      </c>
      <c r="E137" s="266">
        <f>F137-(D137+C137+B137)</f>
        <v>2544.855612135002</v>
      </c>
      <c r="F137" s="249">
        <f>'Open Int.'!$W$131</f>
        <v>9180.204388635002</v>
      </c>
      <c r="G137" s="21"/>
      <c r="H137" s="43" t="s">
        <v>80</v>
      </c>
      <c r="I137" s="44"/>
      <c r="J137" s="82">
        <f>'Open Int.'!$Z$131</f>
        <v>1220.363745420001</v>
      </c>
      <c r="K137" s="137">
        <f>J137/(J136-J137)</f>
        <v>0.021945546719032028</v>
      </c>
    </row>
    <row r="138" spans="1:11" ht="15.75" thickBot="1">
      <c r="A138" s="216" t="s">
        <v>76</v>
      </c>
      <c r="B138" s="250">
        <f>'Open Int.'!$X$4</f>
        <v>0.0590415</v>
      </c>
      <c r="C138" s="250">
        <f>'Open Int.'!$X$5</f>
        <v>0</v>
      </c>
      <c r="D138" s="270">
        <f>'Open Int.'!$X$6</f>
        <v>8678.123745</v>
      </c>
      <c r="E138" s="263">
        <f>F138-(D138+C138+B138)</f>
        <v>531.2507500549982</v>
      </c>
      <c r="F138" s="263">
        <f>'Open Int.'!$X$131</f>
        <v>9209.433536555</v>
      </c>
      <c r="G138" s="20"/>
      <c r="H138" s="380"/>
      <c r="I138" s="380"/>
      <c r="J138" s="381"/>
      <c r="K138" s="382"/>
    </row>
    <row r="139" spans="1:10" ht="15.75" thickBot="1">
      <c r="A139" s="213" t="s">
        <v>11</v>
      </c>
      <c r="B139" s="31">
        <f>SUM(B136:B138)</f>
        <v>76.04545200000001</v>
      </c>
      <c r="C139" s="31">
        <f>SUM(C136:C138)</f>
        <v>4.80087</v>
      </c>
      <c r="D139" s="271">
        <f>SUM(D136:D138)</f>
        <v>29332.333305000004</v>
      </c>
      <c r="E139" s="31">
        <f>SUM(E136:E138)</f>
        <v>27415.903328940014</v>
      </c>
      <c r="F139" s="31">
        <f>SUM(F136:F138)</f>
        <v>56829.082955940015</v>
      </c>
      <c r="G139" s="23"/>
      <c r="H139" s="45" t="s">
        <v>81</v>
      </c>
      <c r="I139" s="46"/>
      <c r="J139" s="22">
        <f>Volume!P132</f>
        <v>0.328495346551846</v>
      </c>
    </row>
    <row r="140" spans="1:11" ht="15">
      <c r="A140" s="204" t="s">
        <v>68</v>
      </c>
      <c r="B140" s="248">
        <f>'Open Int.'!$S$4</f>
        <v>69.3737625</v>
      </c>
      <c r="C140" s="248">
        <f>'Open Int.'!$S$5</f>
        <v>2.880522</v>
      </c>
      <c r="D140" s="272">
        <f>'Open Int.'!$S$6</f>
        <v>18745.66779</v>
      </c>
      <c r="E140" s="264">
        <f>F140-(D140+C140)</f>
        <v>17180.02276243001</v>
      </c>
      <c r="F140" s="264">
        <f>'Open Int.'!$S$131</f>
        <v>35928.57107443001</v>
      </c>
      <c r="G140" s="21"/>
      <c r="H140" s="45" t="s">
        <v>82</v>
      </c>
      <c r="I140" s="46"/>
      <c r="J140" s="24">
        <f>'Open Int.'!E132</f>
        <v>0.30060561984514117</v>
      </c>
      <c r="K140" s="13"/>
    </row>
    <row r="141" spans="1:10" ht="15.75" thickBot="1">
      <c r="A141" s="216" t="s">
        <v>79</v>
      </c>
      <c r="B141" s="265">
        <f>B139-B140</f>
        <v>6.671689500000014</v>
      </c>
      <c r="C141" s="265">
        <f>C139-C140</f>
        <v>1.9203479999999997</v>
      </c>
      <c r="D141" s="273">
        <f>D139-D140</f>
        <v>10586.665515000004</v>
      </c>
      <c r="E141" s="265">
        <f>E139-E140</f>
        <v>10235.880566510004</v>
      </c>
      <c r="F141" s="265">
        <f>F139-F140</f>
        <v>20900.511881510007</v>
      </c>
      <c r="G141" s="21"/>
      <c r="J141" s="67"/>
    </row>
    <row r="142" ht="15">
      <c r="G142" s="93"/>
    </row>
    <row r="143" spans="4:9" ht="15">
      <c r="D143" s="51"/>
      <c r="E143" s="27"/>
      <c r="I143" s="25"/>
    </row>
    <row r="144" spans="3:8" ht="15">
      <c r="C144" s="51"/>
      <c r="D144" s="51"/>
      <c r="E144" s="102"/>
      <c r="F144" s="285"/>
      <c r="H144" s="27"/>
    </row>
    <row r="145" spans="4:7" ht="15">
      <c r="D145" s="51"/>
      <c r="E145" s="27"/>
      <c r="F145" s="27"/>
      <c r="G145" s="27"/>
    </row>
    <row r="146" spans="4:5" ht="15">
      <c r="D146" s="51"/>
      <c r="E146" s="27"/>
    </row>
    <row r="149" ht="15">
      <c r="A149" s="8" t="s">
        <v>135</v>
      </c>
    </row>
    <row r="150" ht="15">
      <c r="A150" s="8" t="s">
        <v>130</v>
      </c>
    </row>
    <row r="164" ht="15">
      <c r="G164" s="12" t="s">
        <v>130</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200"/>
  <sheetViews>
    <sheetView workbookViewId="0" topLeftCell="A1">
      <selection activeCell="C64" sqref="C64"/>
    </sheetView>
  </sheetViews>
  <sheetFormatPr defaultColWidth="9.140625" defaultRowHeight="12.75"/>
  <cols>
    <col min="1" max="1" width="20.28125" style="26" customWidth="1"/>
    <col min="2" max="2" width="14.7109375" style="26" customWidth="1"/>
    <col min="3" max="3" width="37.421875" style="26" bestFit="1" customWidth="1"/>
    <col min="4" max="4" width="14.7109375" style="26" customWidth="1"/>
    <col min="5" max="5" width="12.28125" style="26" customWidth="1"/>
    <col min="6" max="6" width="20.8515625" style="26" customWidth="1"/>
    <col min="7" max="16384" width="9.140625" style="26" customWidth="1"/>
  </cols>
  <sheetData>
    <row r="1" spans="1:4" ht="13.5">
      <c r="A1" s="455" t="s">
        <v>142</v>
      </c>
      <c r="B1" s="455"/>
      <c r="C1" s="455"/>
      <c r="D1" s="96">
        <f ca="1">NOW()</f>
        <v>39077.769579976855</v>
      </c>
    </row>
    <row r="2" spans="1:3" ht="13.5">
      <c r="A2" s="98" t="s">
        <v>143</v>
      </c>
      <c r="B2" s="98" t="s">
        <v>144</v>
      </c>
      <c r="C2" s="99" t="s">
        <v>145</v>
      </c>
    </row>
    <row r="3" spans="1:3" ht="13.5">
      <c r="A3" s="26" t="s">
        <v>252</v>
      </c>
      <c r="B3" s="96">
        <v>39079</v>
      </c>
      <c r="C3" s="97">
        <f>B3-D1</f>
        <v>1.2304200231446885</v>
      </c>
    </row>
    <row r="4" spans="1:3" ht="13.5">
      <c r="A4" s="26" t="s">
        <v>254</v>
      </c>
      <c r="B4" s="96">
        <v>39107</v>
      </c>
      <c r="C4" s="97">
        <f>B4-D1</f>
        <v>29.23042002314469</v>
      </c>
    </row>
    <row r="5" spans="1:3" ht="13.5">
      <c r="A5" s="26" t="s">
        <v>359</v>
      </c>
      <c r="B5" s="96">
        <v>39135</v>
      </c>
      <c r="C5" s="97">
        <f>B5-D1</f>
        <v>57.23042002314469</v>
      </c>
    </row>
    <row r="6" spans="1:3" ht="13.5">
      <c r="A6" s="52"/>
      <c r="B6" s="101"/>
      <c r="C6" s="97"/>
    </row>
    <row r="7" spans="1:3" ht="13.5">
      <c r="A7" s="454" t="s">
        <v>146</v>
      </c>
      <c r="B7" s="454"/>
      <c r="C7" s="454"/>
    </row>
    <row r="8" spans="1:3" ht="13.5">
      <c r="A8" s="94" t="s">
        <v>129</v>
      </c>
      <c r="B8" s="95" t="s">
        <v>131</v>
      </c>
      <c r="C8" s="94" t="s">
        <v>140</v>
      </c>
    </row>
    <row r="9" spans="1:3" ht="13.5">
      <c r="A9" s="96" t="s">
        <v>104</v>
      </c>
      <c r="B9" s="400">
        <v>39077</v>
      </c>
      <c r="C9" s="96" t="s">
        <v>362</v>
      </c>
    </row>
    <row r="10" spans="1:3" ht="13.5">
      <c r="A10" s="96" t="s">
        <v>103</v>
      </c>
      <c r="B10" s="400">
        <v>39078</v>
      </c>
      <c r="C10" s="96" t="s">
        <v>362</v>
      </c>
    </row>
    <row r="11" spans="1:3" ht="13.5">
      <c r="A11" s="96" t="s">
        <v>214</v>
      </c>
      <c r="B11" s="400">
        <v>39078</v>
      </c>
      <c r="C11" s="96" t="s">
        <v>362</v>
      </c>
    </row>
    <row r="12" spans="1:3" ht="13.5">
      <c r="A12" s="96" t="s">
        <v>50</v>
      </c>
      <c r="B12" s="400">
        <v>39078</v>
      </c>
      <c r="C12" s="96" t="s">
        <v>362</v>
      </c>
    </row>
    <row r="200" ht="13.5">
      <c r="M200" s="26" t="s">
        <v>360</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53"/>
  <sheetViews>
    <sheetView workbookViewId="0" topLeftCell="A1">
      <selection activeCell="B177" sqref="B177"/>
    </sheetView>
  </sheetViews>
  <sheetFormatPr defaultColWidth="9.140625" defaultRowHeight="12.75" outlineLevelRow="2"/>
  <cols>
    <col min="1" max="1" width="20.421875" style="389" bestFit="1" customWidth="1"/>
    <col min="2" max="2" width="15.57421875" style="389" customWidth="1"/>
    <col min="3" max="3" width="13.421875" style="389" customWidth="1"/>
    <col min="4" max="4" width="9.421875" style="396" bestFit="1" customWidth="1"/>
    <col min="5" max="16384" width="9.140625" style="389" customWidth="1"/>
  </cols>
  <sheetData>
    <row r="1" spans="1:4" ht="21.75" thickBot="1">
      <c r="A1" s="409" t="s">
        <v>255</v>
      </c>
      <c r="B1" s="410"/>
      <c r="C1" s="410"/>
      <c r="D1" s="410"/>
    </row>
    <row r="2" spans="1:4" ht="17.25" customHeight="1">
      <c r="A2" s="390" t="s">
        <v>256</v>
      </c>
      <c r="B2" s="390" t="s">
        <v>73</v>
      </c>
      <c r="C2" s="391" t="s">
        <v>84</v>
      </c>
      <c r="D2" s="395" t="s">
        <v>257</v>
      </c>
    </row>
    <row r="3" ht="17.25" customHeight="1">
      <c r="D3" s="389"/>
    </row>
    <row r="4" spans="1:4" ht="15" outlineLevel="1">
      <c r="A4" s="390" t="s">
        <v>258</v>
      </c>
      <c r="B4" s="390">
        <f>SUM(B5:B7)</f>
        <v>10115700</v>
      </c>
      <c r="C4" s="390">
        <f>SUM(C5:C7)</f>
        <v>542950</v>
      </c>
      <c r="D4" s="395">
        <f>C4/(B4-C4)</f>
        <v>0.05671828889295134</v>
      </c>
    </row>
    <row r="5" spans="1:4" ht="14.25" outlineLevel="2">
      <c r="A5" s="392" t="s">
        <v>16</v>
      </c>
      <c r="B5" s="393">
        <f>'Open Int.'!B15</f>
        <v>1012500</v>
      </c>
      <c r="C5" s="393">
        <f>'Open Int.'!C15</f>
        <v>3200</v>
      </c>
      <c r="D5" s="394">
        <f aca="true" t="shared" si="0" ref="D5:D68">C5/(B5-C5)</f>
        <v>0.003170514217774695</v>
      </c>
    </row>
    <row r="6" spans="1:4" ht="14.25" outlineLevel="2">
      <c r="A6" s="392" t="s">
        <v>259</v>
      </c>
      <c r="B6" s="393">
        <f>'Open Int.'!B49</f>
        <v>1362400</v>
      </c>
      <c r="C6" s="393">
        <f>'Open Int.'!C49</f>
        <v>41200</v>
      </c>
      <c r="D6" s="394">
        <f t="shared" si="0"/>
        <v>0.031183772328186497</v>
      </c>
    </row>
    <row r="7" spans="1:4" ht="14.25" outlineLevel="2">
      <c r="A7" s="392" t="s">
        <v>260</v>
      </c>
      <c r="B7" s="393">
        <f>'Open Int.'!B123</f>
        <v>7740800</v>
      </c>
      <c r="C7" s="393">
        <f>'Open Int.'!C123</f>
        <v>498550</v>
      </c>
      <c r="D7" s="394">
        <f t="shared" si="0"/>
        <v>0.06883910386965376</v>
      </c>
    </row>
    <row r="8" spans="1:4" ht="15">
      <c r="A8" s="390" t="s">
        <v>261</v>
      </c>
      <c r="B8" s="390">
        <f>SUM(B9:B13)</f>
        <v>62932148</v>
      </c>
      <c r="C8" s="390">
        <f>SUM(C9:C13)</f>
        <v>-116608</v>
      </c>
      <c r="D8" s="395">
        <f>C8/(B8-C8)</f>
        <v>-0.001849489306339367</v>
      </c>
    </row>
    <row r="9" spans="1:4" ht="14.25" outlineLevel="2">
      <c r="A9" s="392" t="s">
        <v>262</v>
      </c>
      <c r="B9" s="393">
        <f>'Open Int.'!B13</f>
        <v>48829150</v>
      </c>
      <c r="C9" s="393">
        <f>'Open Int.'!C13</f>
        <v>28650</v>
      </c>
      <c r="D9" s="394">
        <f t="shared" si="0"/>
        <v>0.0005870841487279843</v>
      </c>
    </row>
    <row r="10" spans="1:4" ht="14.25" outlineLevel="2">
      <c r="A10" s="392" t="s">
        <v>263</v>
      </c>
      <c r="B10" s="393">
        <f>'Open Int.'!B36</f>
        <v>7492800</v>
      </c>
      <c r="C10" s="393">
        <f>'Open Int.'!C36</f>
        <v>172800</v>
      </c>
      <c r="D10" s="394">
        <f t="shared" si="0"/>
        <v>0.02360655737704918</v>
      </c>
    </row>
    <row r="11" spans="1:4" ht="14.25" outlineLevel="2">
      <c r="A11" s="392" t="s">
        <v>7</v>
      </c>
      <c r="B11" s="393">
        <f>'Open Int.'!B76</f>
        <v>1513850</v>
      </c>
      <c r="C11" s="393">
        <f>'Open Int.'!C76</f>
        <v>-66950</v>
      </c>
      <c r="D11" s="394">
        <f t="shared" si="0"/>
        <v>-0.04235197368421053</v>
      </c>
    </row>
    <row r="12" spans="1:4" ht="14.25" outlineLevel="2">
      <c r="A12" s="392" t="s">
        <v>264</v>
      </c>
      <c r="B12" s="393">
        <f>'Open Int.'!B78</f>
        <v>1541200</v>
      </c>
      <c r="C12" s="393">
        <f>'Open Int.'!C78</f>
        <v>-62000</v>
      </c>
      <c r="D12" s="394">
        <f t="shared" si="0"/>
        <v>-0.038672654690618764</v>
      </c>
    </row>
    <row r="13" spans="1:4" ht="14.25" outlineLevel="2">
      <c r="A13" s="392" t="s">
        <v>109</v>
      </c>
      <c r="B13" s="393">
        <f>'Open Int.'!B117</f>
        <v>3555148</v>
      </c>
      <c r="C13" s="393">
        <f>'Open Int.'!C117</f>
        <v>-189108</v>
      </c>
      <c r="D13" s="394">
        <f t="shared" si="0"/>
        <v>-0.050506161971830985</v>
      </c>
    </row>
    <row r="14" spans="1:4" ht="15">
      <c r="A14" s="390" t="s">
        <v>265</v>
      </c>
      <c r="B14" s="390">
        <f>B8+B4</f>
        <v>73047848</v>
      </c>
      <c r="C14" s="390">
        <f>C8+C4</f>
        <v>426342</v>
      </c>
      <c r="D14" s="395">
        <f>C14/(B14-C14)</f>
        <v>0.005870740273549271</v>
      </c>
    </row>
    <row r="16" spans="1:4" ht="15" outlineLevel="1">
      <c r="A16" s="390" t="s">
        <v>266</v>
      </c>
      <c r="B16" s="390">
        <f>SUM(B17:B19)</f>
        <v>13076900</v>
      </c>
      <c r="C16" s="390">
        <f>SUM(C17:C19)</f>
        <v>19800</v>
      </c>
      <c r="D16" s="395">
        <f>C16/(B16-C16)</f>
        <v>0.0015164163558523715</v>
      </c>
    </row>
    <row r="17" spans="1:4" ht="14.25" outlineLevel="1">
      <c r="A17" s="392" t="s">
        <v>195</v>
      </c>
      <c r="B17" s="393">
        <f>'Open Int.'!B109</f>
        <v>5949000</v>
      </c>
      <c r="C17" s="393">
        <f>'Open Int.'!C109</f>
        <v>60000</v>
      </c>
      <c r="D17" s="394">
        <f t="shared" si="0"/>
        <v>0.010188487009679063</v>
      </c>
    </row>
    <row r="18" spans="1:4" ht="14.25" outlineLevel="1">
      <c r="A18" s="392" t="s">
        <v>267</v>
      </c>
      <c r="B18" s="393">
        <f>'Open Int.'!B19</f>
        <v>4561000</v>
      </c>
      <c r="C18" s="393">
        <f>'Open Int.'!C19</f>
        <v>-6000</v>
      </c>
      <c r="D18" s="394">
        <f t="shared" si="0"/>
        <v>-0.0013137727173199037</v>
      </c>
    </row>
    <row r="19" spans="1:4" ht="14.25" outlineLevel="1">
      <c r="A19" s="392" t="s">
        <v>268</v>
      </c>
      <c r="B19" s="393">
        <f>'Open Int.'!B32</f>
        <v>2566900</v>
      </c>
      <c r="C19" s="393">
        <f>'Open Int.'!C32</f>
        <v>-34200</v>
      </c>
      <c r="D19" s="394">
        <f t="shared" si="0"/>
        <v>-0.013148283418553688</v>
      </c>
    </row>
    <row r="20" spans="1:4" ht="15" outlineLevel="1">
      <c r="A20" s="390" t="s">
        <v>269</v>
      </c>
      <c r="B20" s="390">
        <f>SUM(B21:B33)</f>
        <v>52541350</v>
      </c>
      <c r="C20" s="390">
        <f>SUM(C21:C33)</f>
        <v>-310850</v>
      </c>
      <c r="D20" s="395">
        <f>C20/(B20-C20)</f>
        <v>-0.0058814959452965065</v>
      </c>
    </row>
    <row r="21" spans="1:4" ht="14.25" outlineLevel="2">
      <c r="A21" s="392" t="s">
        <v>270</v>
      </c>
      <c r="B21" s="393">
        <f>'Open Int.'!B9</f>
        <v>3175200</v>
      </c>
      <c r="C21" s="393">
        <f>'Open Int.'!C9</f>
        <v>171500</v>
      </c>
      <c r="D21" s="394">
        <f t="shared" si="0"/>
        <v>0.057096247960848286</v>
      </c>
    </row>
    <row r="22" spans="1:4" ht="14.25" outlineLevel="2">
      <c r="A22" s="392" t="s">
        <v>271</v>
      </c>
      <c r="B22" s="393">
        <f>'Open Int.'!B11</f>
        <v>4517200</v>
      </c>
      <c r="C22" s="393">
        <f>'Open Int.'!C11</f>
        <v>-970600</v>
      </c>
      <c r="D22" s="394">
        <f t="shared" si="0"/>
        <v>-0.1768650461022632</v>
      </c>
    </row>
    <row r="23" spans="1:4" ht="14.25" outlineLevel="2">
      <c r="A23" s="392" t="s">
        <v>272</v>
      </c>
      <c r="B23" s="393">
        <f>'Open Int.'!B16</f>
        <v>6661200</v>
      </c>
      <c r="C23" s="393">
        <f>'Open Int.'!C16</f>
        <v>-15400</v>
      </c>
      <c r="D23" s="394">
        <f t="shared" si="0"/>
        <v>-0.0023065632208010066</v>
      </c>
    </row>
    <row r="24" spans="1:4" ht="14.25" outlineLevel="2">
      <c r="A24" s="392" t="s">
        <v>273</v>
      </c>
      <c r="B24" s="393">
        <f>'Open Int.'!B17</f>
        <v>3621400</v>
      </c>
      <c r="C24" s="393">
        <f>'Open Int.'!C17</f>
        <v>79800</v>
      </c>
      <c r="D24" s="394">
        <f t="shared" si="0"/>
        <v>0.022532188841201718</v>
      </c>
    </row>
    <row r="25" spans="1:4" ht="14.25" outlineLevel="2">
      <c r="A25" s="392" t="s">
        <v>274</v>
      </c>
      <c r="B25" s="393">
        <f>'Open Int.'!B25</f>
        <v>1160000</v>
      </c>
      <c r="C25" s="393">
        <f>'Open Int.'!C25</f>
        <v>20800</v>
      </c>
      <c r="D25" s="394">
        <f t="shared" si="0"/>
        <v>0.018258426966292134</v>
      </c>
    </row>
    <row r="26" spans="1:4" ht="14.25" outlineLevel="2">
      <c r="A26" s="392" t="s">
        <v>275</v>
      </c>
      <c r="B26" s="393">
        <f>'Open Int.'!B31</f>
        <v>667200</v>
      </c>
      <c r="C26" s="393">
        <f>'Open Int.'!C31</f>
        <v>-3600</v>
      </c>
      <c r="D26" s="394">
        <f t="shared" si="0"/>
        <v>-0.005366726296958855</v>
      </c>
    </row>
    <row r="27" spans="1:4" ht="14.25" outlineLevel="2">
      <c r="A27" s="392" t="s">
        <v>158</v>
      </c>
      <c r="B27" s="393">
        <f>'Open Int.'!B62</f>
        <v>1601850</v>
      </c>
      <c r="C27" s="393">
        <f>'Open Int.'!C62</f>
        <v>156350</v>
      </c>
      <c r="D27" s="394">
        <f t="shared" si="0"/>
        <v>0.10816326530612246</v>
      </c>
    </row>
    <row r="28" spans="1:4" ht="14.25" outlineLevel="2">
      <c r="A28" s="392" t="s">
        <v>276</v>
      </c>
      <c r="B28" s="393">
        <f>'Open Int.'!B91</f>
        <v>1983600</v>
      </c>
      <c r="C28" s="393">
        <f>'Open Int.'!C91</f>
        <v>133200</v>
      </c>
      <c r="D28" s="394">
        <f t="shared" si="0"/>
        <v>0.07198443579766536</v>
      </c>
    </row>
    <row r="29" spans="1:4" ht="14.25" outlineLevel="2">
      <c r="A29" s="392" t="s">
        <v>95</v>
      </c>
      <c r="B29" s="393">
        <f>'Open Int.'!B94</f>
        <v>3564000</v>
      </c>
      <c r="C29" s="393">
        <f>'Open Int.'!C94</f>
        <v>-237600</v>
      </c>
      <c r="D29" s="394">
        <f t="shared" si="0"/>
        <v>-0.0625</v>
      </c>
    </row>
    <row r="30" spans="1:4" ht="14.25" outlineLevel="2">
      <c r="A30" s="392" t="s">
        <v>19</v>
      </c>
      <c r="B30" s="393">
        <f>'Open Int.'!B105</f>
        <v>4934000</v>
      </c>
      <c r="C30" s="393">
        <f>'Open Int.'!C105</f>
        <v>-482000</v>
      </c>
      <c r="D30" s="394">
        <f t="shared" si="0"/>
        <v>-0.08899556868537666</v>
      </c>
    </row>
    <row r="31" spans="1:4" ht="14.25" outlineLevel="2">
      <c r="A31" s="392" t="s">
        <v>277</v>
      </c>
      <c r="B31" s="393">
        <f>'Open Int.'!B115</f>
        <v>10427200</v>
      </c>
      <c r="C31" s="393">
        <f>'Open Int.'!C115</f>
        <v>798000</v>
      </c>
      <c r="D31" s="394">
        <f t="shared" si="0"/>
        <v>0.08287292817679558</v>
      </c>
    </row>
    <row r="32" spans="1:4" ht="14.25" outlineLevel="2">
      <c r="A32" s="392" t="s">
        <v>278</v>
      </c>
      <c r="B32" s="393">
        <f>'Open Int.'!B124</f>
        <v>4922400</v>
      </c>
      <c r="C32" s="393">
        <f>'Open Int.'!C124</f>
        <v>100800</v>
      </c>
      <c r="D32" s="394">
        <f t="shared" si="0"/>
        <v>0.020905923344947737</v>
      </c>
    </row>
    <row r="33" spans="1:4" ht="14.25" outlineLevel="2">
      <c r="A33" s="392" t="s">
        <v>279</v>
      </c>
      <c r="B33" s="393">
        <f>'Open Int.'!B126</f>
        <v>5306100</v>
      </c>
      <c r="C33" s="393">
        <f>'Open Int.'!C126</f>
        <v>-62100</v>
      </c>
      <c r="D33" s="394">
        <f t="shared" si="0"/>
        <v>-0.011568123393316195</v>
      </c>
    </row>
    <row r="34" spans="1:4" ht="15">
      <c r="A34" s="390" t="s">
        <v>280</v>
      </c>
      <c r="B34" s="390">
        <f>SUM(B35:B42)</f>
        <v>45432000</v>
      </c>
      <c r="C34" s="390">
        <f>SUM(C35:C42)</f>
        <v>1290100</v>
      </c>
      <c r="D34" s="395">
        <f>C34/(B34-C34)</f>
        <v>0.02922620005029235</v>
      </c>
    </row>
    <row r="35" spans="1:4" ht="14.25" outlineLevel="2">
      <c r="A35" s="392" t="s">
        <v>281</v>
      </c>
      <c r="B35" s="393">
        <f>'Open Int.'!B38</f>
        <v>802100</v>
      </c>
      <c r="C35" s="393">
        <f>'Open Int.'!C38</f>
        <v>31200</v>
      </c>
      <c r="D35" s="394">
        <f t="shared" si="0"/>
        <v>0.04047217537942664</v>
      </c>
    </row>
    <row r="36" spans="1:4" ht="14.25" outlineLevel="2">
      <c r="A36" s="392" t="s">
        <v>282</v>
      </c>
      <c r="B36" s="393">
        <f>'Open Int.'!B48</f>
        <v>1312400</v>
      </c>
      <c r="C36" s="393">
        <f>'Open Int.'!C48</f>
        <v>-50800</v>
      </c>
      <c r="D36" s="394">
        <f t="shared" si="0"/>
        <v>-0.03726525821596244</v>
      </c>
    </row>
    <row r="37" spans="1:4" ht="14.25" outlineLevel="2">
      <c r="A37" s="392" t="s">
        <v>47</v>
      </c>
      <c r="B37" s="393">
        <f>'Open Int.'!B54</f>
        <v>6711600</v>
      </c>
      <c r="C37" s="393">
        <f>'Open Int.'!C54</f>
        <v>23800</v>
      </c>
      <c r="D37" s="394">
        <f t="shared" si="0"/>
        <v>0.0035587188612099642</v>
      </c>
    </row>
    <row r="38" spans="1:4" ht="14.25" outlineLevel="2">
      <c r="A38" s="392" t="s">
        <v>283</v>
      </c>
      <c r="B38" s="393">
        <f>'Open Int.'!B55</f>
        <v>14764800</v>
      </c>
      <c r="C38" s="393">
        <f>'Open Int.'!C55</f>
        <v>254400</v>
      </c>
      <c r="D38" s="394">
        <f t="shared" si="0"/>
        <v>0.017532252729077075</v>
      </c>
    </row>
    <row r="39" spans="1:4" ht="14.25" outlineLevel="2">
      <c r="A39" s="392" t="s">
        <v>284</v>
      </c>
      <c r="B39" s="393">
        <f>'Open Int.'!B60</f>
        <v>15299900</v>
      </c>
      <c r="C39" s="393">
        <f>'Open Int.'!C60</f>
        <v>492800</v>
      </c>
      <c r="D39" s="394">
        <f t="shared" si="0"/>
        <v>0.033281331253250133</v>
      </c>
    </row>
    <row r="40" spans="1:4" ht="14.25" outlineLevel="2">
      <c r="A40" s="392" t="s">
        <v>285</v>
      </c>
      <c r="B40" s="393">
        <f>'Open Int.'!B67</f>
        <v>182400</v>
      </c>
      <c r="C40" s="393">
        <f>'Open Int.'!C67</f>
        <v>-10200</v>
      </c>
      <c r="D40" s="394">
        <f t="shared" si="0"/>
        <v>-0.0529595015576324</v>
      </c>
    </row>
    <row r="41" spans="1:4" ht="14.25" outlineLevel="2">
      <c r="A41" s="392" t="s">
        <v>286</v>
      </c>
      <c r="B41" s="393">
        <f>'Open Int.'!B72</f>
        <v>5790000</v>
      </c>
      <c r="C41" s="393">
        <f>'Open Int.'!C72</f>
        <v>530000</v>
      </c>
      <c r="D41" s="394">
        <f t="shared" si="0"/>
        <v>0.10076045627376426</v>
      </c>
    </row>
    <row r="42" spans="1:4" ht="14.25" outlineLevel="2">
      <c r="A42" s="392" t="s">
        <v>287</v>
      </c>
      <c r="B42" s="393">
        <f>'Open Int.'!B125</f>
        <v>568800</v>
      </c>
      <c r="C42" s="393">
        <f>'Open Int.'!C125</f>
        <v>18900</v>
      </c>
      <c r="D42" s="394">
        <f t="shared" si="0"/>
        <v>0.03436988543371522</v>
      </c>
    </row>
    <row r="43" spans="1:4" ht="15">
      <c r="A43" s="390" t="s">
        <v>288</v>
      </c>
      <c r="B43" s="390">
        <f>B34+B20</f>
        <v>97973350</v>
      </c>
      <c r="C43" s="390">
        <f>C34+C20</f>
        <v>979250</v>
      </c>
      <c r="D43" s="395">
        <f>C43/(B43-C43)</f>
        <v>0.010095974909814101</v>
      </c>
    </row>
    <row r="45" spans="1:4" ht="15" outlineLevel="1">
      <c r="A45" s="390" t="s">
        <v>289</v>
      </c>
      <c r="B45" s="390">
        <f>SUM(B46:B49)</f>
        <v>10160975</v>
      </c>
      <c r="C45" s="390">
        <f>SUM(C46:C49)</f>
        <v>23625</v>
      </c>
      <c r="D45" s="395">
        <f>C45/(B45-C45)</f>
        <v>0.00233049071009682</v>
      </c>
    </row>
    <row r="46" spans="1:4" ht="14.25">
      <c r="A46" s="392" t="s">
        <v>290</v>
      </c>
      <c r="B46" s="393">
        <f>'Open Int.'!B75</f>
        <v>1495200</v>
      </c>
      <c r="C46" s="393">
        <f>'Open Int.'!C75</f>
        <v>-73200</v>
      </c>
      <c r="D46" s="394">
        <f t="shared" si="0"/>
        <v>-0.046671767406273906</v>
      </c>
    </row>
    <row r="47" spans="1:4" ht="14.25">
      <c r="A47" s="392" t="s">
        <v>291</v>
      </c>
      <c r="B47" s="393">
        <f>'Open Int.'!B96</f>
        <v>3050100</v>
      </c>
      <c r="C47" s="393">
        <f>'Open Int.'!C96</f>
        <v>41700</v>
      </c>
      <c r="D47" s="394">
        <f t="shared" si="0"/>
        <v>0.013861188671719185</v>
      </c>
    </row>
    <row r="48" spans="1:4" ht="14.25" outlineLevel="1">
      <c r="A48" s="392" t="s">
        <v>149</v>
      </c>
      <c r="B48" s="393">
        <f>'Open Int.'!B7</f>
        <v>296300</v>
      </c>
      <c r="C48" s="393">
        <f>'Open Int.'!C7</f>
        <v>-9000</v>
      </c>
      <c r="D48" s="394">
        <f t="shared" si="0"/>
        <v>-0.02947920078611202</v>
      </c>
    </row>
    <row r="49" spans="1:4" ht="14.25" outlineLevel="1">
      <c r="A49" s="392" t="s">
        <v>292</v>
      </c>
      <c r="B49" s="393">
        <f>'Open Int.'!B107</f>
        <v>5319375</v>
      </c>
      <c r="C49" s="393">
        <f>'Open Int.'!C107</f>
        <v>64125</v>
      </c>
      <c r="D49" s="394">
        <f t="shared" si="0"/>
        <v>0.012202083630655058</v>
      </c>
    </row>
    <row r="50" spans="1:4" ht="15" outlineLevel="1">
      <c r="A50" s="390" t="s">
        <v>293</v>
      </c>
      <c r="B50" s="390">
        <f>SUM(B51:B54)</f>
        <v>30770953</v>
      </c>
      <c r="C50" s="390">
        <f>SUM(C51:C54)</f>
        <v>-1237673</v>
      </c>
      <c r="D50" s="395">
        <f>C50/(B50-C50)</f>
        <v>-0.038666858115059356</v>
      </c>
    </row>
    <row r="51" spans="1:4" ht="14.25">
      <c r="A51" s="392" t="s">
        <v>0</v>
      </c>
      <c r="B51" s="393">
        <f>'Open Int.'!B8</f>
        <v>2948625</v>
      </c>
      <c r="C51" s="393">
        <f>'Open Int.'!C8</f>
        <v>-23625</v>
      </c>
      <c r="D51" s="394">
        <f t="shared" si="0"/>
        <v>-0.007948523845571537</v>
      </c>
    </row>
    <row r="52" spans="1:4" ht="14.25" outlineLevel="1">
      <c r="A52" s="392" t="s">
        <v>294</v>
      </c>
      <c r="B52" s="393">
        <f>'Open Int.'!B59</f>
        <v>19351700</v>
      </c>
      <c r="C52" s="393">
        <f>'Open Int.'!C59</f>
        <v>-263900</v>
      </c>
      <c r="D52" s="394">
        <f t="shared" si="0"/>
        <v>-0.01345357776463631</v>
      </c>
    </row>
    <row r="53" spans="1:4" ht="14.25" outlineLevel="1">
      <c r="A53" s="392" t="s">
        <v>28</v>
      </c>
      <c r="B53" s="393">
        <f>'Open Int.'!B45</f>
        <v>7771678</v>
      </c>
      <c r="C53" s="393">
        <f>'Open Int.'!C45</f>
        <v>-936148</v>
      </c>
      <c r="D53" s="394">
        <f t="shared" si="0"/>
        <v>-0.10750651195832346</v>
      </c>
    </row>
    <row r="54" spans="1:4" ht="14.25" outlineLevel="1">
      <c r="A54" s="392" t="s">
        <v>238</v>
      </c>
      <c r="B54" s="393">
        <f>'Open Int.'!B44</f>
        <v>698950</v>
      </c>
      <c r="C54" s="393">
        <f>'Open Int.'!C44</f>
        <v>-14000</v>
      </c>
      <c r="D54" s="394">
        <f t="shared" si="0"/>
        <v>-0.019636720667648502</v>
      </c>
    </row>
    <row r="55" spans="1:4" ht="15" outlineLevel="1">
      <c r="A55" s="390" t="s">
        <v>295</v>
      </c>
      <c r="B55" s="390">
        <f>SUM(B56:B61)</f>
        <v>33562973</v>
      </c>
      <c r="C55" s="390">
        <f>SUM(C56:C61)</f>
        <v>-912599</v>
      </c>
      <c r="D55" s="395">
        <f>C55/(B55-C55)</f>
        <v>-0.026470887850678734</v>
      </c>
    </row>
    <row r="56" spans="1:4" ht="14.25">
      <c r="A56" s="392" t="s">
        <v>296</v>
      </c>
      <c r="B56" s="393">
        <f>'Open Int.'!B30</f>
        <v>817425</v>
      </c>
      <c r="C56" s="393">
        <f>'Open Int.'!C30</f>
        <v>-84000</v>
      </c>
      <c r="D56" s="394">
        <f t="shared" si="0"/>
        <v>-0.093185789167152</v>
      </c>
    </row>
    <row r="57" spans="1:4" ht="14.25" outlineLevel="1">
      <c r="A57" s="392" t="s">
        <v>154</v>
      </c>
      <c r="B57" s="393">
        <f>'Open Int.'!B33</f>
        <v>3045600</v>
      </c>
      <c r="C57" s="393">
        <f>'Open Int.'!C33</f>
        <v>-210600</v>
      </c>
      <c r="D57" s="394">
        <f t="shared" si="0"/>
        <v>-0.06467661691542288</v>
      </c>
    </row>
    <row r="58" spans="1:4" ht="14.25" outlineLevel="1">
      <c r="A58" s="392" t="s">
        <v>297</v>
      </c>
      <c r="B58" s="393">
        <f>'Open Int.'!B51</f>
        <v>12519000</v>
      </c>
      <c r="C58" s="393">
        <f>'Open Int.'!C51</f>
        <v>11000</v>
      </c>
      <c r="D58" s="394">
        <f t="shared" si="0"/>
        <v>0.0008794371602174608</v>
      </c>
    </row>
    <row r="59" spans="1:4" ht="14.25" outlineLevel="1">
      <c r="A59" s="392" t="s">
        <v>6</v>
      </c>
      <c r="B59" s="393">
        <f>'Open Int.'!B65</f>
        <v>13729500</v>
      </c>
      <c r="C59" s="393">
        <f>'Open Int.'!C65</f>
        <v>-659250</v>
      </c>
      <c r="D59" s="394">
        <f t="shared" si="0"/>
        <v>-0.04581704456606724</v>
      </c>
    </row>
    <row r="60" spans="1:4" ht="14.25" outlineLevel="1">
      <c r="A60" s="392" t="s">
        <v>298</v>
      </c>
      <c r="B60" s="393">
        <f>'Open Int.'!B120</f>
        <v>1358225</v>
      </c>
      <c r="C60" s="393">
        <f>'Open Int.'!C120</f>
        <v>-7150</v>
      </c>
      <c r="D60" s="394">
        <f t="shared" si="0"/>
        <v>-0.0052366565961732125</v>
      </c>
    </row>
    <row r="61" spans="1:4" ht="14.25" outlineLevel="1">
      <c r="A61" s="392" t="s">
        <v>299</v>
      </c>
      <c r="B61" s="393">
        <f>'Open Int.'!B122</f>
        <v>2093223</v>
      </c>
      <c r="C61" s="393">
        <f>'Open Int.'!C122</f>
        <v>37401</v>
      </c>
      <c r="D61" s="394">
        <f t="shared" si="0"/>
        <v>0.018192722910835665</v>
      </c>
    </row>
    <row r="62" spans="1:4" ht="15" outlineLevel="1">
      <c r="A62" s="390" t="s">
        <v>300</v>
      </c>
      <c r="B62" s="390">
        <f>SUM(B63:B70)</f>
        <v>37819600</v>
      </c>
      <c r="C62" s="390">
        <f>SUM(C63:C70)</f>
        <v>9434650</v>
      </c>
      <c r="D62" s="395">
        <f>C62/(B62-C62)</f>
        <v>0.3323821250345694</v>
      </c>
    </row>
    <row r="63" spans="1:4" ht="14.25">
      <c r="A63" s="392" t="s">
        <v>301</v>
      </c>
      <c r="B63" s="393">
        <f>'Open Int.'!B46</f>
        <v>2538250</v>
      </c>
      <c r="C63" s="393">
        <f>'Open Int.'!C46</f>
        <v>173550</v>
      </c>
      <c r="D63" s="394">
        <f t="shared" si="0"/>
        <v>0.07339197361187466</v>
      </c>
    </row>
    <row r="64" spans="1:4" ht="14.25" outlineLevel="1">
      <c r="A64" s="392" t="s">
        <v>29</v>
      </c>
      <c r="B64" s="393">
        <f>'Open Int.'!B61</f>
        <v>3169800</v>
      </c>
      <c r="C64" s="393">
        <f>'Open Int.'!C61</f>
        <v>-202200</v>
      </c>
      <c r="D64" s="394">
        <f t="shared" si="0"/>
        <v>-0.0599644128113879</v>
      </c>
    </row>
    <row r="65" spans="1:4" ht="14.25" outlineLevel="1">
      <c r="A65" s="392" t="s">
        <v>302</v>
      </c>
      <c r="B65" s="393">
        <f>'Open Int.'!B93</f>
        <v>476450</v>
      </c>
      <c r="C65" s="393">
        <f>'Open Int.'!C93</f>
        <v>-55250</v>
      </c>
      <c r="D65" s="394">
        <f t="shared" si="0"/>
        <v>-0.1039119804400978</v>
      </c>
    </row>
    <row r="66" spans="1:4" ht="14.25" outlineLevel="1">
      <c r="A66" s="392" t="s">
        <v>303</v>
      </c>
      <c r="B66" s="393">
        <f>'Open Int.'!B95</f>
        <v>9256800</v>
      </c>
      <c r="C66" s="393">
        <f>'Open Int.'!C95</f>
        <v>120400</v>
      </c>
      <c r="D66" s="394">
        <f t="shared" si="0"/>
        <v>0.013178057002758198</v>
      </c>
    </row>
    <row r="67" spans="1:4" ht="14.25" outlineLevel="1">
      <c r="A67" s="392" t="s">
        <v>32</v>
      </c>
      <c r="B67" s="393">
        <f>'Open Int.'!B104</f>
        <v>6201000</v>
      </c>
      <c r="C67" s="393">
        <f>'Open Int.'!C104</f>
        <v>440400</v>
      </c>
      <c r="D67" s="394">
        <f t="shared" si="0"/>
        <v>0.07645036975315071</v>
      </c>
    </row>
    <row r="68" spans="1:4" ht="14.25" outlineLevel="1">
      <c r="A68" s="392" t="s">
        <v>133</v>
      </c>
      <c r="B68" s="393">
        <f>'Open Int.'!B121</f>
        <v>2566500</v>
      </c>
      <c r="C68" s="393">
        <f>'Open Int.'!C121</f>
        <v>-268250</v>
      </c>
      <c r="D68" s="394">
        <f t="shared" si="0"/>
        <v>-0.09462915601023018</v>
      </c>
    </row>
    <row r="69" spans="1:4" ht="14.25" outlineLevel="1">
      <c r="A69" s="392" t="s">
        <v>304</v>
      </c>
      <c r="B69" s="393">
        <f>'Open Int.'!B128</f>
        <v>4210800</v>
      </c>
      <c r="C69" s="393">
        <f>'Open Int.'!C128</f>
        <v>-174000</v>
      </c>
      <c r="D69" s="394">
        <f>C69/(B69-C69)</f>
        <v>-0.03968253968253968</v>
      </c>
    </row>
    <row r="70" spans="1:4" ht="14.25" outlineLevel="1">
      <c r="A70" s="392" t="s">
        <v>365</v>
      </c>
      <c r="B70" s="393">
        <f>'Open Int.'!B80</f>
        <v>9400000</v>
      </c>
      <c r="C70" s="393">
        <f>'Open Int.'!C80</f>
        <v>9400000</v>
      </c>
      <c r="D70" s="394" t="e">
        <f>C70/(B70-C70)</f>
        <v>#DIV/0!</v>
      </c>
    </row>
    <row r="71" spans="1:4" ht="15" outlineLevel="1">
      <c r="A71" s="390" t="s">
        <v>305</v>
      </c>
      <c r="B71" s="390">
        <f>SUM(B72:B83)</f>
        <v>29762310</v>
      </c>
      <c r="C71" s="390">
        <f>SUM(C72:C83)</f>
        <v>-303450</v>
      </c>
      <c r="D71" s="395">
        <f>C71/(B71-C71)</f>
        <v>-0.010092876414898543</v>
      </c>
    </row>
    <row r="72" spans="1:4" ht="14.25">
      <c r="A72" s="392" t="s">
        <v>306</v>
      </c>
      <c r="B72" s="393">
        <f>'Open Int.'!B14</f>
        <v>896000</v>
      </c>
      <c r="C72" s="393">
        <f>'Open Int.'!C14</f>
        <v>9100</v>
      </c>
      <c r="D72" s="394">
        <f aca="true" t="shared" si="1" ref="D72:D83">C72/(B72-C72)</f>
        <v>0.010260457774269928</v>
      </c>
    </row>
    <row r="73" spans="1:4" ht="14.25" outlineLevel="1">
      <c r="A73" s="392" t="s">
        <v>307</v>
      </c>
      <c r="B73" s="393">
        <f>'Open Int.'!B29</f>
        <v>2697500</v>
      </c>
      <c r="C73" s="393">
        <f>'Open Int.'!C29</f>
        <v>-331250</v>
      </c>
      <c r="D73" s="394">
        <f t="shared" si="1"/>
        <v>-0.10936855138258357</v>
      </c>
    </row>
    <row r="74" spans="1:4" ht="14.25" outlineLevel="1">
      <c r="A74" s="392" t="s">
        <v>27</v>
      </c>
      <c r="B74" s="393">
        <f>'Open Int.'!B35</f>
        <v>3456400</v>
      </c>
      <c r="C74" s="393">
        <f>'Open Int.'!C35</f>
        <v>443600</v>
      </c>
      <c r="D74" s="394">
        <f t="shared" si="1"/>
        <v>0.14723844928305896</v>
      </c>
    </row>
    <row r="75" spans="1:4" ht="14.25" outlineLevel="1">
      <c r="A75" s="392" t="s">
        <v>308</v>
      </c>
      <c r="B75" s="393">
        <f>'Open Int.'!B34</f>
        <v>872250</v>
      </c>
      <c r="C75" s="393">
        <f>'Open Int.'!C34</f>
        <v>17000</v>
      </c>
      <c r="D75" s="394">
        <f t="shared" si="1"/>
        <v>0.019877228880444315</v>
      </c>
    </row>
    <row r="76" spans="1:4" ht="14.25" outlineLevel="1">
      <c r="A76" s="392" t="s">
        <v>155</v>
      </c>
      <c r="B76" s="393">
        <f>'Open Int.'!B41</f>
        <v>544500</v>
      </c>
      <c r="C76" s="393">
        <f>'Open Int.'!C41</f>
        <v>-30000</v>
      </c>
      <c r="D76" s="394">
        <f t="shared" si="1"/>
        <v>-0.05221932114882506</v>
      </c>
    </row>
    <row r="77" spans="1:4" ht="14.25" outlineLevel="1">
      <c r="A77" s="392" t="s">
        <v>309</v>
      </c>
      <c r="B77" s="393">
        <f>'Open Int.'!B79</f>
        <v>5828750</v>
      </c>
      <c r="C77" s="393">
        <f>'Open Int.'!C79</f>
        <v>-155000</v>
      </c>
      <c r="D77" s="394">
        <f t="shared" si="1"/>
        <v>-0.025903488614998957</v>
      </c>
    </row>
    <row r="78" spans="1:4" ht="14.25" outlineLevel="1">
      <c r="A78" s="392" t="s">
        <v>310</v>
      </c>
      <c r="B78" s="393">
        <f>'Open Int.'!B90</f>
        <v>3888150</v>
      </c>
      <c r="C78" s="393">
        <f>'Open Int.'!C90</f>
        <v>73500</v>
      </c>
      <c r="D78" s="394">
        <f t="shared" si="1"/>
        <v>0.019267822736030827</v>
      </c>
    </row>
    <row r="79" spans="1:4" ht="14.25" outlineLevel="1">
      <c r="A79" s="392" t="s">
        <v>311</v>
      </c>
      <c r="B79" s="393">
        <f>'Open Int.'!B87</f>
        <v>614460</v>
      </c>
      <c r="C79" s="393">
        <f>'Open Int.'!C87</f>
        <v>-20900</v>
      </c>
      <c r="D79" s="394">
        <f t="shared" si="1"/>
        <v>-0.03289473684210526</v>
      </c>
    </row>
    <row r="80" spans="1:4" ht="14.25" outlineLevel="1">
      <c r="A80" s="392" t="s">
        <v>30</v>
      </c>
      <c r="B80" s="393">
        <f>'Open Int.'!B97</f>
        <v>6302400</v>
      </c>
      <c r="C80" s="393">
        <f>'Open Int.'!C97</f>
        <v>-200000</v>
      </c>
      <c r="D80" s="394">
        <f t="shared" si="1"/>
        <v>-0.030757874015748032</v>
      </c>
    </row>
    <row r="81" spans="1:4" ht="14.25" outlineLevel="1">
      <c r="A81" s="392" t="s">
        <v>312</v>
      </c>
      <c r="B81" s="393">
        <f>'Open Int.'!B110</f>
        <v>231200</v>
      </c>
      <c r="C81" s="393">
        <f>'Open Int.'!C110</f>
        <v>-2550</v>
      </c>
      <c r="D81" s="394">
        <f t="shared" si="1"/>
        <v>-0.01090909090909091</v>
      </c>
    </row>
    <row r="82" spans="1:4" ht="14.25" outlineLevel="1">
      <c r="A82" s="392" t="s">
        <v>313</v>
      </c>
      <c r="B82" s="393">
        <f>'Open Int.'!B112</f>
        <v>2778300</v>
      </c>
      <c r="C82" s="393">
        <f>'Open Int.'!C112</f>
        <v>-100350</v>
      </c>
      <c r="D82" s="394">
        <f t="shared" si="1"/>
        <v>-0.03486009066750039</v>
      </c>
    </row>
    <row r="83" spans="1:4" ht="14.25" outlineLevel="1">
      <c r="A83" s="392" t="s">
        <v>314</v>
      </c>
      <c r="B83" s="393">
        <f>'Open Int.'!B129</f>
        <v>1652400</v>
      </c>
      <c r="C83" s="393">
        <f>'Open Int.'!C129</f>
        <v>-6600</v>
      </c>
      <c r="D83" s="394">
        <f t="shared" si="1"/>
        <v>-0.003978300180831827</v>
      </c>
    </row>
    <row r="84" spans="1:4" ht="15" outlineLevel="1">
      <c r="A84" s="390" t="s">
        <v>315</v>
      </c>
      <c r="B84" s="390">
        <f>SUM(B85:B87)</f>
        <v>32480700</v>
      </c>
      <c r="C84" s="390">
        <f>SUM(C85:C87)</f>
        <v>113450</v>
      </c>
      <c r="D84" s="395">
        <f>C84/(B84-C84)</f>
        <v>0.003505086159621222</v>
      </c>
    </row>
    <row r="85" spans="1:4" ht="14.25">
      <c r="A85" s="392" t="s">
        <v>316</v>
      </c>
      <c r="B85" s="393">
        <f>'Open Int.'!B10</f>
        <v>6411900</v>
      </c>
      <c r="C85" s="393">
        <f>'Open Int.'!C10</f>
        <v>100500</v>
      </c>
      <c r="D85" s="394">
        <f aca="true" t="shared" si="2" ref="D85:D113">C85/(B85-C85)</f>
        <v>0.01592356687898089</v>
      </c>
    </row>
    <row r="86" spans="1:4" ht="14.25" outlineLevel="1">
      <c r="A86" s="392" t="s">
        <v>317</v>
      </c>
      <c r="B86" s="393">
        <f>'Open Int.'!B12</f>
        <v>17337600</v>
      </c>
      <c r="C86" s="393">
        <f>'Open Int.'!C12</f>
        <v>90300</v>
      </c>
      <c r="D86" s="394">
        <f t="shared" si="2"/>
        <v>0.005235602094240838</v>
      </c>
    </row>
    <row r="87" spans="1:4" ht="14.25" outlineLevel="1">
      <c r="A87" s="392" t="s">
        <v>318</v>
      </c>
      <c r="B87" s="393">
        <f>'Open Int.'!B26</f>
        <v>8731200</v>
      </c>
      <c r="C87" s="393">
        <f>'Open Int.'!C26</f>
        <v>-77350</v>
      </c>
      <c r="D87" s="394">
        <f t="shared" si="2"/>
        <v>-0.008781240953391875</v>
      </c>
    </row>
    <row r="88" spans="1:4" ht="15" outlineLevel="1">
      <c r="A88" s="390" t="s">
        <v>319</v>
      </c>
      <c r="B88" s="390">
        <f>SUM(B89:B99)</f>
        <v>116125300</v>
      </c>
      <c r="C88" s="390">
        <f>SUM(C89:C99)</f>
        <v>2468950</v>
      </c>
      <c r="D88" s="395">
        <f>C88/(B88-C88)</f>
        <v>0.021722939369423707</v>
      </c>
    </row>
    <row r="89" spans="1:4" ht="14.25">
      <c r="A89" s="392" t="s">
        <v>320</v>
      </c>
      <c r="B89" s="393">
        <f>'Open Int.'!B23</f>
        <v>3856500</v>
      </c>
      <c r="C89" s="393">
        <f>'Open Int.'!C23</f>
        <v>85500</v>
      </c>
      <c r="D89" s="394">
        <f t="shared" si="2"/>
        <v>0.022673031026252982</v>
      </c>
    </row>
    <row r="90" spans="1:4" ht="14.25" outlineLevel="1">
      <c r="A90" s="392" t="s">
        <v>2</v>
      </c>
      <c r="B90" s="393">
        <f>'Open Int.'!B24</f>
        <v>4380200</v>
      </c>
      <c r="C90" s="393">
        <f>'Open Int.'!C24</f>
        <v>323400</v>
      </c>
      <c r="D90" s="394">
        <f t="shared" si="2"/>
        <v>0.0797180043383948</v>
      </c>
    </row>
    <row r="91" spans="1:4" ht="14.25" outlineLevel="1">
      <c r="A91" s="392" t="s">
        <v>321</v>
      </c>
      <c r="B91" s="393">
        <f>'Open Int.'!B37</f>
        <v>20746800</v>
      </c>
      <c r="C91" s="393">
        <f>'Open Int.'!C37</f>
        <v>2316500</v>
      </c>
      <c r="D91" s="394">
        <f t="shared" si="2"/>
        <v>0.12568976088289394</v>
      </c>
    </row>
    <row r="92" spans="1:4" ht="14.25" outlineLevel="1">
      <c r="A92" s="392" t="s">
        <v>103</v>
      </c>
      <c r="B92" s="393">
        <f>'Open Int.'!B39</f>
        <v>3996000</v>
      </c>
      <c r="C92" s="393">
        <f>'Open Int.'!C39</f>
        <v>-228000</v>
      </c>
      <c r="D92" s="394">
        <f t="shared" si="2"/>
        <v>-0.05397727272727273</v>
      </c>
    </row>
    <row r="93" spans="1:4" ht="14.25" outlineLevel="1">
      <c r="A93" s="392" t="s">
        <v>18</v>
      </c>
      <c r="B93" s="393">
        <f>'Open Int.'!B52</f>
        <v>5027100</v>
      </c>
      <c r="C93" s="393">
        <f>'Open Int.'!C52</f>
        <v>-171600</v>
      </c>
      <c r="D93" s="394">
        <f t="shared" si="2"/>
        <v>-0.033008252063015754</v>
      </c>
    </row>
    <row r="94" spans="1:4" ht="14.25" outlineLevel="1">
      <c r="A94" s="392" t="s">
        <v>50</v>
      </c>
      <c r="B94" s="393">
        <f>'Open Int.'!B89</f>
        <v>5760450</v>
      </c>
      <c r="C94" s="393">
        <f>'Open Int.'!C89</f>
        <v>-444150</v>
      </c>
      <c r="D94" s="394">
        <f t="shared" si="2"/>
        <v>-0.0715839860748477</v>
      </c>
    </row>
    <row r="95" spans="1:4" ht="14.25" outlineLevel="1">
      <c r="A95" s="392" t="s">
        <v>104</v>
      </c>
      <c r="B95" s="393">
        <f>'Open Int.'!B63</f>
        <v>1614600</v>
      </c>
      <c r="C95" s="393">
        <f>'Open Int.'!C63</f>
        <v>16800</v>
      </c>
      <c r="D95" s="394">
        <f t="shared" si="2"/>
        <v>0.010514457378895982</v>
      </c>
    </row>
    <row r="96" spans="1:4" ht="14.25" outlineLevel="1">
      <c r="A96" s="392" t="s">
        <v>48</v>
      </c>
      <c r="B96" s="393">
        <f>'Open Int.'!B64</f>
        <v>13998600</v>
      </c>
      <c r="C96" s="393">
        <f>'Open Int.'!C64</f>
        <v>203500</v>
      </c>
      <c r="D96" s="394">
        <f t="shared" si="2"/>
        <v>0.01475161470377163</v>
      </c>
    </row>
    <row r="97" spans="1:4" ht="14.25" outlineLevel="1">
      <c r="A97" s="392" t="s">
        <v>161</v>
      </c>
      <c r="B97" s="393">
        <f>'Open Int.'!B81</f>
        <v>6390200</v>
      </c>
      <c r="C97" s="393">
        <f>'Open Int.'!C81</f>
        <v>222500</v>
      </c>
      <c r="D97" s="394">
        <f t="shared" si="2"/>
        <v>0.03607503607503607</v>
      </c>
    </row>
    <row r="98" spans="1:4" ht="14.25" outlineLevel="1">
      <c r="A98" s="392" t="s">
        <v>322</v>
      </c>
      <c r="B98" s="393">
        <f>'Open Int.'!B101</f>
        <v>14406000</v>
      </c>
      <c r="C98" s="393">
        <f>'Open Int.'!C101</f>
        <v>-451800</v>
      </c>
      <c r="D98" s="394">
        <f t="shared" si="2"/>
        <v>-0.030408270403424465</v>
      </c>
    </row>
    <row r="99" spans="1:4" ht="14.25" outlineLevel="1">
      <c r="A99" s="392" t="s">
        <v>323</v>
      </c>
      <c r="B99" s="393">
        <f>'Open Int.'!B102</f>
        <v>35948850</v>
      </c>
      <c r="C99" s="393">
        <f>'Open Int.'!C102</f>
        <v>596300</v>
      </c>
      <c r="D99" s="394">
        <f t="shared" si="2"/>
        <v>0.016867241542689284</v>
      </c>
    </row>
    <row r="100" spans="1:4" ht="15" outlineLevel="1">
      <c r="A100" s="390" t="s">
        <v>324</v>
      </c>
      <c r="B100" s="390">
        <f>SUM(B101:B109)</f>
        <v>114554680</v>
      </c>
      <c r="C100" s="390">
        <f>SUM(C101:C109)</f>
        <v>-2387340</v>
      </c>
      <c r="D100" s="395">
        <f>C100/(B100-C100)</f>
        <v>-0.02041473201848232</v>
      </c>
    </row>
    <row r="101" spans="1:4" ht="14.25">
      <c r="A101" s="392" t="s">
        <v>325</v>
      </c>
      <c r="B101" s="393">
        <f>'Open Int.'!B50</f>
        <v>49084530</v>
      </c>
      <c r="C101" s="393">
        <f>'Open Int.'!C50</f>
        <v>172260</v>
      </c>
      <c r="D101" s="394">
        <f t="shared" si="2"/>
        <v>0.0035218156916454707</v>
      </c>
    </row>
    <row r="102" spans="1:4" ht="14.25" outlineLevel="1">
      <c r="A102" s="392" t="s">
        <v>326</v>
      </c>
      <c r="B102" s="393">
        <f>'Open Int.'!B71</f>
        <v>7472000</v>
      </c>
      <c r="C102" s="393">
        <f>'Open Int.'!C71</f>
        <v>52000</v>
      </c>
      <c r="D102" s="394">
        <f t="shared" si="2"/>
        <v>0.007008086253369272</v>
      </c>
    </row>
    <row r="103" spans="1:4" ht="14.25" outlineLevel="1">
      <c r="A103" s="392" t="s">
        <v>327</v>
      </c>
      <c r="B103" s="393">
        <f>'Open Int.'!B69</f>
        <v>259000</v>
      </c>
      <c r="C103" s="393">
        <f>'Open Int.'!C69</f>
        <v>12000</v>
      </c>
      <c r="D103" s="394">
        <f t="shared" si="2"/>
        <v>0.048582995951417005</v>
      </c>
    </row>
    <row r="104" spans="1:4" ht="14.25" outlineLevel="1">
      <c r="A104" s="392" t="s">
        <v>328</v>
      </c>
      <c r="B104" s="393">
        <f>'Open Int.'!B77</f>
        <v>3602400</v>
      </c>
      <c r="C104" s="393">
        <f>'Open Int.'!C77</f>
        <v>110400</v>
      </c>
      <c r="D104" s="394">
        <f t="shared" si="2"/>
        <v>0.03161512027491409</v>
      </c>
    </row>
    <row r="105" spans="1:4" ht="14.25" outlineLevel="1">
      <c r="A105" s="392" t="s">
        <v>49</v>
      </c>
      <c r="B105" s="393">
        <f>'Open Int.'!B84</f>
        <v>2869250</v>
      </c>
      <c r="C105" s="393">
        <f>'Open Int.'!C84</f>
        <v>-163300</v>
      </c>
      <c r="D105" s="394">
        <f t="shared" si="2"/>
        <v>-0.05384907091391733</v>
      </c>
    </row>
    <row r="106" spans="1:4" ht="14.25" outlineLevel="1">
      <c r="A106" s="392" t="s">
        <v>329</v>
      </c>
      <c r="B106" s="393">
        <f>'Open Int.'!B86</f>
        <v>5056300</v>
      </c>
      <c r="C106" s="393">
        <f>'Open Int.'!C86</f>
        <v>76700</v>
      </c>
      <c r="D106" s="394">
        <f t="shared" si="2"/>
        <v>0.015402843601895734</v>
      </c>
    </row>
    <row r="107" spans="1:4" ht="14.25" outlineLevel="1">
      <c r="A107" s="392" t="s">
        <v>251</v>
      </c>
      <c r="B107" s="393">
        <f>'Open Int.'!B103</f>
        <v>15911100</v>
      </c>
      <c r="C107" s="393">
        <f>'Open Int.'!C103</f>
        <v>-2043900</v>
      </c>
      <c r="D107" s="394">
        <f t="shared" si="2"/>
        <v>-0.11383458646616541</v>
      </c>
    </row>
    <row r="108" spans="1:4" ht="14.25" outlineLevel="1">
      <c r="A108" s="392" t="s">
        <v>330</v>
      </c>
      <c r="B108" s="393">
        <f>'Open Int.'!B111</f>
        <v>10811500</v>
      </c>
      <c r="C108" s="393">
        <f>'Open Int.'!C111</f>
        <v>17500</v>
      </c>
      <c r="D108" s="394">
        <f t="shared" si="2"/>
        <v>0.001621271076523995</v>
      </c>
    </row>
    <row r="109" spans="1:4" ht="14.25" outlineLevel="1">
      <c r="A109" s="392" t="s">
        <v>331</v>
      </c>
      <c r="B109" s="393">
        <f>'Open Int.'!B119</f>
        <v>19488600</v>
      </c>
      <c r="C109" s="393">
        <f>'Open Int.'!C119</f>
        <v>-621000</v>
      </c>
      <c r="D109" s="394">
        <f t="shared" si="2"/>
        <v>-0.03088077336197637</v>
      </c>
    </row>
    <row r="110" spans="1:4" ht="15" outlineLevel="1">
      <c r="A110" s="390" t="s">
        <v>332</v>
      </c>
      <c r="B110" s="390">
        <f>SUM(B111:B113)</f>
        <v>6611250</v>
      </c>
      <c r="C110" s="390">
        <f>SUM(C111:C113)</f>
        <v>-332550</v>
      </c>
      <c r="D110" s="395">
        <f>C110/(B110-C110)</f>
        <v>-0.047891644344595176</v>
      </c>
    </row>
    <row r="111" spans="1:4" ht="14.25">
      <c r="A111" s="392" t="s">
        <v>186</v>
      </c>
      <c r="B111" s="393">
        <f>'Open Int.'!B85</f>
        <v>4153600</v>
      </c>
      <c r="C111" s="393">
        <f>'Open Int.'!C85</f>
        <v>-387200</v>
      </c>
      <c r="D111" s="394">
        <f t="shared" si="2"/>
        <v>-0.08527131782945736</v>
      </c>
    </row>
    <row r="112" spans="1:4" ht="14.25" outlineLevel="1">
      <c r="A112" s="392" t="s">
        <v>333</v>
      </c>
      <c r="B112" s="393">
        <f>'Open Int.'!B113</f>
        <v>548750</v>
      </c>
      <c r="C112" s="393">
        <f>'Open Int.'!C113</f>
        <v>-2750</v>
      </c>
      <c r="D112" s="394">
        <f t="shared" si="2"/>
        <v>-0.004986400725294651</v>
      </c>
    </row>
    <row r="113" spans="1:4" ht="14.25" outlineLevel="1">
      <c r="A113" s="392" t="s">
        <v>334</v>
      </c>
      <c r="B113" s="393">
        <f>'Open Int.'!B130</f>
        <v>1908900</v>
      </c>
      <c r="C113" s="393">
        <f>'Open Int.'!C130</f>
        <v>57400</v>
      </c>
      <c r="D113" s="394">
        <f t="shared" si="2"/>
        <v>0.03100189035916824</v>
      </c>
    </row>
    <row r="114" spans="1:4" ht="15" outlineLevel="1">
      <c r="A114" s="390" t="s">
        <v>335</v>
      </c>
      <c r="B114" s="390">
        <f>SUM(B115:B121)</f>
        <v>33962875</v>
      </c>
      <c r="C114" s="390">
        <f>SUM(C115:C121)</f>
        <v>-210250</v>
      </c>
      <c r="D114" s="395">
        <f>C114/(B114-C114)</f>
        <v>-0.006152495564862739</v>
      </c>
    </row>
    <row r="115" spans="1:4" ht="14.25">
      <c r="A115" s="392" t="s">
        <v>44</v>
      </c>
      <c r="B115" s="393">
        <f>'Open Int.'!B18</f>
        <v>737825</v>
      </c>
      <c r="C115" s="393">
        <f>'Open Int.'!C18</f>
        <v>0</v>
      </c>
      <c r="D115" s="394">
        <f aca="true" t="shared" si="3" ref="D115:D152">C115/(B115-C115)</f>
        <v>0</v>
      </c>
    </row>
    <row r="116" spans="1:4" ht="14.25" outlineLevel="1">
      <c r="A116" s="392" t="s">
        <v>1</v>
      </c>
      <c r="B116" s="393">
        <f>'Open Int.'!B21</f>
        <v>1686000</v>
      </c>
      <c r="C116" s="393">
        <f>'Open Int.'!C21</f>
        <v>-114750</v>
      </c>
      <c r="D116" s="394">
        <f t="shared" si="3"/>
        <v>-0.06372344856309871</v>
      </c>
    </row>
    <row r="117" spans="1:4" ht="14.25" outlineLevel="1">
      <c r="A117" s="392" t="s">
        <v>175</v>
      </c>
      <c r="B117" s="393">
        <f>'Open Int.'!B27</f>
        <v>1025200</v>
      </c>
      <c r="C117" s="393">
        <f>'Open Int.'!C27</f>
        <v>26400</v>
      </c>
      <c r="D117" s="394">
        <f t="shared" si="3"/>
        <v>0.02643171806167401</v>
      </c>
    </row>
    <row r="118" spans="1:4" ht="14.25" outlineLevel="1">
      <c r="A118" s="392" t="s">
        <v>336</v>
      </c>
      <c r="B118" s="393">
        <f>'Open Int.'!B99</f>
        <v>4500650</v>
      </c>
      <c r="C118" s="393">
        <f>'Open Int.'!C99</f>
        <v>-2200</v>
      </c>
      <c r="D118" s="394">
        <f t="shared" si="3"/>
        <v>-0.0004885794552339074</v>
      </c>
    </row>
    <row r="119" spans="1:4" ht="14.25" outlineLevel="1">
      <c r="A119" s="392" t="s">
        <v>337</v>
      </c>
      <c r="B119" s="393">
        <f>'Open Int.'!B70</f>
        <v>22925000</v>
      </c>
      <c r="C119" s="393">
        <f>'Open Int.'!C70</f>
        <v>-137500</v>
      </c>
      <c r="D119" s="394">
        <f t="shared" si="3"/>
        <v>-0.005962059620596206</v>
      </c>
    </row>
    <row r="120" spans="1:4" ht="14.25" outlineLevel="1">
      <c r="A120" s="392" t="s">
        <v>338</v>
      </c>
      <c r="B120" s="393">
        <f>'Open Int.'!B114</f>
        <v>1368200</v>
      </c>
      <c r="C120" s="393">
        <f>'Open Int.'!C114</f>
        <v>-41400</v>
      </c>
      <c r="D120" s="394">
        <f t="shared" si="3"/>
        <v>-0.029370034052213393</v>
      </c>
    </row>
    <row r="121" spans="1:4" ht="14.25" outlineLevel="1">
      <c r="A121" s="392" t="s">
        <v>33</v>
      </c>
      <c r="B121" s="393">
        <f>'Open Int.'!B118</f>
        <v>1720000</v>
      </c>
      <c r="C121" s="393">
        <f>'Open Int.'!C118</f>
        <v>59200</v>
      </c>
      <c r="D121" s="394">
        <f t="shared" si="3"/>
        <v>0.03564547206165703</v>
      </c>
    </row>
    <row r="122" spans="1:4" ht="15" outlineLevel="1">
      <c r="A122" s="390" t="s">
        <v>339</v>
      </c>
      <c r="B122" s="390">
        <f>SUM(B123:B126)</f>
        <v>48786875</v>
      </c>
      <c r="C122" s="390">
        <f>SUM(C123:C126)</f>
        <v>-1123750</v>
      </c>
      <c r="D122" s="395">
        <f>C122/(B122-C122)</f>
        <v>-0.022515246002228984</v>
      </c>
    </row>
    <row r="123" spans="1:4" ht="14.25">
      <c r="A123" s="392" t="s">
        <v>340</v>
      </c>
      <c r="B123" s="393">
        <f>'Open Int.'!B20</f>
        <v>9358000</v>
      </c>
      <c r="C123" s="393">
        <f>'Open Int.'!C20</f>
        <v>-275000</v>
      </c>
      <c r="D123" s="394">
        <f t="shared" si="3"/>
        <v>-0.028547700612477942</v>
      </c>
    </row>
    <row r="124" spans="1:4" ht="14.25" outlineLevel="1">
      <c r="A124" s="392" t="s">
        <v>8</v>
      </c>
      <c r="B124" s="393">
        <f>'Open Int.'!B82</f>
        <v>20304000</v>
      </c>
      <c r="C124" s="393">
        <f>'Open Int.'!C82</f>
        <v>-168000</v>
      </c>
      <c r="D124" s="394">
        <f t="shared" si="3"/>
        <v>-0.008206330597889801</v>
      </c>
    </row>
    <row r="125" spans="1:4" ht="14.25" outlineLevel="1">
      <c r="A125" s="392" t="s">
        <v>250</v>
      </c>
      <c r="B125" s="393">
        <f>'Open Int.'!B98</f>
        <v>15345400</v>
      </c>
      <c r="C125" s="393">
        <f>'Open Int.'!C98</f>
        <v>-833000</v>
      </c>
      <c r="D125" s="394">
        <f t="shared" si="3"/>
        <v>-0.05148840429214261</v>
      </c>
    </row>
    <row r="126" spans="1:4" ht="14.25" outlineLevel="1">
      <c r="A126" s="392" t="s">
        <v>170</v>
      </c>
      <c r="B126" s="393">
        <f>'Open Int.'!B127</f>
        <v>3779475</v>
      </c>
      <c r="C126" s="393">
        <f>'Open Int.'!C127</f>
        <v>152250</v>
      </c>
      <c r="D126" s="394">
        <f t="shared" si="3"/>
        <v>0.041974236503111884</v>
      </c>
    </row>
    <row r="127" spans="1:4" ht="15" outlineLevel="1">
      <c r="A127" s="390" t="s">
        <v>341</v>
      </c>
      <c r="B127" s="390">
        <f>SUM(B128:B131)</f>
        <v>39445750</v>
      </c>
      <c r="C127" s="390">
        <f>SUM(C128:C131)</f>
        <v>1063750</v>
      </c>
      <c r="D127" s="395">
        <f>C127/(B127-C127)</f>
        <v>0.027714814235839717</v>
      </c>
    </row>
    <row r="128" spans="1:4" ht="14.25">
      <c r="A128" s="392" t="s">
        <v>342</v>
      </c>
      <c r="B128" s="393">
        <f>'Open Int.'!B28</f>
        <v>3608700</v>
      </c>
      <c r="C128" s="393">
        <f>'Open Int.'!C28</f>
        <v>179400</v>
      </c>
      <c r="D128" s="394">
        <f t="shared" si="3"/>
        <v>0.052313883299798795</v>
      </c>
    </row>
    <row r="129" spans="1:4" ht="14.25" outlineLevel="1">
      <c r="A129" s="392" t="s">
        <v>181</v>
      </c>
      <c r="B129" s="393">
        <f>'Open Int.'!B43</f>
        <v>4911750</v>
      </c>
      <c r="C129" s="393">
        <f>'Open Int.'!C43</f>
        <v>53100</v>
      </c>
      <c r="D129" s="394">
        <f t="shared" si="3"/>
        <v>0.01092896174863388</v>
      </c>
    </row>
    <row r="130" spans="1:4" ht="14.25" outlineLevel="1">
      <c r="A130" s="392" t="s">
        <v>343</v>
      </c>
      <c r="B130" s="393">
        <f>'Open Int.'!B83</f>
        <v>29092000</v>
      </c>
      <c r="C130" s="393">
        <f>'Open Int.'!C83</f>
        <v>784000</v>
      </c>
      <c r="D130" s="394">
        <f t="shared" si="3"/>
        <v>0.027695351137487636</v>
      </c>
    </row>
    <row r="131" spans="1:4" ht="14.25" outlineLevel="1">
      <c r="A131" s="392" t="s">
        <v>344</v>
      </c>
      <c r="B131" s="393">
        <f>'Open Int.'!B116</f>
        <v>1833300</v>
      </c>
      <c r="C131" s="393">
        <f>'Open Int.'!C116</f>
        <v>47250</v>
      </c>
      <c r="D131" s="394">
        <f t="shared" si="3"/>
        <v>0.026455026455026454</v>
      </c>
    </row>
    <row r="132" spans="1:4" ht="15" outlineLevel="1">
      <c r="A132" s="390" t="s">
        <v>345</v>
      </c>
      <c r="B132" s="390">
        <f>SUM(B133:B137)</f>
        <v>116696200</v>
      </c>
      <c r="C132" s="390">
        <f>SUM(C133:C137)</f>
        <v>1779350</v>
      </c>
      <c r="D132" s="395">
        <f>C132/(B132-C132)</f>
        <v>0.015483804159268201</v>
      </c>
    </row>
    <row r="133" spans="1:4" ht="14.25">
      <c r="A133" s="392" t="s">
        <v>4</v>
      </c>
      <c r="B133" s="393">
        <f>'Open Int.'!B47</f>
        <v>902700</v>
      </c>
      <c r="C133" s="393">
        <f>'Open Int.'!C47</f>
        <v>-1500</v>
      </c>
      <c r="D133" s="394">
        <f t="shared" si="3"/>
        <v>-0.0016589250165892503</v>
      </c>
    </row>
    <row r="134" spans="1:4" ht="14.25" outlineLevel="1">
      <c r="A134" s="392" t="s">
        <v>199</v>
      </c>
      <c r="B134" s="393">
        <f>'Open Int.'!B56</f>
        <v>14879800</v>
      </c>
      <c r="C134" s="393">
        <f>'Open Int.'!C56</f>
        <v>-1374700</v>
      </c>
      <c r="D134" s="394">
        <f t="shared" si="3"/>
        <v>-0.08457350272232304</v>
      </c>
    </row>
    <row r="135" spans="1:4" ht="14.25" outlineLevel="1">
      <c r="A135" s="392" t="s">
        <v>190</v>
      </c>
      <c r="B135" s="393">
        <f>'Open Int.'!B57</f>
        <v>92673000</v>
      </c>
      <c r="C135" s="393">
        <f>'Open Int.'!C57</f>
        <v>3717000</v>
      </c>
      <c r="D135" s="394">
        <f t="shared" si="3"/>
        <v>0.04178470254957507</v>
      </c>
    </row>
    <row r="136" spans="1:4" ht="14.25" outlineLevel="1">
      <c r="A136" s="392" t="s">
        <v>346</v>
      </c>
      <c r="B136" s="393">
        <f>'Open Int.'!B73</f>
        <v>2189600</v>
      </c>
      <c r="C136" s="393">
        <f>'Open Int.'!C73</f>
        <v>-146200</v>
      </c>
      <c r="D136" s="394">
        <f t="shared" si="3"/>
        <v>-0.06259097525473072</v>
      </c>
    </row>
    <row r="137" spans="1:4" ht="14.25" outlineLevel="1">
      <c r="A137" s="392" t="s">
        <v>347</v>
      </c>
      <c r="B137" s="393">
        <f>'Open Int.'!B100</f>
        <v>6051100</v>
      </c>
      <c r="C137" s="393">
        <f>'Open Int.'!C100</f>
        <v>-415250</v>
      </c>
      <c r="D137" s="394">
        <f t="shared" si="3"/>
        <v>-0.0642170621757251</v>
      </c>
    </row>
    <row r="138" spans="1:4" ht="15" outlineLevel="1">
      <c r="A138" s="390" t="s">
        <v>348</v>
      </c>
      <c r="B138" s="390">
        <f>SUM(B139:B139)</f>
        <v>1244800</v>
      </c>
      <c r="C138" s="390">
        <f>SUM(C139:C139)</f>
        <v>3200</v>
      </c>
      <c r="D138" s="395">
        <f>C138/(B138-C138)</f>
        <v>0.002577319587628866</v>
      </c>
    </row>
    <row r="139" spans="1:4" ht="14.25">
      <c r="A139" s="392" t="s">
        <v>51</v>
      </c>
      <c r="B139" s="393">
        <f>'Open Int.'!B106</f>
        <v>1244800</v>
      </c>
      <c r="C139" s="393">
        <f>'Open Int.'!C106</f>
        <v>3200</v>
      </c>
      <c r="D139" s="394">
        <f t="shared" si="3"/>
        <v>0.002577319587628866</v>
      </c>
    </row>
    <row r="140" spans="1:4" ht="14.25">
      <c r="A140" s="392" t="s">
        <v>354</v>
      </c>
      <c r="B140" s="393">
        <f>'Open Int.'!B40</f>
        <v>4142400</v>
      </c>
      <c r="C140" s="393">
        <f>'Open Int.'!C40</f>
        <v>170400</v>
      </c>
      <c r="D140" s="394">
        <f>C140/(B140-C140)</f>
        <v>0.042900302114803626</v>
      </c>
    </row>
    <row r="141" spans="1:4" ht="15">
      <c r="A141" s="390" t="s">
        <v>349</v>
      </c>
      <c r="B141" s="390">
        <f>SUM(B142:B144)</f>
        <v>44707200</v>
      </c>
      <c r="C141" s="390">
        <f>SUM(C142:C144)</f>
        <v>-466250</v>
      </c>
      <c r="D141" s="395">
        <f>C141/(B141-C141)</f>
        <v>-0.010321328125259417</v>
      </c>
    </row>
    <row r="142" spans="1:4" ht="14.25">
      <c r="A142" s="392" t="s">
        <v>350</v>
      </c>
      <c r="B142" s="393">
        <f>'Open Int.'!B58</f>
        <v>9303000</v>
      </c>
      <c r="C142" s="393">
        <f>'Open Int.'!C58</f>
        <v>143500</v>
      </c>
      <c r="D142" s="394">
        <f t="shared" si="3"/>
        <v>0.015666794038975928</v>
      </c>
    </row>
    <row r="143" spans="1:4" ht="14.25">
      <c r="A143" s="392" t="s">
        <v>351</v>
      </c>
      <c r="B143" s="393">
        <f>'Open Int.'!B68</f>
        <v>2406800</v>
      </c>
      <c r="C143" s="393">
        <f>'Open Int.'!C68</f>
        <v>-13600</v>
      </c>
      <c r="D143" s="394">
        <f t="shared" si="3"/>
        <v>-0.00561890596595604</v>
      </c>
    </row>
    <row r="144" spans="1:4" ht="15">
      <c r="A144" s="390" t="s">
        <v>356</v>
      </c>
      <c r="B144" s="390">
        <f>SUM(B145:B149)</f>
        <v>32997400</v>
      </c>
      <c r="C144" s="390">
        <f>SUM(C145:C149)</f>
        <v>-596150</v>
      </c>
      <c r="D144" s="395">
        <f>C144/(B144-C144)</f>
        <v>-0.0177459661155192</v>
      </c>
    </row>
    <row r="145" spans="1:4" ht="14.25">
      <c r="A145" s="392" t="s">
        <v>352</v>
      </c>
      <c r="B145" s="393">
        <f>'Open Int.'!B66</f>
        <v>11574000</v>
      </c>
      <c r="C145" s="393">
        <f>'Open Int.'!C66</f>
        <v>34000</v>
      </c>
      <c r="D145" s="394">
        <f t="shared" si="3"/>
        <v>0.0029462738301559792</v>
      </c>
    </row>
    <row r="146" spans="1:4" ht="14.25">
      <c r="A146" s="392" t="s">
        <v>357</v>
      </c>
      <c r="B146" s="393">
        <f>'Open Int.'!B42</f>
        <v>7811000</v>
      </c>
      <c r="C146" s="393">
        <f>'Open Int.'!C42</f>
        <v>-84000</v>
      </c>
      <c r="D146" s="394">
        <f t="shared" si="3"/>
        <v>-0.010639645345155161</v>
      </c>
    </row>
    <row r="147" spans="1:4" ht="14.25">
      <c r="A147" s="392" t="s">
        <v>355</v>
      </c>
      <c r="B147" s="393">
        <f>'Open Int.'!B74</f>
        <v>5901550</v>
      </c>
      <c r="C147" s="393">
        <f>'Open Int.'!C74</f>
        <v>-137700</v>
      </c>
      <c r="D147" s="394">
        <f t="shared" si="3"/>
        <v>-0.022800844475721324</v>
      </c>
    </row>
    <row r="148" spans="1:4" ht="14.25">
      <c r="A148" s="392" t="s">
        <v>358</v>
      </c>
      <c r="B148" s="393">
        <f>'Open Int.'!B92</f>
        <v>6054300</v>
      </c>
      <c r="C148" s="393">
        <f>'Open Int.'!C92</f>
        <v>-366800</v>
      </c>
      <c r="D148" s="394">
        <f t="shared" si="3"/>
        <v>-0.057124168756132125</v>
      </c>
    </row>
    <row r="149" spans="1:4" ht="14.25">
      <c r="A149" s="392" t="s">
        <v>361</v>
      </c>
      <c r="B149" s="393">
        <f>'Open Int.'!B108</f>
        <v>1656550</v>
      </c>
      <c r="C149" s="393">
        <f>'Open Int.'!C108</f>
        <v>-41650</v>
      </c>
      <c r="D149" s="394">
        <f t="shared" si="3"/>
        <v>-0.024525968672712284</v>
      </c>
    </row>
    <row r="150" spans="1:4" ht="15">
      <c r="A150" s="390" t="s">
        <v>353</v>
      </c>
      <c r="B150" s="390"/>
      <c r="C150" s="390"/>
      <c r="D150" s="395"/>
    </row>
    <row r="151" spans="1:4" ht="14.25">
      <c r="A151" s="392" t="s">
        <v>197</v>
      </c>
      <c r="B151" s="393">
        <f>'Open Int.'!B4</f>
        <v>128600</v>
      </c>
      <c r="C151" s="393">
        <f>'Open Int.'!C4</f>
        <v>-3000</v>
      </c>
      <c r="D151" s="394">
        <f t="shared" si="3"/>
        <v>-0.022796352583586626</v>
      </c>
    </row>
    <row r="152" spans="1:4" ht="14.25">
      <c r="A152" s="392" t="s">
        <v>88</v>
      </c>
      <c r="B152" s="393">
        <f>'Open Int.'!B5</f>
        <v>9000</v>
      </c>
      <c r="C152" s="393">
        <f>'Open Int.'!C5</f>
        <v>-900</v>
      </c>
      <c r="D152" s="394">
        <f t="shared" si="3"/>
        <v>-0.09090909090909091</v>
      </c>
    </row>
    <row r="153" spans="1:4" ht="14.25">
      <c r="A153" s="392" t="s">
        <v>9</v>
      </c>
      <c r="B153" s="393">
        <f>'Open Int.'!B6</f>
        <v>35576500</v>
      </c>
      <c r="C153" s="393">
        <f>'Open Int.'!C6</f>
        <v>-186000</v>
      </c>
      <c r="D153" s="394">
        <f>C153/(B153-C153)</f>
        <v>-0.005200978678783642</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17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C185" sqref="C185"/>
    </sheetView>
  </sheetViews>
  <sheetFormatPr defaultColWidth="9.140625" defaultRowHeight="12.75"/>
  <cols>
    <col min="1" max="1" width="14.8515625" style="4" customWidth="1"/>
    <col min="2" max="2" width="11.57421875" style="7" customWidth="1"/>
    <col min="3" max="3" width="10.421875" style="7" customWidth="1"/>
    <col min="4" max="4" width="10.7109375" style="133" customWidth="1"/>
    <col min="5" max="5" width="10.57421875" style="7" bestFit="1" customWidth="1"/>
    <col min="6" max="6" width="9.8515625" style="7" customWidth="1"/>
    <col min="7" max="7" width="9.28125" style="60" bestFit="1" customWidth="1"/>
    <col min="8" max="8" width="10.57421875" style="7" bestFit="1" customWidth="1"/>
    <col min="9" max="9" width="8.7109375" style="7" customWidth="1"/>
    <col min="10" max="10" width="9.8515625" style="60" customWidth="1"/>
    <col min="11" max="11" width="12.7109375" style="7" customWidth="1"/>
    <col min="12" max="12" width="11.421875" style="7" customWidth="1"/>
    <col min="13" max="13" width="8.421875" style="60" customWidth="1"/>
    <col min="14" max="14" width="10.57421875" style="4" customWidth="1"/>
    <col min="15" max="15" width="11.8515625" style="4" customWidth="1"/>
    <col min="16" max="16" width="11.140625" style="4" hidden="1" customWidth="1"/>
    <col min="17" max="17" width="14.140625" style="4" hidden="1" customWidth="1"/>
    <col min="18" max="18" width="12.00390625" style="4" hidden="1" customWidth="1"/>
    <col min="19" max="19" width="13.140625" style="4" hidden="1" customWidth="1"/>
    <col min="20" max="20" width="15.00390625" style="62" hidden="1" customWidth="1"/>
    <col min="21" max="21" width="12.140625" style="4" hidden="1" customWidth="1"/>
    <col min="22" max="22" width="10.8515625" style="4" hidden="1" customWidth="1"/>
    <col min="23" max="23" width="10.421875" style="4" hidden="1" customWidth="1"/>
    <col min="24" max="24" width="10.7109375" style="4" hidden="1" customWidth="1"/>
    <col min="25" max="25" width="9.7109375" style="4" hidden="1" customWidth="1"/>
    <col min="26" max="26" width="8.7109375" style="3" hidden="1" customWidth="1"/>
    <col min="27" max="27" width="9.140625" style="61" customWidth="1"/>
    <col min="28" max="16384" width="9.140625" style="4" customWidth="1"/>
  </cols>
  <sheetData>
    <row r="1" spans="1:27" s="65" customFormat="1" ht="23.25" customHeight="1" thickBot="1">
      <c r="A1" s="413" t="s">
        <v>67</v>
      </c>
      <c r="B1" s="413"/>
      <c r="C1" s="413"/>
      <c r="D1" s="414"/>
      <c r="E1" s="127"/>
      <c r="F1" s="127"/>
      <c r="G1" s="85"/>
      <c r="H1" s="127"/>
      <c r="I1" s="127"/>
      <c r="J1" s="85"/>
      <c r="K1" s="127"/>
      <c r="L1" s="127"/>
      <c r="M1" s="85"/>
      <c r="N1" s="84"/>
      <c r="O1" s="84" t="s">
        <v>130</v>
      </c>
      <c r="P1" s="53"/>
      <c r="Q1" s="53"/>
      <c r="R1" s="53"/>
      <c r="S1" s="53"/>
      <c r="T1" s="54"/>
      <c r="U1" s="53"/>
      <c r="V1" s="53"/>
      <c r="W1" s="53"/>
      <c r="X1" s="53"/>
      <c r="Y1" s="53"/>
      <c r="Z1" s="90"/>
      <c r="AA1" s="76" t="s">
        <v>130</v>
      </c>
    </row>
    <row r="2" spans="1:27" s="59" customFormat="1" ht="16.5" customHeight="1" thickBot="1">
      <c r="A2" s="204"/>
      <c r="B2" s="418" t="s">
        <v>10</v>
      </c>
      <c r="C2" s="419"/>
      <c r="D2" s="420"/>
      <c r="E2" s="416" t="s">
        <v>61</v>
      </c>
      <c r="F2" s="421"/>
      <c r="G2" s="422"/>
      <c r="H2" s="416" t="s">
        <v>62</v>
      </c>
      <c r="I2" s="421"/>
      <c r="J2" s="422"/>
      <c r="K2" s="416" t="s">
        <v>63</v>
      </c>
      <c r="L2" s="423"/>
      <c r="M2" s="424"/>
      <c r="N2" s="416" t="s">
        <v>65</v>
      </c>
      <c r="O2" s="417"/>
      <c r="P2" s="86"/>
      <c r="Q2" s="55"/>
      <c r="R2" s="415"/>
      <c r="S2" s="415"/>
      <c r="T2" s="56"/>
      <c r="U2" s="57"/>
      <c r="V2" s="57"/>
      <c r="W2" s="57"/>
      <c r="X2" s="57"/>
      <c r="Y2" s="88"/>
      <c r="Z2" s="411" t="s">
        <v>111</v>
      </c>
      <c r="AA2" s="77"/>
    </row>
    <row r="3" spans="1:27" s="59" customFormat="1" ht="15.75" thickBot="1">
      <c r="A3" s="105" t="s">
        <v>59</v>
      </c>
      <c r="B3" s="279" t="s">
        <v>55</v>
      </c>
      <c r="C3" s="280" t="s">
        <v>84</v>
      </c>
      <c r="D3" s="278" t="s">
        <v>60</v>
      </c>
      <c r="E3" s="279" t="s">
        <v>55</v>
      </c>
      <c r="F3" s="280" t="s">
        <v>84</v>
      </c>
      <c r="G3" s="298" t="s">
        <v>60</v>
      </c>
      <c r="H3" s="279" t="s">
        <v>55</v>
      </c>
      <c r="I3" s="280" t="s">
        <v>84</v>
      </c>
      <c r="J3" s="278" t="s">
        <v>60</v>
      </c>
      <c r="K3" s="279" t="s">
        <v>55</v>
      </c>
      <c r="L3" s="280" t="s">
        <v>84</v>
      </c>
      <c r="M3" s="278" t="s">
        <v>60</v>
      </c>
      <c r="N3" s="34" t="s">
        <v>55</v>
      </c>
      <c r="O3" s="299" t="s">
        <v>64</v>
      </c>
      <c r="P3" s="87" t="s">
        <v>110</v>
      </c>
      <c r="Q3" s="58" t="s">
        <v>233</v>
      </c>
      <c r="R3" s="47" t="s">
        <v>112</v>
      </c>
      <c r="S3" s="58" t="s">
        <v>68</v>
      </c>
      <c r="T3" s="83" t="s">
        <v>69</v>
      </c>
      <c r="U3" s="58" t="s">
        <v>70</v>
      </c>
      <c r="V3" s="58" t="s">
        <v>10</v>
      </c>
      <c r="W3" s="58" t="s">
        <v>77</v>
      </c>
      <c r="X3" s="58" t="s">
        <v>78</v>
      </c>
      <c r="Y3" s="89" t="s">
        <v>97</v>
      </c>
      <c r="Z3" s="412"/>
      <c r="AA3" s="77"/>
    </row>
    <row r="4" spans="1:28" s="59" customFormat="1" ht="15">
      <c r="A4" s="105" t="s">
        <v>197</v>
      </c>
      <c r="B4" s="300">
        <v>128600</v>
      </c>
      <c r="C4" s="301">
        <v>-3000</v>
      </c>
      <c r="D4" s="281">
        <v>-0.02</v>
      </c>
      <c r="E4" s="300">
        <v>100</v>
      </c>
      <c r="F4" s="302">
        <v>0</v>
      </c>
      <c r="G4" s="281">
        <v>0</v>
      </c>
      <c r="H4" s="300">
        <v>100</v>
      </c>
      <c r="I4" s="302">
        <v>0</v>
      </c>
      <c r="J4" s="281">
        <v>0</v>
      </c>
      <c r="K4" s="300">
        <v>128800</v>
      </c>
      <c r="L4" s="302">
        <v>-3000</v>
      </c>
      <c r="M4" s="383">
        <v>-0.02</v>
      </c>
      <c r="N4" s="303">
        <v>117500</v>
      </c>
      <c r="O4" s="346">
        <f>N4/K4</f>
        <v>0.9122670807453416</v>
      </c>
      <c r="P4" s="112">
        <f>Volume!K4</f>
        <v>5790.4</v>
      </c>
      <c r="Q4" s="70">
        <f>Volume!J4</f>
        <v>5904.15</v>
      </c>
      <c r="R4" s="248">
        <f aca="true" t="shared" si="0" ref="R4:R35">Q4*K4/10000000</f>
        <v>76.045452</v>
      </c>
      <c r="S4" s="107">
        <f aca="true" t="shared" si="1" ref="S4:S35">Q4*N4/10000000</f>
        <v>69.3737625</v>
      </c>
      <c r="T4" s="113">
        <f>K4-L4</f>
        <v>131800</v>
      </c>
      <c r="U4" s="107">
        <f aca="true" t="shared" si="2" ref="U4:U35">L4/T4*100</f>
        <v>-2.2761760242792106</v>
      </c>
      <c r="V4" s="107">
        <f aca="true" t="shared" si="3" ref="V4:V35">Q4*B4/10000000</f>
        <v>75.927369</v>
      </c>
      <c r="W4" s="107">
        <f aca="true" t="shared" si="4" ref="W4:W35">Q4*E4/10000000</f>
        <v>0.0590415</v>
      </c>
      <c r="X4" s="107">
        <f aca="true" t="shared" si="5" ref="X4:X35">Q4*H4/10000000</f>
        <v>0.0590415</v>
      </c>
      <c r="Y4" s="107">
        <f>(T4*P4)/10000000</f>
        <v>76.317472</v>
      </c>
      <c r="Z4" s="248">
        <f>R4-Y4</f>
        <v>-0.2720199999999977</v>
      </c>
      <c r="AA4" s="80"/>
      <c r="AB4" s="79"/>
    </row>
    <row r="5" spans="1:28" s="59" customFormat="1" ht="15">
      <c r="A5" s="205" t="s">
        <v>88</v>
      </c>
      <c r="B5" s="170">
        <v>9000</v>
      </c>
      <c r="C5" s="168">
        <v>-900</v>
      </c>
      <c r="D5" s="176">
        <v>-0.09</v>
      </c>
      <c r="E5" s="170">
        <v>0</v>
      </c>
      <c r="F5" s="116">
        <v>0</v>
      </c>
      <c r="G5" s="176">
        <v>0</v>
      </c>
      <c r="H5" s="170">
        <v>0</v>
      </c>
      <c r="I5" s="116">
        <v>0</v>
      </c>
      <c r="J5" s="176">
        <v>0</v>
      </c>
      <c r="K5" s="170">
        <v>9000</v>
      </c>
      <c r="L5" s="116">
        <v>-900</v>
      </c>
      <c r="M5" s="131">
        <v>-0.09</v>
      </c>
      <c r="N5" s="179">
        <v>5400</v>
      </c>
      <c r="O5" s="180">
        <f aca="true" t="shared" si="6" ref="O5:O68">N5/K5</f>
        <v>0.6</v>
      </c>
      <c r="P5" s="112">
        <f>Volume!K5</f>
        <v>5177.65</v>
      </c>
      <c r="Q5" s="70">
        <f>Volume!J5</f>
        <v>5334.3</v>
      </c>
      <c r="R5" s="249">
        <f t="shared" si="0"/>
        <v>4.80087</v>
      </c>
      <c r="S5" s="107">
        <f t="shared" si="1"/>
        <v>2.880522</v>
      </c>
      <c r="T5" s="113">
        <f aca="true" t="shared" si="7" ref="T5:T68">K5-L5</f>
        <v>9900</v>
      </c>
      <c r="U5" s="107">
        <f t="shared" si="2"/>
        <v>-9.090909090909092</v>
      </c>
      <c r="V5" s="107">
        <f t="shared" si="3"/>
        <v>4.80087</v>
      </c>
      <c r="W5" s="107">
        <f t="shared" si="4"/>
        <v>0</v>
      </c>
      <c r="X5" s="107">
        <f t="shared" si="5"/>
        <v>0</v>
      </c>
      <c r="Y5" s="107">
        <f aca="true" t="shared" si="8" ref="Y5:Y68">(T5*P5)/10000000</f>
        <v>5.1258735</v>
      </c>
      <c r="Z5" s="249">
        <f aca="true" t="shared" si="9" ref="Z5:Z68">R5-Y5</f>
        <v>-0.3250035000000002</v>
      </c>
      <c r="AA5" s="80"/>
      <c r="AB5" s="79"/>
    </row>
    <row r="6" spans="1:28" s="59" customFormat="1" ht="15">
      <c r="A6" s="205" t="s">
        <v>9</v>
      </c>
      <c r="B6" s="170">
        <v>35576500</v>
      </c>
      <c r="C6" s="168">
        <v>-186000</v>
      </c>
      <c r="D6" s="176">
        <v>-0.01</v>
      </c>
      <c r="E6" s="170">
        <v>16838700</v>
      </c>
      <c r="F6" s="116">
        <v>123100</v>
      </c>
      <c r="G6" s="176">
        <v>0.01</v>
      </c>
      <c r="H6" s="170">
        <v>22022900</v>
      </c>
      <c r="I6" s="116">
        <v>1298400</v>
      </c>
      <c r="J6" s="176">
        <v>0.06</v>
      </c>
      <c r="K6" s="170">
        <v>74438100</v>
      </c>
      <c r="L6" s="116">
        <v>1235500</v>
      </c>
      <c r="M6" s="131">
        <v>0.02</v>
      </c>
      <c r="N6" s="179">
        <v>47571800</v>
      </c>
      <c r="O6" s="180">
        <f t="shared" si="6"/>
        <v>0.6390786438665146</v>
      </c>
      <c r="P6" s="112">
        <f>Volume!K6</f>
        <v>3871.15</v>
      </c>
      <c r="Q6" s="70">
        <f>Volume!J6</f>
        <v>3940.5</v>
      </c>
      <c r="R6" s="249">
        <f t="shared" si="0"/>
        <v>29332.333305</v>
      </c>
      <c r="S6" s="107">
        <f t="shared" si="1"/>
        <v>18745.66779</v>
      </c>
      <c r="T6" s="113">
        <f t="shared" si="7"/>
        <v>73202600</v>
      </c>
      <c r="U6" s="107">
        <f t="shared" si="2"/>
        <v>1.687781581528525</v>
      </c>
      <c r="V6" s="107">
        <f t="shared" si="3"/>
        <v>14018.919825</v>
      </c>
      <c r="W6" s="107">
        <f t="shared" si="4"/>
        <v>6635.289735</v>
      </c>
      <c r="X6" s="107">
        <f t="shared" si="5"/>
        <v>8678.123745</v>
      </c>
      <c r="Y6" s="107">
        <f t="shared" si="8"/>
        <v>28337.824499</v>
      </c>
      <c r="Z6" s="249">
        <f t="shared" si="9"/>
        <v>994.5088060000016</v>
      </c>
      <c r="AA6" s="80"/>
      <c r="AB6" s="79"/>
    </row>
    <row r="7" spans="1:26" s="8" customFormat="1" ht="15">
      <c r="A7" s="205" t="s">
        <v>149</v>
      </c>
      <c r="B7" s="170">
        <v>296300</v>
      </c>
      <c r="C7" s="168">
        <v>-9000</v>
      </c>
      <c r="D7" s="176">
        <v>-0.03</v>
      </c>
      <c r="E7" s="170">
        <v>1100</v>
      </c>
      <c r="F7" s="116">
        <v>0</v>
      </c>
      <c r="G7" s="176">
        <v>0</v>
      </c>
      <c r="H7" s="170">
        <v>200</v>
      </c>
      <c r="I7" s="116">
        <v>0</v>
      </c>
      <c r="J7" s="176">
        <v>0</v>
      </c>
      <c r="K7" s="170">
        <v>297600</v>
      </c>
      <c r="L7" s="116">
        <v>-9000</v>
      </c>
      <c r="M7" s="131">
        <v>-0.03</v>
      </c>
      <c r="N7" s="179">
        <v>216800</v>
      </c>
      <c r="O7" s="180">
        <f t="shared" si="6"/>
        <v>0.728494623655914</v>
      </c>
      <c r="P7" s="112">
        <f>Volume!K7</f>
        <v>3541.7</v>
      </c>
      <c r="Q7" s="70">
        <f>Volume!J7</f>
        <v>3601.35</v>
      </c>
      <c r="R7" s="249">
        <f t="shared" si="0"/>
        <v>107.176176</v>
      </c>
      <c r="S7" s="107">
        <f t="shared" si="1"/>
        <v>78.077268</v>
      </c>
      <c r="T7" s="113">
        <f t="shared" si="7"/>
        <v>306600</v>
      </c>
      <c r="U7" s="107">
        <f t="shared" si="2"/>
        <v>-2.935420743639922</v>
      </c>
      <c r="V7" s="107">
        <f t="shared" si="3"/>
        <v>106.7080005</v>
      </c>
      <c r="W7" s="107">
        <f t="shared" si="4"/>
        <v>0.3961485</v>
      </c>
      <c r="X7" s="107">
        <f t="shared" si="5"/>
        <v>0.072027</v>
      </c>
      <c r="Y7" s="107">
        <f t="shared" si="8"/>
        <v>108.588522</v>
      </c>
      <c r="Z7" s="249">
        <f t="shared" si="9"/>
        <v>-1.4123459999999994</v>
      </c>
    </row>
    <row r="8" spans="1:28" s="59" customFormat="1" ht="15">
      <c r="A8" s="205" t="s">
        <v>0</v>
      </c>
      <c r="B8" s="170">
        <v>2948625</v>
      </c>
      <c r="C8" s="168">
        <v>-23625</v>
      </c>
      <c r="D8" s="176">
        <v>-0.01</v>
      </c>
      <c r="E8" s="170">
        <v>173250</v>
      </c>
      <c r="F8" s="116">
        <v>-375</v>
      </c>
      <c r="G8" s="176">
        <v>0</v>
      </c>
      <c r="H8" s="170">
        <v>32250</v>
      </c>
      <c r="I8" s="116">
        <v>0</v>
      </c>
      <c r="J8" s="176">
        <v>0</v>
      </c>
      <c r="K8" s="170">
        <v>3154125</v>
      </c>
      <c r="L8" s="116">
        <v>-24000</v>
      </c>
      <c r="M8" s="131">
        <v>-0.01</v>
      </c>
      <c r="N8" s="179">
        <v>2070000</v>
      </c>
      <c r="O8" s="180">
        <f t="shared" si="6"/>
        <v>0.6562834383545357</v>
      </c>
      <c r="P8" s="112">
        <f>Volume!K8</f>
        <v>1050.2</v>
      </c>
      <c r="Q8" s="70">
        <f>Volume!J8</f>
        <v>1062.75</v>
      </c>
      <c r="R8" s="249">
        <f t="shared" si="0"/>
        <v>335.204634375</v>
      </c>
      <c r="S8" s="107">
        <f t="shared" si="1"/>
        <v>219.98925</v>
      </c>
      <c r="T8" s="113">
        <f t="shared" si="7"/>
        <v>3178125</v>
      </c>
      <c r="U8" s="107">
        <f t="shared" si="2"/>
        <v>-0.7551622418879056</v>
      </c>
      <c r="V8" s="107">
        <f t="shared" si="3"/>
        <v>313.365121875</v>
      </c>
      <c r="W8" s="107">
        <f t="shared" si="4"/>
        <v>18.41214375</v>
      </c>
      <c r="X8" s="107">
        <f t="shared" si="5"/>
        <v>3.42736875</v>
      </c>
      <c r="Y8" s="107">
        <f t="shared" si="8"/>
        <v>333.7666875</v>
      </c>
      <c r="Z8" s="249">
        <f t="shared" si="9"/>
        <v>1.4379468750000228</v>
      </c>
      <c r="AA8" s="80"/>
      <c r="AB8" s="79"/>
    </row>
    <row r="9" spans="1:26" s="8" customFormat="1" ht="15">
      <c r="A9" s="205" t="s">
        <v>150</v>
      </c>
      <c r="B9" s="170">
        <v>3175200</v>
      </c>
      <c r="C9" s="168">
        <v>171500</v>
      </c>
      <c r="D9" s="176">
        <v>0.06</v>
      </c>
      <c r="E9" s="170">
        <v>347900</v>
      </c>
      <c r="F9" s="116">
        <v>0</v>
      </c>
      <c r="G9" s="176">
        <v>0</v>
      </c>
      <c r="H9" s="170">
        <v>78400</v>
      </c>
      <c r="I9" s="116">
        <v>0</v>
      </c>
      <c r="J9" s="176">
        <v>0</v>
      </c>
      <c r="K9" s="170">
        <v>3601500</v>
      </c>
      <c r="L9" s="116">
        <v>171500</v>
      </c>
      <c r="M9" s="131">
        <v>0.05</v>
      </c>
      <c r="N9" s="179">
        <v>2724400</v>
      </c>
      <c r="O9" s="180">
        <f t="shared" si="6"/>
        <v>0.7564625850340136</v>
      </c>
      <c r="P9" s="112">
        <f>Volume!K9</f>
        <v>87.9</v>
      </c>
      <c r="Q9" s="70">
        <f>Volume!J9</f>
        <v>88.3</v>
      </c>
      <c r="R9" s="249">
        <f t="shared" si="0"/>
        <v>31.801245</v>
      </c>
      <c r="S9" s="107">
        <f t="shared" si="1"/>
        <v>24.056452</v>
      </c>
      <c r="T9" s="113">
        <f t="shared" si="7"/>
        <v>3430000</v>
      </c>
      <c r="U9" s="107">
        <f t="shared" si="2"/>
        <v>5</v>
      </c>
      <c r="V9" s="107">
        <f t="shared" si="3"/>
        <v>28.037016</v>
      </c>
      <c r="W9" s="107">
        <f t="shared" si="4"/>
        <v>3.071957</v>
      </c>
      <c r="X9" s="107">
        <f t="shared" si="5"/>
        <v>0.692272</v>
      </c>
      <c r="Y9" s="107">
        <f t="shared" si="8"/>
        <v>30.1497</v>
      </c>
      <c r="Z9" s="249">
        <f t="shared" si="9"/>
        <v>1.6515450000000023</v>
      </c>
    </row>
    <row r="10" spans="1:26" s="8" customFormat="1" ht="15">
      <c r="A10" s="205" t="s">
        <v>189</v>
      </c>
      <c r="B10" s="304">
        <v>6411900</v>
      </c>
      <c r="C10" s="169">
        <v>100500</v>
      </c>
      <c r="D10" s="177">
        <v>0.02</v>
      </c>
      <c r="E10" s="178">
        <v>804000</v>
      </c>
      <c r="F10" s="173">
        <v>13400</v>
      </c>
      <c r="G10" s="177">
        <v>0.02</v>
      </c>
      <c r="H10" s="171">
        <v>80400</v>
      </c>
      <c r="I10" s="174">
        <v>-6700</v>
      </c>
      <c r="J10" s="177">
        <v>-0.08</v>
      </c>
      <c r="K10" s="170">
        <v>7296300</v>
      </c>
      <c r="L10" s="116">
        <v>107200</v>
      </c>
      <c r="M10" s="384">
        <v>0.01</v>
      </c>
      <c r="N10" s="181">
        <v>4154000</v>
      </c>
      <c r="O10" s="180">
        <f t="shared" si="6"/>
        <v>0.5693296602387512</v>
      </c>
      <c r="P10" s="112">
        <f>Volume!K10</f>
        <v>67.7</v>
      </c>
      <c r="Q10" s="70">
        <f>Volume!J10</f>
        <v>68.3</v>
      </c>
      <c r="R10" s="249">
        <f t="shared" si="0"/>
        <v>49.833729</v>
      </c>
      <c r="S10" s="107">
        <f t="shared" si="1"/>
        <v>28.37182</v>
      </c>
      <c r="T10" s="113">
        <f t="shared" si="7"/>
        <v>7189100</v>
      </c>
      <c r="U10" s="107">
        <f t="shared" si="2"/>
        <v>1.4911463187325256</v>
      </c>
      <c r="V10" s="107">
        <f t="shared" si="3"/>
        <v>43.793277</v>
      </c>
      <c r="W10" s="107">
        <f t="shared" si="4"/>
        <v>5.49132</v>
      </c>
      <c r="X10" s="107">
        <f t="shared" si="5"/>
        <v>0.549132</v>
      </c>
      <c r="Y10" s="107">
        <f t="shared" si="8"/>
        <v>48.670207</v>
      </c>
      <c r="Z10" s="249">
        <f t="shared" si="9"/>
        <v>1.1635220000000004</v>
      </c>
    </row>
    <row r="11" spans="1:28" s="59" customFormat="1" ht="15">
      <c r="A11" s="205" t="s">
        <v>89</v>
      </c>
      <c r="B11" s="170">
        <v>4517200</v>
      </c>
      <c r="C11" s="168">
        <v>-970600</v>
      </c>
      <c r="D11" s="176">
        <v>-0.18</v>
      </c>
      <c r="E11" s="170">
        <v>423200</v>
      </c>
      <c r="F11" s="116">
        <v>0</v>
      </c>
      <c r="G11" s="176">
        <v>0</v>
      </c>
      <c r="H11" s="170">
        <v>78200</v>
      </c>
      <c r="I11" s="116">
        <v>0</v>
      </c>
      <c r="J11" s="176">
        <v>0</v>
      </c>
      <c r="K11" s="170">
        <v>5018600</v>
      </c>
      <c r="L11" s="116">
        <v>-970600</v>
      </c>
      <c r="M11" s="131">
        <v>-0.16</v>
      </c>
      <c r="N11" s="179">
        <v>3933000</v>
      </c>
      <c r="O11" s="180">
        <f t="shared" si="6"/>
        <v>0.7836846929422548</v>
      </c>
      <c r="P11" s="112">
        <f>Volume!K11</f>
        <v>86.15</v>
      </c>
      <c r="Q11" s="70">
        <f>Volume!J11</f>
        <v>86.1</v>
      </c>
      <c r="R11" s="249">
        <f t="shared" si="0"/>
        <v>43.210146</v>
      </c>
      <c r="S11" s="107">
        <f t="shared" si="1"/>
        <v>33.86313</v>
      </c>
      <c r="T11" s="113">
        <f t="shared" si="7"/>
        <v>5989200</v>
      </c>
      <c r="U11" s="107">
        <f t="shared" si="2"/>
        <v>-16.20583717357911</v>
      </c>
      <c r="V11" s="107">
        <f t="shared" si="3"/>
        <v>38.893092</v>
      </c>
      <c r="W11" s="107">
        <f t="shared" si="4"/>
        <v>3.643752</v>
      </c>
      <c r="X11" s="107">
        <f t="shared" si="5"/>
        <v>0.673302</v>
      </c>
      <c r="Y11" s="107">
        <f t="shared" si="8"/>
        <v>51.59695800000001</v>
      </c>
      <c r="Z11" s="249">
        <f t="shared" si="9"/>
        <v>-8.386812000000006</v>
      </c>
      <c r="AA11" s="80"/>
      <c r="AB11" s="79"/>
    </row>
    <row r="12" spans="1:28" s="59" customFormat="1" ht="15">
      <c r="A12" s="205" t="s">
        <v>102</v>
      </c>
      <c r="B12" s="170">
        <v>17337600</v>
      </c>
      <c r="C12" s="168">
        <v>90300</v>
      </c>
      <c r="D12" s="176">
        <v>0.01</v>
      </c>
      <c r="E12" s="170">
        <v>2567100</v>
      </c>
      <c r="F12" s="116">
        <v>25800</v>
      </c>
      <c r="G12" s="176">
        <v>0.01</v>
      </c>
      <c r="H12" s="170">
        <v>270900</v>
      </c>
      <c r="I12" s="116">
        <v>8600</v>
      </c>
      <c r="J12" s="176">
        <v>0.03</v>
      </c>
      <c r="K12" s="170">
        <v>20175600</v>
      </c>
      <c r="L12" s="116">
        <v>124700</v>
      </c>
      <c r="M12" s="131">
        <v>0.01</v>
      </c>
      <c r="N12" s="179">
        <v>12130300</v>
      </c>
      <c r="O12" s="180">
        <f t="shared" si="6"/>
        <v>0.6012361466325661</v>
      </c>
      <c r="P12" s="112">
        <f>Volume!K12</f>
        <v>51.2</v>
      </c>
      <c r="Q12" s="70">
        <f>Volume!J12</f>
        <v>51.6</v>
      </c>
      <c r="R12" s="249">
        <f t="shared" si="0"/>
        <v>104.106096</v>
      </c>
      <c r="S12" s="107">
        <f t="shared" si="1"/>
        <v>62.592348</v>
      </c>
      <c r="T12" s="113">
        <f t="shared" si="7"/>
        <v>20050900</v>
      </c>
      <c r="U12" s="107">
        <f t="shared" si="2"/>
        <v>0.6219172206733862</v>
      </c>
      <c r="V12" s="107">
        <f t="shared" si="3"/>
        <v>89.462016</v>
      </c>
      <c r="W12" s="107">
        <f t="shared" si="4"/>
        <v>13.246236</v>
      </c>
      <c r="X12" s="107">
        <f t="shared" si="5"/>
        <v>1.397844</v>
      </c>
      <c r="Y12" s="107">
        <f t="shared" si="8"/>
        <v>102.660608</v>
      </c>
      <c r="Z12" s="249">
        <f t="shared" si="9"/>
        <v>1.4454879999999974</v>
      </c>
      <c r="AA12" s="80"/>
      <c r="AB12" s="79"/>
    </row>
    <row r="13" spans="1:26" s="8" customFormat="1" ht="15">
      <c r="A13" s="205" t="s">
        <v>151</v>
      </c>
      <c r="B13" s="170">
        <v>48829150</v>
      </c>
      <c r="C13" s="168">
        <v>28650</v>
      </c>
      <c r="D13" s="176">
        <v>0</v>
      </c>
      <c r="E13" s="170">
        <v>12500950</v>
      </c>
      <c r="F13" s="116">
        <v>-735350</v>
      </c>
      <c r="G13" s="176">
        <v>-0.06</v>
      </c>
      <c r="H13" s="170">
        <v>2406600</v>
      </c>
      <c r="I13" s="116">
        <v>57300</v>
      </c>
      <c r="J13" s="176">
        <v>0.02</v>
      </c>
      <c r="K13" s="170">
        <v>63736700</v>
      </c>
      <c r="L13" s="116">
        <v>-649400</v>
      </c>
      <c r="M13" s="131">
        <v>-0.01</v>
      </c>
      <c r="N13" s="179">
        <v>40052700</v>
      </c>
      <c r="O13" s="180">
        <f t="shared" si="6"/>
        <v>0.628408750374588</v>
      </c>
      <c r="P13" s="112">
        <f>Volume!K13</f>
        <v>42.55</v>
      </c>
      <c r="Q13" s="70">
        <f>Volume!J13</f>
        <v>44.1</v>
      </c>
      <c r="R13" s="249">
        <f t="shared" si="0"/>
        <v>281.078847</v>
      </c>
      <c r="S13" s="107">
        <f t="shared" si="1"/>
        <v>176.632407</v>
      </c>
      <c r="T13" s="113">
        <f t="shared" si="7"/>
        <v>64386100</v>
      </c>
      <c r="U13" s="107">
        <f t="shared" si="2"/>
        <v>-1.0086027884900624</v>
      </c>
      <c r="V13" s="107">
        <f t="shared" si="3"/>
        <v>215.3365515</v>
      </c>
      <c r="W13" s="107">
        <f t="shared" si="4"/>
        <v>55.1291895</v>
      </c>
      <c r="X13" s="107">
        <f t="shared" si="5"/>
        <v>10.613106</v>
      </c>
      <c r="Y13" s="107">
        <f t="shared" si="8"/>
        <v>273.9628555</v>
      </c>
      <c r="Z13" s="249">
        <f t="shared" si="9"/>
        <v>7.115991500000007</v>
      </c>
    </row>
    <row r="14" spans="1:26" s="8" customFormat="1" ht="15">
      <c r="A14" s="205" t="s">
        <v>172</v>
      </c>
      <c r="B14" s="304">
        <v>896000</v>
      </c>
      <c r="C14" s="169">
        <v>9100</v>
      </c>
      <c r="D14" s="177">
        <v>0.01</v>
      </c>
      <c r="E14" s="178">
        <v>700</v>
      </c>
      <c r="F14" s="173">
        <v>0</v>
      </c>
      <c r="G14" s="177">
        <v>0</v>
      </c>
      <c r="H14" s="171">
        <v>700</v>
      </c>
      <c r="I14" s="174">
        <v>0</v>
      </c>
      <c r="J14" s="177">
        <v>0</v>
      </c>
      <c r="K14" s="170">
        <v>897400</v>
      </c>
      <c r="L14" s="116">
        <v>9100</v>
      </c>
      <c r="M14" s="384">
        <v>0.01</v>
      </c>
      <c r="N14" s="181">
        <v>478100</v>
      </c>
      <c r="O14" s="180">
        <f t="shared" si="6"/>
        <v>0.5327613104524181</v>
      </c>
      <c r="P14" s="112">
        <f>Volume!K14</f>
        <v>690.45</v>
      </c>
      <c r="Q14" s="70">
        <f>Volume!J14</f>
        <v>696.45</v>
      </c>
      <c r="R14" s="249">
        <f t="shared" si="0"/>
        <v>62.499423</v>
      </c>
      <c r="S14" s="107">
        <f t="shared" si="1"/>
        <v>33.2972745</v>
      </c>
      <c r="T14" s="113">
        <f t="shared" si="7"/>
        <v>888300</v>
      </c>
      <c r="U14" s="107">
        <f t="shared" si="2"/>
        <v>1.024428684003152</v>
      </c>
      <c r="V14" s="107">
        <f t="shared" si="3"/>
        <v>62.40192</v>
      </c>
      <c r="W14" s="107">
        <f t="shared" si="4"/>
        <v>0.0487515</v>
      </c>
      <c r="X14" s="107">
        <f t="shared" si="5"/>
        <v>0.0487515</v>
      </c>
      <c r="Y14" s="107">
        <f t="shared" si="8"/>
        <v>61.3326735</v>
      </c>
      <c r="Z14" s="249">
        <f t="shared" si="9"/>
        <v>1.1667495000000017</v>
      </c>
    </row>
    <row r="15" spans="1:28" s="59" customFormat="1" ht="15">
      <c r="A15" s="205" t="s">
        <v>208</v>
      </c>
      <c r="B15" s="170">
        <v>1012500</v>
      </c>
      <c r="C15" s="168">
        <v>3200</v>
      </c>
      <c r="D15" s="176">
        <v>0</v>
      </c>
      <c r="E15" s="170">
        <v>9200</v>
      </c>
      <c r="F15" s="116">
        <v>-200</v>
      </c>
      <c r="G15" s="176">
        <v>-0.02</v>
      </c>
      <c r="H15" s="170">
        <v>1100</v>
      </c>
      <c r="I15" s="116">
        <v>0</v>
      </c>
      <c r="J15" s="176">
        <v>0</v>
      </c>
      <c r="K15" s="170">
        <v>1022800</v>
      </c>
      <c r="L15" s="116">
        <v>3000</v>
      </c>
      <c r="M15" s="131">
        <v>0</v>
      </c>
      <c r="N15" s="179">
        <v>733600</v>
      </c>
      <c r="O15" s="180">
        <f t="shared" si="6"/>
        <v>0.7172467735627689</v>
      </c>
      <c r="P15" s="112">
        <f>Volume!K15</f>
        <v>2593.45</v>
      </c>
      <c r="Q15" s="70">
        <f>Volume!J15</f>
        <v>2643.05</v>
      </c>
      <c r="R15" s="249">
        <f t="shared" si="0"/>
        <v>270.331154</v>
      </c>
      <c r="S15" s="107">
        <f t="shared" si="1"/>
        <v>193.89414800000003</v>
      </c>
      <c r="T15" s="113">
        <f t="shared" si="7"/>
        <v>1019800</v>
      </c>
      <c r="U15" s="107">
        <f t="shared" si="2"/>
        <v>0.2941753284957835</v>
      </c>
      <c r="V15" s="107">
        <f t="shared" si="3"/>
        <v>267.6088125</v>
      </c>
      <c r="W15" s="107">
        <f t="shared" si="4"/>
        <v>2.431606</v>
      </c>
      <c r="X15" s="107">
        <f t="shared" si="5"/>
        <v>0.2907355</v>
      </c>
      <c r="Y15" s="107">
        <f t="shared" si="8"/>
        <v>264.480031</v>
      </c>
      <c r="Z15" s="249">
        <f t="shared" si="9"/>
        <v>5.85112300000003</v>
      </c>
      <c r="AA15" s="80"/>
      <c r="AB15" s="79"/>
    </row>
    <row r="16" spans="1:28" s="59" customFormat="1" ht="15">
      <c r="A16" s="205" t="s">
        <v>90</v>
      </c>
      <c r="B16" s="170">
        <v>6661200</v>
      </c>
      <c r="C16" s="168">
        <v>-15400</v>
      </c>
      <c r="D16" s="176">
        <v>0</v>
      </c>
      <c r="E16" s="170">
        <v>166600</v>
      </c>
      <c r="F16" s="116">
        <v>0</v>
      </c>
      <c r="G16" s="176">
        <v>0</v>
      </c>
      <c r="H16" s="170">
        <v>2800</v>
      </c>
      <c r="I16" s="116">
        <v>0</v>
      </c>
      <c r="J16" s="176">
        <v>0</v>
      </c>
      <c r="K16" s="170">
        <v>6830600</v>
      </c>
      <c r="L16" s="116">
        <v>-15400</v>
      </c>
      <c r="M16" s="131">
        <v>0</v>
      </c>
      <c r="N16" s="179">
        <v>3928400</v>
      </c>
      <c r="O16" s="180">
        <f t="shared" si="6"/>
        <v>0.5751178520188563</v>
      </c>
      <c r="P16" s="112">
        <f>Volume!K16</f>
        <v>233.75</v>
      </c>
      <c r="Q16" s="70">
        <f>Volume!J16</f>
        <v>235.25</v>
      </c>
      <c r="R16" s="249">
        <f t="shared" si="0"/>
        <v>160.689865</v>
      </c>
      <c r="S16" s="107">
        <f t="shared" si="1"/>
        <v>92.41561</v>
      </c>
      <c r="T16" s="113">
        <f t="shared" si="7"/>
        <v>6846000</v>
      </c>
      <c r="U16" s="107">
        <f t="shared" si="2"/>
        <v>-0.22494887525562374</v>
      </c>
      <c r="V16" s="107">
        <f t="shared" si="3"/>
        <v>156.70473</v>
      </c>
      <c r="W16" s="107">
        <f t="shared" si="4"/>
        <v>3.919265</v>
      </c>
      <c r="X16" s="107">
        <f t="shared" si="5"/>
        <v>0.06587</v>
      </c>
      <c r="Y16" s="107">
        <f t="shared" si="8"/>
        <v>160.02525</v>
      </c>
      <c r="Z16" s="249">
        <f t="shared" si="9"/>
        <v>0.6646149999999977</v>
      </c>
      <c r="AA16" s="80"/>
      <c r="AB16" s="79"/>
    </row>
    <row r="17" spans="1:28" s="59" customFormat="1" ht="15">
      <c r="A17" s="205" t="s">
        <v>91</v>
      </c>
      <c r="B17" s="170">
        <v>3621400</v>
      </c>
      <c r="C17" s="168">
        <v>79800</v>
      </c>
      <c r="D17" s="176">
        <v>0.02</v>
      </c>
      <c r="E17" s="170">
        <v>798000</v>
      </c>
      <c r="F17" s="116">
        <v>11400</v>
      </c>
      <c r="G17" s="176">
        <v>0.01</v>
      </c>
      <c r="H17" s="170">
        <v>277400</v>
      </c>
      <c r="I17" s="116">
        <v>11400</v>
      </c>
      <c r="J17" s="176">
        <v>0.04</v>
      </c>
      <c r="K17" s="170">
        <v>4696800</v>
      </c>
      <c r="L17" s="116">
        <v>102600</v>
      </c>
      <c r="M17" s="131">
        <v>0.02</v>
      </c>
      <c r="N17" s="179">
        <v>3625200</v>
      </c>
      <c r="O17" s="180">
        <f t="shared" si="6"/>
        <v>0.7718446601941747</v>
      </c>
      <c r="P17" s="112">
        <f>Volume!K17</f>
        <v>189.9</v>
      </c>
      <c r="Q17" s="70">
        <f>Volume!J17</f>
        <v>191.55</v>
      </c>
      <c r="R17" s="249">
        <f t="shared" si="0"/>
        <v>89.967204</v>
      </c>
      <c r="S17" s="107">
        <f t="shared" si="1"/>
        <v>69.440706</v>
      </c>
      <c r="T17" s="113">
        <f t="shared" si="7"/>
        <v>4594200</v>
      </c>
      <c r="U17" s="107">
        <f t="shared" si="2"/>
        <v>2.2332506203473943</v>
      </c>
      <c r="V17" s="107">
        <f t="shared" si="3"/>
        <v>69.367917</v>
      </c>
      <c r="W17" s="107">
        <f t="shared" si="4"/>
        <v>15.28569</v>
      </c>
      <c r="X17" s="107">
        <f t="shared" si="5"/>
        <v>5.313597</v>
      </c>
      <c r="Y17" s="107">
        <f t="shared" si="8"/>
        <v>87.243858</v>
      </c>
      <c r="Z17" s="249">
        <f t="shared" si="9"/>
        <v>2.7233459999999923</v>
      </c>
      <c r="AA17" s="80"/>
      <c r="AB17" s="79"/>
    </row>
    <row r="18" spans="1:28" s="59" customFormat="1" ht="15">
      <c r="A18" s="205" t="s">
        <v>44</v>
      </c>
      <c r="B18" s="170">
        <v>737825</v>
      </c>
      <c r="C18" s="168">
        <v>0</v>
      </c>
      <c r="D18" s="176">
        <v>0</v>
      </c>
      <c r="E18" s="170">
        <v>2750</v>
      </c>
      <c r="F18" s="116">
        <v>0</v>
      </c>
      <c r="G18" s="176">
        <v>0</v>
      </c>
      <c r="H18" s="170">
        <v>825</v>
      </c>
      <c r="I18" s="116">
        <v>0</v>
      </c>
      <c r="J18" s="176">
        <v>0</v>
      </c>
      <c r="K18" s="170">
        <v>741400</v>
      </c>
      <c r="L18" s="116">
        <v>0</v>
      </c>
      <c r="M18" s="131">
        <v>0</v>
      </c>
      <c r="N18" s="179">
        <v>619025</v>
      </c>
      <c r="O18" s="180">
        <f t="shared" si="6"/>
        <v>0.8349406528189911</v>
      </c>
      <c r="P18" s="112">
        <f>Volume!K18</f>
        <v>1257.35</v>
      </c>
      <c r="Q18" s="70">
        <f>Volume!J18</f>
        <v>1270.55</v>
      </c>
      <c r="R18" s="249">
        <f t="shared" si="0"/>
        <v>94.198577</v>
      </c>
      <c r="S18" s="107">
        <f t="shared" si="1"/>
        <v>78.650221375</v>
      </c>
      <c r="T18" s="113">
        <f t="shared" si="7"/>
        <v>741400</v>
      </c>
      <c r="U18" s="107">
        <f t="shared" si="2"/>
        <v>0</v>
      </c>
      <c r="V18" s="107">
        <f t="shared" si="3"/>
        <v>93.744355375</v>
      </c>
      <c r="W18" s="107">
        <f t="shared" si="4"/>
        <v>0.34940125</v>
      </c>
      <c r="X18" s="107">
        <f t="shared" si="5"/>
        <v>0.104820375</v>
      </c>
      <c r="Y18" s="107">
        <f t="shared" si="8"/>
        <v>93.219929</v>
      </c>
      <c r="Z18" s="249">
        <f t="shared" si="9"/>
        <v>0.9786480000000068</v>
      </c>
      <c r="AA18" s="80"/>
      <c r="AB18" s="79"/>
    </row>
    <row r="19" spans="1:26" s="9" customFormat="1" ht="15">
      <c r="A19" s="205" t="s">
        <v>152</v>
      </c>
      <c r="B19" s="170">
        <v>4561000</v>
      </c>
      <c r="C19" s="168">
        <v>-6000</v>
      </c>
      <c r="D19" s="176">
        <v>0</v>
      </c>
      <c r="E19" s="170">
        <v>43000</v>
      </c>
      <c r="F19" s="116">
        <v>0</v>
      </c>
      <c r="G19" s="176">
        <v>0</v>
      </c>
      <c r="H19" s="170">
        <v>6000</v>
      </c>
      <c r="I19" s="116">
        <v>0</v>
      </c>
      <c r="J19" s="176">
        <v>0</v>
      </c>
      <c r="K19" s="170">
        <v>4610000</v>
      </c>
      <c r="L19" s="116">
        <v>-6000</v>
      </c>
      <c r="M19" s="131">
        <v>0</v>
      </c>
      <c r="N19" s="179">
        <v>2892000</v>
      </c>
      <c r="O19" s="180">
        <f t="shared" si="6"/>
        <v>0.6273318872017354</v>
      </c>
      <c r="P19" s="112">
        <f>Volume!K19</f>
        <v>334.7</v>
      </c>
      <c r="Q19" s="70">
        <f>Volume!J19</f>
        <v>340.85</v>
      </c>
      <c r="R19" s="249">
        <f t="shared" si="0"/>
        <v>157.13185</v>
      </c>
      <c r="S19" s="107">
        <f t="shared" si="1"/>
        <v>98.57382000000001</v>
      </c>
      <c r="T19" s="113">
        <f t="shared" si="7"/>
        <v>4616000</v>
      </c>
      <c r="U19" s="107">
        <f t="shared" si="2"/>
        <v>-0.12998266897746968</v>
      </c>
      <c r="V19" s="107">
        <f t="shared" si="3"/>
        <v>155.461685</v>
      </c>
      <c r="W19" s="107">
        <f t="shared" si="4"/>
        <v>1.4656550000000002</v>
      </c>
      <c r="X19" s="107">
        <f t="shared" si="5"/>
        <v>0.20451000000000003</v>
      </c>
      <c r="Y19" s="107">
        <f t="shared" si="8"/>
        <v>154.49752</v>
      </c>
      <c r="Z19" s="249">
        <f t="shared" si="9"/>
        <v>2.634329999999977</v>
      </c>
    </row>
    <row r="20" spans="1:26" s="9" customFormat="1" ht="15">
      <c r="A20" s="205" t="s">
        <v>248</v>
      </c>
      <c r="B20" s="170">
        <v>9358000</v>
      </c>
      <c r="C20" s="168">
        <v>-275000</v>
      </c>
      <c r="D20" s="176">
        <v>-0.03</v>
      </c>
      <c r="E20" s="170">
        <v>362000</v>
      </c>
      <c r="F20" s="116">
        <v>-1000</v>
      </c>
      <c r="G20" s="176">
        <v>0</v>
      </c>
      <c r="H20" s="170">
        <v>39000</v>
      </c>
      <c r="I20" s="116">
        <v>3000</v>
      </c>
      <c r="J20" s="176">
        <v>0.08</v>
      </c>
      <c r="K20" s="170">
        <v>9759000</v>
      </c>
      <c r="L20" s="116">
        <v>-273000</v>
      </c>
      <c r="M20" s="131">
        <v>-0.03</v>
      </c>
      <c r="N20" s="179">
        <v>5011000</v>
      </c>
      <c r="O20" s="180">
        <f t="shared" si="6"/>
        <v>0.5134747412644738</v>
      </c>
      <c r="P20" s="112">
        <f>Volume!K20</f>
        <v>614.9</v>
      </c>
      <c r="Q20" s="70">
        <f>Volume!J20</f>
        <v>624.35</v>
      </c>
      <c r="R20" s="249">
        <f t="shared" si="0"/>
        <v>609.303165</v>
      </c>
      <c r="S20" s="107">
        <f t="shared" si="1"/>
        <v>312.861785</v>
      </c>
      <c r="T20" s="113">
        <f t="shared" si="7"/>
        <v>10032000</v>
      </c>
      <c r="U20" s="107">
        <f t="shared" si="2"/>
        <v>-2.721291866028708</v>
      </c>
      <c r="V20" s="107">
        <f t="shared" si="3"/>
        <v>584.26673</v>
      </c>
      <c r="W20" s="107">
        <f t="shared" si="4"/>
        <v>22.60147</v>
      </c>
      <c r="X20" s="107">
        <f t="shared" si="5"/>
        <v>2.434965</v>
      </c>
      <c r="Y20" s="107">
        <f t="shared" si="8"/>
        <v>616.86768</v>
      </c>
      <c r="Z20" s="249">
        <f t="shared" si="9"/>
        <v>-7.564514999999915</v>
      </c>
    </row>
    <row r="21" spans="1:28" s="59" customFormat="1" ht="15">
      <c r="A21" s="205" t="s">
        <v>1</v>
      </c>
      <c r="B21" s="170">
        <v>1686000</v>
      </c>
      <c r="C21" s="168">
        <v>-114750</v>
      </c>
      <c r="D21" s="176">
        <v>-0.06</v>
      </c>
      <c r="E21" s="170">
        <v>24900</v>
      </c>
      <c r="F21" s="116">
        <v>-750</v>
      </c>
      <c r="G21" s="176">
        <v>-0.03</v>
      </c>
      <c r="H21" s="170">
        <v>900</v>
      </c>
      <c r="I21" s="116">
        <v>-1350</v>
      </c>
      <c r="J21" s="176">
        <v>-0.6</v>
      </c>
      <c r="K21" s="170">
        <v>1711800</v>
      </c>
      <c r="L21" s="116">
        <v>-116850</v>
      </c>
      <c r="M21" s="131">
        <v>-0.06</v>
      </c>
      <c r="N21" s="179">
        <v>1120050</v>
      </c>
      <c r="O21" s="180">
        <f t="shared" si="6"/>
        <v>0.6543112513144059</v>
      </c>
      <c r="P21" s="112">
        <f>Volume!K21</f>
        <v>2301.75</v>
      </c>
      <c r="Q21" s="70">
        <f>Volume!J21</f>
        <v>2337.05</v>
      </c>
      <c r="R21" s="249">
        <f t="shared" si="0"/>
        <v>400.05621900000006</v>
      </c>
      <c r="S21" s="107">
        <f t="shared" si="1"/>
        <v>261.76128525</v>
      </c>
      <c r="T21" s="113">
        <f t="shared" si="7"/>
        <v>1828650</v>
      </c>
      <c r="U21" s="107">
        <f t="shared" si="2"/>
        <v>-6.389959806414567</v>
      </c>
      <c r="V21" s="107">
        <f t="shared" si="3"/>
        <v>394.02663000000007</v>
      </c>
      <c r="W21" s="107">
        <f t="shared" si="4"/>
        <v>5.8192545</v>
      </c>
      <c r="X21" s="107">
        <f t="shared" si="5"/>
        <v>0.2103345</v>
      </c>
      <c r="Y21" s="107">
        <f t="shared" si="8"/>
        <v>420.90951375</v>
      </c>
      <c r="Z21" s="249">
        <f t="shared" si="9"/>
        <v>-20.853294749999918</v>
      </c>
      <c r="AA21" s="80"/>
      <c r="AB21" s="79"/>
    </row>
    <row r="22" spans="1:26" s="8" customFormat="1" ht="15">
      <c r="A22" s="205" t="s">
        <v>173</v>
      </c>
      <c r="B22" s="304">
        <v>3771500</v>
      </c>
      <c r="C22" s="169">
        <v>-13300</v>
      </c>
      <c r="D22" s="177">
        <v>0</v>
      </c>
      <c r="E22" s="178">
        <v>186200</v>
      </c>
      <c r="F22" s="173">
        <v>-9500</v>
      </c>
      <c r="G22" s="177">
        <v>-0.05</v>
      </c>
      <c r="H22" s="171">
        <v>60800</v>
      </c>
      <c r="I22" s="174">
        <v>0</v>
      </c>
      <c r="J22" s="177">
        <v>0</v>
      </c>
      <c r="K22" s="170">
        <v>4018500</v>
      </c>
      <c r="L22" s="116">
        <v>-22800</v>
      </c>
      <c r="M22" s="384">
        <v>-0.01</v>
      </c>
      <c r="N22" s="181">
        <v>2561200</v>
      </c>
      <c r="O22" s="180">
        <f t="shared" si="6"/>
        <v>0.6373522458628842</v>
      </c>
      <c r="P22" s="112">
        <f>Volume!K22</f>
        <v>109.6</v>
      </c>
      <c r="Q22" s="70">
        <f>Volume!J22</f>
        <v>110.4</v>
      </c>
      <c r="R22" s="249">
        <f t="shared" si="0"/>
        <v>44.36424</v>
      </c>
      <c r="S22" s="107">
        <f t="shared" si="1"/>
        <v>28.275648</v>
      </c>
      <c r="T22" s="113">
        <f t="shared" si="7"/>
        <v>4041300</v>
      </c>
      <c r="U22" s="107">
        <f t="shared" si="2"/>
        <v>-0.5641748942172073</v>
      </c>
      <c r="V22" s="107">
        <f t="shared" si="3"/>
        <v>41.63736</v>
      </c>
      <c r="W22" s="107">
        <f t="shared" si="4"/>
        <v>2.055648</v>
      </c>
      <c r="X22" s="107">
        <f t="shared" si="5"/>
        <v>0.671232</v>
      </c>
      <c r="Y22" s="107">
        <f t="shared" si="8"/>
        <v>44.292648</v>
      </c>
      <c r="Z22" s="249">
        <f t="shared" si="9"/>
        <v>0.07159200000000254</v>
      </c>
    </row>
    <row r="23" spans="1:26" s="8" customFormat="1" ht="15">
      <c r="A23" s="205" t="s">
        <v>174</v>
      </c>
      <c r="B23" s="304">
        <v>3856500</v>
      </c>
      <c r="C23" s="169">
        <v>85500</v>
      </c>
      <c r="D23" s="177">
        <v>0.02</v>
      </c>
      <c r="E23" s="178">
        <v>315000</v>
      </c>
      <c r="F23" s="173">
        <v>-9000</v>
      </c>
      <c r="G23" s="177">
        <v>-0.03</v>
      </c>
      <c r="H23" s="171">
        <v>22500</v>
      </c>
      <c r="I23" s="174">
        <v>0</v>
      </c>
      <c r="J23" s="177">
        <v>0</v>
      </c>
      <c r="K23" s="170">
        <v>4194000</v>
      </c>
      <c r="L23" s="116">
        <v>76500</v>
      </c>
      <c r="M23" s="384">
        <v>0.02</v>
      </c>
      <c r="N23" s="181">
        <v>3213000</v>
      </c>
      <c r="O23" s="180">
        <f t="shared" si="6"/>
        <v>0.7660944206008584</v>
      </c>
      <c r="P23" s="112">
        <f>Volume!K23</f>
        <v>45.8</v>
      </c>
      <c r="Q23" s="70">
        <f>Volume!J23</f>
        <v>45.65</v>
      </c>
      <c r="R23" s="249">
        <f t="shared" si="0"/>
        <v>19.14561</v>
      </c>
      <c r="S23" s="107">
        <f t="shared" si="1"/>
        <v>14.667345</v>
      </c>
      <c r="T23" s="113">
        <f t="shared" si="7"/>
        <v>4117500</v>
      </c>
      <c r="U23" s="107">
        <f t="shared" si="2"/>
        <v>1.8579234972677594</v>
      </c>
      <c r="V23" s="107">
        <f t="shared" si="3"/>
        <v>17.6049225</v>
      </c>
      <c r="W23" s="107">
        <f t="shared" si="4"/>
        <v>1.437975</v>
      </c>
      <c r="X23" s="107">
        <f t="shared" si="5"/>
        <v>0.1027125</v>
      </c>
      <c r="Y23" s="107">
        <f t="shared" si="8"/>
        <v>18.85815</v>
      </c>
      <c r="Z23" s="249">
        <f t="shared" si="9"/>
        <v>0.28746000000000294</v>
      </c>
    </row>
    <row r="24" spans="1:28" s="59" customFormat="1" ht="15">
      <c r="A24" s="205" t="s">
        <v>2</v>
      </c>
      <c r="B24" s="170">
        <v>4380200</v>
      </c>
      <c r="C24" s="168">
        <v>323400</v>
      </c>
      <c r="D24" s="176">
        <v>0.08</v>
      </c>
      <c r="E24" s="170">
        <v>84700</v>
      </c>
      <c r="F24" s="116">
        <v>0</v>
      </c>
      <c r="G24" s="176">
        <v>0</v>
      </c>
      <c r="H24" s="170">
        <v>6600</v>
      </c>
      <c r="I24" s="116">
        <v>1100</v>
      </c>
      <c r="J24" s="176">
        <v>0.2</v>
      </c>
      <c r="K24" s="170">
        <v>4471500</v>
      </c>
      <c r="L24" s="116">
        <v>324500</v>
      </c>
      <c r="M24" s="131">
        <v>0.08</v>
      </c>
      <c r="N24" s="179">
        <v>2817100</v>
      </c>
      <c r="O24" s="180">
        <f t="shared" si="6"/>
        <v>0.6300123001230012</v>
      </c>
      <c r="P24" s="112">
        <f>Volume!K24</f>
        <v>320.5</v>
      </c>
      <c r="Q24" s="70">
        <f>Volume!J24</f>
        <v>317.9</v>
      </c>
      <c r="R24" s="249">
        <f t="shared" si="0"/>
        <v>142.148985</v>
      </c>
      <c r="S24" s="107">
        <f t="shared" si="1"/>
        <v>89.55560899999999</v>
      </c>
      <c r="T24" s="113">
        <f t="shared" si="7"/>
        <v>4147000</v>
      </c>
      <c r="U24" s="107">
        <f t="shared" si="2"/>
        <v>7.824933687002653</v>
      </c>
      <c r="V24" s="107">
        <f t="shared" si="3"/>
        <v>139.246558</v>
      </c>
      <c r="W24" s="107">
        <f t="shared" si="4"/>
        <v>2.6926129999999997</v>
      </c>
      <c r="X24" s="107">
        <f t="shared" si="5"/>
        <v>0.209814</v>
      </c>
      <c r="Y24" s="107">
        <f t="shared" si="8"/>
        <v>132.91135</v>
      </c>
      <c r="Z24" s="249">
        <f t="shared" si="9"/>
        <v>9.237635000000012</v>
      </c>
      <c r="AA24" s="80"/>
      <c r="AB24" s="79"/>
    </row>
    <row r="25" spans="1:28" s="59" customFormat="1" ht="15">
      <c r="A25" s="205" t="s">
        <v>92</v>
      </c>
      <c r="B25" s="170">
        <v>1160000</v>
      </c>
      <c r="C25" s="168">
        <v>20800</v>
      </c>
      <c r="D25" s="176">
        <v>0.02</v>
      </c>
      <c r="E25" s="170">
        <v>62400</v>
      </c>
      <c r="F25" s="116">
        <v>-1600</v>
      </c>
      <c r="G25" s="176">
        <v>-0.03</v>
      </c>
      <c r="H25" s="170">
        <v>51200</v>
      </c>
      <c r="I25" s="116">
        <v>0</v>
      </c>
      <c r="J25" s="176">
        <v>0</v>
      </c>
      <c r="K25" s="170">
        <v>1273600</v>
      </c>
      <c r="L25" s="116">
        <v>19200</v>
      </c>
      <c r="M25" s="131">
        <v>0.02</v>
      </c>
      <c r="N25" s="179">
        <v>854400</v>
      </c>
      <c r="O25" s="180">
        <f t="shared" si="6"/>
        <v>0.6708542713567839</v>
      </c>
      <c r="P25" s="112">
        <f>Volume!K25</f>
        <v>267.05</v>
      </c>
      <c r="Q25" s="70">
        <f>Volume!J25</f>
        <v>271.4</v>
      </c>
      <c r="R25" s="249">
        <f t="shared" si="0"/>
        <v>34.565504</v>
      </c>
      <c r="S25" s="107">
        <f t="shared" si="1"/>
        <v>23.188415999999997</v>
      </c>
      <c r="T25" s="113">
        <f t="shared" si="7"/>
        <v>1254400</v>
      </c>
      <c r="U25" s="107">
        <f t="shared" si="2"/>
        <v>1.530612244897959</v>
      </c>
      <c r="V25" s="107">
        <f t="shared" si="3"/>
        <v>31.4824</v>
      </c>
      <c r="W25" s="107">
        <f t="shared" si="4"/>
        <v>1.693536</v>
      </c>
      <c r="X25" s="107">
        <f t="shared" si="5"/>
        <v>1.389568</v>
      </c>
      <c r="Y25" s="107">
        <f t="shared" si="8"/>
        <v>33.498752</v>
      </c>
      <c r="Z25" s="249">
        <f t="shared" si="9"/>
        <v>1.066751999999994</v>
      </c>
      <c r="AA25" s="80"/>
      <c r="AB25" s="79"/>
    </row>
    <row r="26" spans="1:26" s="8" customFormat="1" ht="15">
      <c r="A26" s="205" t="s">
        <v>153</v>
      </c>
      <c r="B26" s="170">
        <v>8731200</v>
      </c>
      <c r="C26" s="168">
        <v>-77350</v>
      </c>
      <c r="D26" s="176">
        <v>-0.01</v>
      </c>
      <c r="E26" s="170">
        <v>396100</v>
      </c>
      <c r="F26" s="116">
        <v>-42500</v>
      </c>
      <c r="G26" s="176">
        <v>-0.1</v>
      </c>
      <c r="H26" s="170">
        <v>107950</v>
      </c>
      <c r="I26" s="116">
        <v>24650</v>
      </c>
      <c r="J26" s="176">
        <v>0.3</v>
      </c>
      <c r="K26" s="170">
        <v>9235250</v>
      </c>
      <c r="L26" s="116">
        <v>-95200</v>
      </c>
      <c r="M26" s="131">
        <v>-0.01</v>
      </c>
      <c r="N26" s="179">
        <v>4575550</v>
      </c>
      <c r="O26" s="180">
        <f t="shared" si="6"/>
        <v>0.49544408651633687</v>
      </c>
      <c r="P26" s="112">
        <f>Volume!K26</f>
        <v>657.45</v>
      </c>
      <c r="Q26" s="70">
        <f>Volume!J26</f>
        <v>702.7</v>
      </c>
      <c r="R26" s="249">
        <f t="shared" si="0"/>
        <v>648.9610175</v>
      </c>
      <c r="S26" s="107">
        <f t="shared" si="1"/>
        <v>321.5238985</v>
      </c>
      <c r="T26" s="113">
        <f t="shared" si="7"/>
        <v>9330450</v>
      </c>
      <c r="U26" s="107">
        <f t="shared" si="2"/>
        <v>-1.0203152045185389</v>
      </c>
      <c r="V26" s="107">
        <f t="shared" si="3"/>
        <v>613.541424</v>
      </c>
      <c r="W26" s="107">
        <f t="shared" si="4"/>
        <v>27.833947</v>
      </c>
      <c r="X26" s="107">
        <f t="shared" si="5"/>
        <v>7.5856465</v>
      </c>
      <c r="Y26" s="107">
        <f t="shared" si="8"/>
        <v>613.43043525</v>
      </c>
      <c r="Z26" s="249">
        <f t="shared" si="9"/>
        <v>35.530582250000066</v>
      </c>
    </row>
    <row r="27" spans="1:26" s="8" customFormat="1" ht="15">
      <c r="A27" s="205" t="s">
        <v>175</v>
      </c>
      <c r="B27" s="304">
        <v>1025200</v>
      </c>
      <c r="C27" s="169">
        <v>26400</v>
      </c>
      <c r="D27" s="177">
        <v>0.03</v>
      </c>
      <c r="E27" s="178">
        <v>7700</v>
      </c>
      <c r="F27" s="173">
        <v>0</v>
      </c>
      <c r="G27" s="177">
        <v>0</v>
      </c>
      <c r="H27" s="171">
        <v>0</v>
      </c>
      <c r="I27" s="174">
        <v>0</v>
      </c>
      <c r="J27" s="177">
        <v>0</v>
      </c>
      <c r="K27" s="170">
        <v>1032900</v>
      </c>
      <c r="L27" s="116">
        <v>26400</v>
      </c>
      <c r="M27" s="384">
        <v>0.03</v>
      </c>
      <c r="N27" s="181">
        <v>680900</v>
      </c>
      <c r="O27" s="180">
        <f t="shared" si="6"/>
        <v>0.6592119275825347</v>
      </c>
      <c r="P27" s="112">
        <f>Volume!K27</f>
        <v>310.3</v>
      </c>
      <c r="Q27" s="70">
        <f>Volume!J27</f>
        <v>312.8</v>
      </c>
      <c r="R27" s="249">
        <f t="shared" si="0"/>
        <v>32.309112</v>
      </c>
      <c r="S27" s="107">
        <f t="shared" si="1"/>
        <v>21.298552</v>
      </c>
      <c r="T27" s="113">
        <f t="shared" si="7"/>
        <v>1006500</v>
      </c>
      <c r="U27" s="107">
        <f t="shared" si="2"/>
        <v>2.622950819672131</v>
      </c>
      <c r="V27" s="107">
        <f t="shared" si="3"/>
        <v>32.068256</v>
      </c>
      <c r="W27" s="107">
        <f t="shared" si="4"/>
        <v>0.240856</v>
      </c>
      <c r="X27" s="107">
        <f t="shared" si="5"/>
        <v>0</v>
      </c>
      <c r="Y27" s="107">
        <f t="shared" si="8"/>
        <v>31.231695</v>
      </c>
      <c r="Z27" s="249">
        <f t="shared" si="9"/>
        <v>1.0774170000000005</v>
      </c>
    </row>
    <row r="28" spans="1:26" s="8" customFormat="1" ht="15">
      <c r="A28" s="205" t="s">
        <v>176</v>
      </c>
      <c r="B28" s="304">
        <v>3608700</v>
      </c>
      <c r="C28" s="169">
        <v>179400</v>
      </c>
      <c r="D28" s="177">
        <v>0.05</v>
      </c>
      <c r="E28" s="178">
        <v>365700</v>
      </c>
      <c r="F28" s="173">
        <v>0</v>
      </c>
      <c r="G28" s="177">
        <v>0</v>
      </c>
      <c r="H28" s="171">
        <v>124200</v>
      </c>
      <c r="I28" s="174">
        <v>0</v>
      </c>
      <c r="J28" s="177">
        <v>0</v>
      </c>
      <c r="K28" s="170">
        <v>4098600</v>
      </c>
      <c r="L28" s="116">
        <v>179400</v>
      </c>
      <c r="M28" s="384">
        <v>0.05</v>
      </c>
      <c r="N28" s="181">
        <v>2594400</v>
      </c>
      <c r="O28" s="180">
        <f t="shared" si="6"/>
        <v>0.632996632996633</v>
      </c>
      <c r="P28" s="112">
        <f>Volume!K28</f>
        <v>36.2</v>
      </c>
      <c r="Q28" s="70">
        <f>Volume!J28</f>
        <v>36.2</v>
      </c>
      <c r="R28" s="249">
        <f t="shared" si="0"/>
        <v>14.836932</v>
      </c>
      <c r="S28" s="107">
        <f t="shared" si="1"/>
        <v>9.391728</v>
      </c>
      <c r="T28" s="113">
        <f t="shared" si="7"/>
        <v>3919200</v>
      </c>
      <c r="U28" s="107">
        <f t="shared" si="2"/>
        <v>4.577464788732395</v>
      </c>
      <c r="V28" s="107">
        <f t="shared" si="3"/>
        <v>13.063494000000002</v>
      </c>
      <c r="W28" s="107">
        <f t="shared" si="4"/>
        <v>1.3238340000000002</v>
      </c>
      <c r="X28" s="107">
        <f t="shared" si="5"/>
        <v>0.449604</v>
      </c>
      <c r="Y28" s="107">
        <f t="shared" si="8"/>
        <v>14.187504</v>
      </c>
      <c r="Z28" s="249">
        <f t="shared" si="9"/>
        <v>0.6494279999999986</v>
      </c>
    </row>
    <row r="29" spans="1:28" s="59" customFormat="1" ht="15">
      <c r="A29" s="205" t="s">
        <v>3</v>
      </c>
      <c r="B29" s="170">
        <v>2697500</v>
      </c>
      <c r="C29" s="168">
        <v>-331250</v>
      </c>
      <c r="D29" s="176">
        <v>-0.11</v>
      </c>
      <c r="E29" s="170">
        <v>100000</v>
      </c>
      <c r="F29" s="116">
        <v>-7500</v>
      </c>
      <c r="G29" s="176">
        <v>-0.07</v>
      </c>
      <c r="H29" s="170">
        <v>8750</v>
      </c>
      <c r="I29" s="116">
        <v>1250</v>
      </c>
      <c r="J29" s="176">
        <v>0.17</v>
      </c>
      <c r="K29" s="170">
        <v>2806250</v>
      </c>
      <c r="L29" s="116">
        <v>-337500</v>
      </c>
      <c r="M29" s="131">
        <v>-0.11</v>
      </c>
      <c r="N29" s="179">
        <v>1678750</v>
      </c>
      <c r="O29" s="180">
        <f t="shared" si="6"/>
        <v>0.5982182628062361</v>
      </c>
      <c r="P29" s="112">
        <f>Volume!K29</f>
        <v>249.4</v>
      </c>
      <c r="Q29" s="70">
        <f>Volume!J29</f>
        <v>256.1</v>
      </c>
      <c r="R29" s="249">
        <f t="shared" si="0"/>
        <v>71.86806250000001</v>
      </c>
      <c r="S29" s="107">
        <f t="shared" si="1"/>
        <v>42.992787500000006</v>
      </c>
      <c r="T29" s="113">
        <f t="shared" si="7"/>
        <v>3143750</v>
      </c>
      <c r="U29" s="107">
        <f t="shared" si="2"/>
        <v>-10.73558648111332</v>
      </c>
      <c r="V29" s="107">
        <f t="shared" si="3"/>
        <v>69.08297500000002</v>
      </c>
      <c r="W29" s="107">
        <f t="shared" si="4"/>
        <v>2.5610000000000004</v>
      </c>
      <c r="X29" s="107">
        <f t="shared" si="5"/>
        <v>0.2240875</v>
      </c>
      <c r="Y29" s="107">
        <f t="shared" si="8"/>
        <v>78.405125</v>
      </c>
      <c r="Z29" s="249">
        <f t="shared" si="9"/>
        <v>-6.5370624999999905</v>
      </c>
      <c r="AA29" s="80"/>
      <c r="AB29" s="79"/>
    </row>
    <row r="30" spans="1:26" s="8" customFormat="1" ht="15">
      <c r="A30" s="205" t="s">
        <v>234</v>
      </c>
      <c r="B30" s="170">
        <v>817425</v>
      </c>
      <c r="C30" s="168">
        <v>-84000</v>
      </c>
      <c r="D30" s="176">
        <v>-0.09</v>
      </c>
      <c r="E30" s="170">
        <v>4725</v>
      </c>
      <c r="F30" s="116">
        <v>0</v>
      </c>
      <c r="G30" s="176">
        <v>0</v>
      </c>
      <c r="H30" s="170">
        <v>0</v>
      </c>
      <c r="I30" s="116">
        <v>0</v>
      </c>
      <c r="J30" s="176">
        <v>0</v>
      </c>
      <c r="K30" s="170">
        <v>822150</v>
      </c>
      <c r="L30" s="116">
        <v>-84000</v>
      </c>
      <c r="M30" s="131">
        <v>-0.09</v>
      </c>
      <c r="N30" s="179">
        <v>562800</v>
      </c>
      <c r="O30" s="180">
        <f t="shared" si="6"/>
        <v>0.6845466155810983</v>
      </c>
      <c r="P30" s="112">
        <f>Volume!K30</f>
        <v>381.85</v>
      </c>
      <c r="Q30" s="70">
        <f>Volume!J30</f>
        <v>390</v>
      </c>
      <c r="R30" s="249">
        <f t="shared" si="0"/>
        <v>32.06385</v>
      </c>
      <c r="S30" s="107">
        <f t="shared" si="1"/>
        <v>21.9492</v>
      </c>
      <c r="T30" s="113">
        <f t="shared" si="7"/>
        <v>906150</v>
      </c>
      <c r="U30" s="107">
        <f t="shared" si="2"/>
        <v>-9.269988412514484</v>
      </c>
      <c r="V30" s="107">
        <f t="shared" si="3"/>
        <v>31.879575</v>
      </c>
      <c r="W30" s="107">
        <f t="shared" si="4"/>
        <v>0.184275</v>
      </c>
      <c r="X30" s="107">
        <f t="shared" si="5"/>
        <v>0</v>
      </c>
      <c r="Y30" s="107">
        <f t="shared" si="8"/>
        <v>34.60133775</v>
      </c>
      <c r="Z30" s="249">
        <f t="shared" si="9"/>
        <v>-2.537487749999997</v>
      </c>
    </row>
    <row r="31" spans="1:26" s="8" customFormat="1" ht="15">
      <c r="A31" s="205" t="s">
        <v>177</v>
      </c>
      <c r="B31" s="304">
        <v>667200</v>
      </c>
      <c r="C31" s="169">
        <v>-3600</v>
      </c>
      <c r="D31" s="177">
        <v>-0.01</v>
      </c>
      <c r="E31" s="178">
        <v>9600</v>
      </c>
      <c r="F31" s="173">
        <v>0</v>
      </c>
      <c r="G31" s="177">
        <v>0</v>
      </c>
      <c r="H31" s="171">
        <v>0</v>
      </c>
      <c r="I31" s="174">
        <v>0</v>
      </c>
      <c r="J31" s="177">
        <v>0</v>
      </c>
      <c r="K31" s="170">
        <v>676800</v>
      </c>
      <c r="L31" s="116">
        <v>-3600</v>
      </c>
      <c r="M31" s="384">
        <v>-0.01</v>
      </c>
      <c r="N31" s="181">
        <v>553200</v>
      </c>
      <c r="O31" s="180">
        <f t="shared" si="6"/>
        <v>0.8173758865248227</v>
      </c>
      <c r="P31" s="112">
        <f>Volume!K31</f>
        <v>325.8</v>
      </c>
      <c r="Q31" s="70">
        <f>Volume!J31</f>
        <v>332.3</v>
      </c>
      <c r="R31" s="249">
        <f t="shared" si="0"/>
        <v>22.490064</v>
      </c>
      <c r="S31" s="107">
        <f t="shared" si="1"/>
        <v>18.382836</v>
      </c>
      <c r="T31" s="113">
        <f t="shared" si="7"/>
        <v>680400</v>
      </c>
      <c r="U31" s="107">
        <f t="shared" si="2"/>
        <v>-0.5291005291005291</v>
      </c>
      <c r="V31" s="107">
        <f t="shared" si="3"/>
        <v>22.171056</v>
      </c>
      <c r="W31" s="107">
        <f t="shared" si="4"/>
        <v>0.319008</v>
      </c>
      <c r="X31" s="107">
        <f t="shared" si="5"/>
        <v>0</v>
      </c>
      <c r="Y31" s="107">
        <f t="shared" si="8"/>
        <v>22.167432</v>
      </c>
      <c r="Z31" s="249">
        <f t="shared" si="9"/>
        <v>0.3226319999999987</v>
      </c>
    </row>
    <row r="32" spans="1:26" s="8" customFormat="1" ht="15">
      <c r="A32" s="205" t="s">
        <v>198</v>
      </c>
      <c r="B32" s="170">
        <v>2566900</v>
      </c>
      <c r="C32" s="168">
        <v>-34200</v>
      </c>
      <c r="D32" s="176">
        <v>-0.01</v>
      </c>
      <c r="E32" s="170">
        <v>41800</v>
      </c>
      <c r="F32" s="116">
        <v>0</v>
      </c>
      <c r="G32" s="176">
        <v>0</v>
      </c>
      <c r="H32" s="170">
        <v>11400</v>
      </c>
      <c r="I32" s="116">
        <v>7600</v>
      </c>
      <c r="J32" s="176">
        <v>2</v>
      </c>
      <c r="K32" s="170">
        <v>2620100</v>
      </c>
      <c r="L32" s="116">
        <v>-26600</v>
      </c>
      <c r="M32" s="131">
        <v>-0.01</v>
      </c>
      <c r="N32" s="179">
        <v>1873400</v>
      </c>
      <c r="O32" s="180">
        <f t="shared" si="6"/>
        <v>0.7150108774474256</v>
      </c>
      <c r="P32" s="112">
        <f>Volume!K32</f>
        <v>265.55</v>
      </c>
      <c r="Q32" s="70">
        <f>Volume!J32</f>
        <v>269.75</v>
      </c>
      <c r="R32" s="249">
        <f t="shared" si="0"/>
        <v>70.6771975</v>
      </c>
      <c r="S32" s="107">
        <f t="shared" si="1"/>
        <v>50.534965</v>
      </c>
      <c r="T32" s="113">
        <f t="shared" si="7"/>
        <v>2646700</v>
      </c>
      <c r="U32" s="107">
        <f t="shared" si="2"/>
        <v>-1.0050251256281406</v>
      </c>
      <c r="V32" s="107">
        <f t="shared" si="3"/>
        <v>69.2421275</v>
      </c>
      <c r="W32" s="107">
        <f t="shared" si="4"/>
        <v>1.127555</v>
      </c>
      <c r="X32" s="107">
        <f t="shared" si="5"/>
        <v>0.307515</v>
      </c>
      <c r="Y32" s="107">
        <f t="shared" si="8"/>
        <v>70.2831185</v>
      </c>
      <c r="Z32" s="249">
        <f t="shared" si="9"/>
        <v>0.39407900000000495</v>
      </c>
    </row>
    <row r="33" spans="1:26" s="8" customFormat="1" ht="15">
      <c r="A33" s="205" t="s">
        <v>235</v>
      </c>
      <c r="B33" s="170">
        <v>3045600</v>
      </c>
      <c r="C33" s="168">
        <v>-210600</v>
      </c>
      <c r="D33" s="176">
        <v>-0.06</v>
      </c>
      <c r="E33" s="170">
        <v>252000</v>
      </c>
      <c r="F33" s="116">
        <v>9000</v>
      </c>
      <c r="G33" s="176">
        <v>0.04</v>
      </c>
      <c r="H33" s="170">
        <v>70200</v>
      </c>
      <c r="I33" s="116">
        <v>-1800</v>
      </c>
      <c r="J33" s="176">
        <v>-0.03</v>
      </c>
      <c r="K33" s="170">
        <v>3367800</v>
      </c>
      <c r="L33" s="116">
        <v>-203400</v>
      </c>
      <c r="M33" s="131">
        <v>-0.06</v>
      </c>
      <c r="N33" s="179">
        <v>2260800</v>
      </c>
      <c r="O33" s="180">
        <f t="shared" si="6"/>
        <v>0.6712987707108499</v>
      </c>
      <c r="P33" s="112">
        <f>Volume!K33</f>
        <v>144.1</v>
      </c>
      <c r="Q33" s="70">
        <f>Volume!J33</f>
        <v>145.6</v>
      </c>
      <c r="R33" s="249">
        <f t="shared" si="0"/>
        <v>49.035168</v>
      </c>
      <c r="S33" s="107">
        <f t="shared" si="1"/>
        <v>32.917248</v>
      </c>
      <c r="T33" s="113">
        <f t="shared" si="7"/>
        <v>3571200</v>
      </c>
      <c r="U33" s="107">
        <f t="shared" si="2"/>
        <v>-5.695564516129032</v>
      </c>
      <c r="V33" s="107">
        <f t="shared" si="3"/>
        <v>44.343936</v>
      </c>
      <c r="W33" s="107">
        <f t="shared" si="4"/>
        <v>3.66912</v>
      </c>
      <c r="X33" s="107">
        <f t="shared" si="5"/>
        <v>1.022112</v>
      </c>
      <c r="Y33" s="107">
        <f t="shared" si="8"/>
        <v>51.460992</v>
      </c>
      <c r="Z33" s="249">
        <f t="shared" si="9"/>
        <v>-2.4258239999999986</v>
      </c>
    </row>
    <row r="34" spans="1:26" s="8" customFormat="1" ht="15">
      <c r="A34" s="205" t="s">
        <v>178</v>
      </c>
      <c r="B34" s="304">
        <v>872250</v>
      </c>
      <c r="C34" s="169">
        <v>17000</v>
      </c>
      <c r="D34" s="177">
        <v>0.02</v>
      </c>
      <c r="E34" s="178">
        <v>5250</v>
      </c>
      <c r="F34" s="173">
        <v>0</v>
      </c>
      <c r="G34" s="177">
        <v>0</v>
      </c>
      <c r="H34" s="171">
        <v>0</v>
      </c>
      <c r="I34" s="174">
        <v>0</v>
      </c>
      <c r="J34" s="177">
        <v>0</v>
      </c>
      <c r="K34" s="170">
        <v>877500</v>
      </c>
      <c r="L34" s="116">
        <v>17000</v>
      </c>
      <c r="M34" s="384">
        <v>0.02</v>
      </c>
      <c r="N34" s="181">
        <v>536250</v>
      </c>
      <c r="O34" s="180">
        <f t="shared" si="6"/>
        <v>0.6111111111111112</v>
      </c>
      <c r="P34" s="112">
        <f>Volume!K34</f>
        <v>2799.75</v>
      </c>
      <c r="Q34" s="70">
        <f>Volume!J34</f>
        <v>2817.7</v>
      </c>
      <c r="R34" s="249">
        <f t="shared" si="0"/>
        <v>247.253175</v>
      </c>
      <c r="S34" s="107">
        <f t="shared" si="1"/>
        <v>151.0991625</v>
      </c>
      <c r="T34" s="113">
        <f t="shared" si="7"/>
        <v>860500</v>
      </c>
      <c r="U34" s="107">
        <f t="shared" si="2"/>
        <v>1.9755955839628123</v>
      </c>
      <c r="V34" s="107">
        <f t="shared" si="3"/>
        <v>245.7738825</v>
      </c>
      <c r="W34" s="107">
        <f t="shared" si="4"/>
        <v>1.4792925</v>
      </c>
      <c r="X34" s="107">
        <f t="shared" si="5"/>
        <v>0</v>
      </c>
      <c r="Y34" s="107">
        <f t="shared" si="8"/>
        <v>240.9184875</v>
      </c>
      <c r="Z34" s="249">
        <f t="shared" si="9"/>
        <v>6.334687500000001</v>
      </c>
    </row>
    <row r="35" spans="1:28" s="59" customFormat="1" ht="15">
      <c r="A35" s="205" t="s">
        <v>209</v>
      </c>
      <c r="B35" s="170">
        <v>3456400</v>
      </c>
      <c r="C35" s="168">
        <v>443600</v>
      </c>
      <c r="D35" s="176">
        <v>0.15</v>
      </c>
      <c r="E35" s="170">
        <v>108400</v>
      </c>
      <c r="F35" s="116">
        <v>4400</v>
      </c>
      <c r="G35" s="176">
        <v>0.04</v>
      </c>
      <c r="H35" s="170">
        <v>4000</v>
      </c>
      <c r="I35" s="116">
        <v>400</v>
      </c>
      <c r="J35" s="176">
        <v>0.11</v>
      </c>
      <c r="K35" s="170">
        <v>3568800</v>
      </c>
      <c r="L35" s="116">
        <v>448400</v>
      </c>
      <c r="M35" s="131">
        <v>0.14</v>
      </c>
      <c r="N35" s="179">
        <v>2380000</v>
      </c>
      <c r="O35" s="180">
        <f t="shared" si="6"/>
        <v>0.666890831652096</v>
      </c>
      <c r="P35" s="112">
        <f>Volume!K35</f>
        <v>803.9</v>
      </c>
      <c r="Q35" s="70">
        <f>Volume!J35</f>
        <v>802.3</v>
      </c>
      <c r="R35" s="249">
        <f t="shared" si="0"/>
        <v>286.324824</v>
      </c>
      <c r="S35" s="107">
        <f t="shared" si="1"/>
        <v>190.9474</v>
      </c>
      <c r="T35" s="113">
        <f t="shared" si="7"/>
        <v>3120400</v>
      </c>
      <c r="U35" s="107">
        <f t="shared" si="2"/>
        <v>14.369952570183308</v>
      </c>
      <c r="V35" s="107">
        <f t="shared" si="3"/>
        <v>277.306972</v>
      </c>
      <c r="W35" s="107">
        <f t="shared" si="4"/>
        <v>8.696932</v>
      </c>
      <c r="X35" s="107">
        <f t="shared" si="5"/>
        <v>0.32092</v>
      </c>
      <c r="Y35" s="107">
        <f t="shared" si="8"/>
        <v>250.848956</v>
      </c>
      <c r="Z35" s="249">
        <f t="shared" si="9"/>
        <v>35.47586799999999</v>
      </c>
      <c r="AA35" s="80"/>
      <c r="AB35" s="79"/>
    </row>
    <row r="36" spans="1:26" s="8" customFormat="1" ht="15">
      <c r="A36" s="205" t="s">
        <v>236</v>
      </c>
      <c r="B36" s="304">
        <v>7492800</v>
      </c>
      <c r="C36" s="169">
        <v>172800</v>
      </c>
      <c r="D36" s="177">
        <v>0.02</v>
      </c>
      <c r="E36" s="178">
        <v>283200</v>
      </c>
      <c r="F36" s="173">
        <v>-24000</v>
      </c>
      <c r="G36" s="177">
        <v>-0.08</v>
      </c>
      <c r="H36" s="171">
        <v>72000</v>
      </c>
      <c r="I36" s="174">
        <v>0</v>
      </c>
      <c r="J36" s="177">
        <v>0</v>
      </c>
      <c r="K36" s="170">
        <v>7848000</v>
      </c>
      <c r="L36" s="116">
        <v>148800</v>
      </c>
      <c r="M36" s="384">
        <v>0.02</v>
      </c>
      <c r="N36" s="181">
        <v>4718400</v>
      </c>
      <c r="O36" s="180">
        <f t="shared" si="6"/>
        <v>0.6012232415902141</v>
      </c>
      <c r="P36" s="112">
        <f>Volume!K36</f>
        <v>108.9</v>
      </c>
      <c r="Q36" s="70">
        <f>Volume!J36</f>
        <v>110.2</v>
      </c>
      <c r="R36" s="249">
        <f aca="true" t="shared" si="10" ref="R36:R67">Q36*K36/10000000</f>
        <v>86.48496</v>
      </c>
      <c r="S36" s="107">
        <f aca="true" t="shared" si="11" ref="S36:S67">Q36*N36/10000000</f>
        <v>51.996768</v>
      </c>
      <c r="T36" s="113">
        <f t="shared" si="7"/>
        <v>7699200</v>
      </c>
      <c r="U36" s="107">
        <f aca="true" t="shared" si="12" ref="U36:U67">L36/T36*100</f>
        <v>1.9326683291770574</v>
      </c>
      <c r="V36" s="107">
        <f aca="true" t="shared" si="13" ref="V36:V67">Q36*B36/10000000</f>
        <v>82.570656</v>
      </c>
      <c r="W36" s="107">
        <f aca="true" t="shared" si="14" ref="W36:W67">Q36*E36/10000000</f>
        <v>3.120864</v>
      </c>
      <c r="X36" s="107">
        <f aca="true" t="shared" si="15" ref="X36:X67">Q36*H36/10000000</f>
        <v>0.79344</v>
      </c>
      <c r="Y36" s="107">
        <f t="shared" si="8"/>
        <v>83.844288</v>
      </c>
      <c r="Z36" s="249">
        <f t="shared" si="9"/>
        <v>2.640671999999995</v>
      </c>
    </row>
    <row r="37" spans="1:26" s="8" customFormat="1" ht="15">
      <c r="A37" s="205" t="s">
        <v>179</v>
      </c>
      <c r="B37" s="304">
        <v>20746800</v>
      </c>
      <c r="C37" s="169">
        <v>2316500</v>
      </c>
      <c r="D37" s="177">
        <v>0.13</v>
      </c>
      <c r="E37" s="178">
        <v>1711950</v>
      </c>
      <c r="F37" s="173">
        <v>90400</v>
      </c>
      <c r="G37" s="177">
        <v>0.06</v>
      </c>
      <c r="H37" s="171">
        <v>118650</v>
      </c>
      <c r="I37" s="174">
        <v>84750</v>
      </c>
      <c r="J37" s="177">
        <v>2.5</v>
      </c>
      <c r="K37" s="170">
        <v>22577400</v>
      </c>
      <c r="L37" s="116">
        <v>2491650</v>
      </c>
      <c r="M37" s="384">
        <v>0.12</v>
      </c>
      <c r="N37" s="181">
        <v>9068250</v>
      </c>
      <c r="O37" s="180">
        <f t="shared" si="6"/>
        <v>0.4016516516516517</v>
      </c>
      <c r="P37" s="112">
        <f>Volume!K37</f>
        <v>48.35</v>
      </c>
      <c r="Q37" s="70">
        <f>Volume!J37</f>
        <v>53.6</v>
      </c>
      <c r="R37" s="249">
        <f t="shared" si="10"/>
        <v>121.014864</v>
      </c>
      <c r="S37" s="107">
        <f t="shared" si="11"/>
        <v>48.60582</v>
      </c>
      <c r="T37" s="113">
        <f t="shared" si="7"/>
        <v>20085750</v>
      </c>
      <c r="U37" s="107">
        <f t="shared" si="12"/>
        <v>12.40506329113924</v>
      </c>
      <c r="V37" s="107">
        <f t="shared" si="13"/>
        <v>111.202848</v>
      </c>
      <c r="W37" s="107">
        <f t="shared" si="14"/>
        <v>9.176052</v>
      </c>
      <c r="X37" s="107">
        <f t="shared" si="15"/>
        <v>0.635964</v>
      </c>
      <c r="Y37" s="107">
        <f t="shared" si="8"/>
        <v>97.11460125</v>
      </c>
      <c r="Z37" s="249">
        <f t="shared" si="9"/>
        <v>23.900262749999996</v>
      </c>
    </row>
    <row r="38" spans="1:26" s="8" customFormat="1" ht="15">
      <c r="A38" s="205" t="s">
        <v>180</v>
      </c>
      <c r="B38" s="304">
        <v>802100</v>
      </c>
      <c r="C38" s="169">
        <v>31200</v>
      </c>
      <c r="D38" s="177">
        <v>0.04</v>
      </c>
      <c r="E38" s="178">
        <v>23400</v>
      </c>
      <c r="F38" s="173">
        <v>6500</v>
      </c>
      <c r="G38" s="177">
        <v>0.38</v>
      </c>
      <c r="H38" s="171">
        <v>0</v>
      </c>
      <c r="I38" s="174">
        <v>0</v>
      </c>
      <c r="J38" s="177">
        <v>0</v>
      </c>
      <c r="K38" s="170">
        <v>825500</v>
      </c>
      <c r="L38" s="116">
        <v>37700</v>
      </c>
      <c r="M38" s="384">
        <v>0.05</v>
      </c>
      <c r="N38" s="181">
        <v>650000</v>
      </c>
      <c r="O38" s="180">
        <f t="shared" si="6"/>
        <v>0.7874015748031497</v>
      </c>
      <c r="P38" s="112">
        <f>Volume!K38</f>
        <v>224.95</v>
      </c>
      <c r="Q38" s="70">
        <f>Volume!J38</f>
        <v>223.05</v>
      </c>
      <c r="R38" s="249">
        <f t="shared" si="10"/>
        <v>18.4127775</v>
      </c>
      <c r="S38" s="107">
        <f t="shared" si="11"/>
        <v>14.49825</v>
      </c>
      <c r="T38" s="113">
        <f t="shared" si="7"/>
        <v>787800</v>
      </c>
      <c r="U38" s="107">
        <f t="shared" si="12"/>
        <v>4.785478547854786</v>
      </c>
      <c r="V38" s="107">
        <f t="shared" si="13"/>
        <v>17.8908405</v>
      </c>
      <c r="W38" s="107">
        <f t="shared" si="14"/>
        <v>0.521937</v>
      </c>
      <c r="X38" s="107">
        <f t="shared" si="15"/>
        <v>0</v>
      </c>
      <c r="Y38" s="107">
        <f t="shared" si="8"/>
        <v>17.721561</v>
      </c>
      <c r="Z38" s="249">
        <f t="shared" si="9"/>
        <v>0.6912164999999995</v>
      </c>
    </row>
    <row r="39" spans="1:28" s="59" customFormat="1" ht="15">
      <c r="A39" s="205" t="s">
        <v>103</v>
      </c>
      <c r="B39" s="170">
        <v>3996000</v>
      </c>
      <c r="C39" s="168">
        <v>-228000</v>
      </c>
      <c r="D39" s="176">
        <v>-0.05</v>
      </c>
      <c r="E39" s="170">
        <v>310500</v>
      </c>
      <c r="F39" s="116">
        <v>1500</v>
      </c>
      <c r="G39" s="176">
        <v>0</v>
      </c>
      <c r="H39" s="170">
        <v>37500</v>
      </c>
      <c r="I39" s="116">
        <v>0</v>
      </c>
      <c r="J39" s="176">
        <v>0</v>
      </c>
      <c r="K39" s="170">
        <v>4344000</v>
      </c>
      <c r="L39" s="116">
        <v>-226500</v>
      </c>
      <c r="M39" s="131">
        <v>-0.05</v>
      </c>
      <c r="N39" s="179">
        <v>2497500</v>
      </c>
      <c r="O39" s="180">
        <f t="shared" si="6"/>
        <v>0.5749309392265194</v>
      </c>
      <c r="P39" s="112">
        <f>Volume!K39</f>
        <v>256.65</v>
      </c>
      <c r="Q39" s="70">
        <f>Volume!J39</f>
        <v>257.65</v>
      </c>
      <c r="R39" s="249">
        <f t="shared" si="10"/>
        <v>111.92316</v>
      </c>
      <c r="S39" s="107">
        <f t="shared" si="11"/>
        <v>64.3480875</v>
      </c>
      <c r="T39" s="113">
        <f t="shared" si="7"/>
        <v>4570500</v>
      </c>
      <c r="U39" s="107">
        <f t="shared" si="12"/>
        <v>-4.955694125369216</v>
      </c>
      <c r="V39" s="107">
        <f t="shared" si="13"/>
        <v>102.95693999999999</v>
      </c>
      <c r="W39" s="107">
        <f t="shared" si="14"/>
        <v>8.0000325</v>
      </c>
      <c r="X39" s="107">
        <f t="shared" si="15"/>
        <v>0.9661875</v>
      </c>
      <c r="Y39" s="107">
        <f t="shared" si="8"/>
        <v>117.3018825</v>
      </c>
      <c r="Z39" s="249">
        <f t="shared" si="9"/>
        <v>-5.378722500000009</v>
      </c>
      <c r="AA39" s="80"/>
      <c r="AB39" s="79"/>
    </row>
    <row r="40" spans="1:28" s="59" customFormat="1" ht="15">
      <c r="A40" s="205" t="s">
        <v>354</v>
      </c>
      <c r="B40" s="170">
        <v>4142400</v>
      </c>
      <c r="C40" s="168">
        <v>170400</v>
      </c>
      <c r="D40" s="176">
        <v>0.04</v>
      </c>
      <c r="E40" s="170">
        <v>347400</v>
      </c>
      <c r="F40" s="116">
        <v>600</v>
      </c>
      <c r="G40" s="176">
        <v>0</v>
      </c>
      <c r="H40" s="170">
        <v>24600</v>
      </c>
      <c r="I40" s="116">
        <v>0</v>
      </c>
      <c r="J40" s="176">
        <v>0</v>
      </c>
      <c r="K40" s="170">
        <v>4514400</v>
      </c>
      <c r="L40" s="116">
        <v>171000</v>
      </c>
      <c r="M40" s="131">
        <v>0.04</v>
      </c>
      <c r="N40" s="179">
        <v>3701400</v>
      </c>
      <c r="O40" s="180">
        <f t="shared" si="6"/>
        <v>0.8199096225412015</v>
      </c>
      <c r="P40" s="112">
        <f>Volume!K40</f>
        <v>208.45</v>
      </c>
      <c r="Q40" s="70">
        <f>Volume!J40</f>
        <v>203.95</v>
      </c>
      <c r="R40" s="249">
        <f t="shared" si="10"/>
        <v>92.071188</v>
      </c>
      <c r="S40" s="107">
        <f t="shared" si="11"/>
        <v>75.490053</v>
      </c>
      <c r="T40" s="113">
        <f t="shared" si="7"/>
        <v>4343400</v>
      </c>
      <c r="U40" s="107">
        <f t="shared" si="12"/>
        <v>3.937007874015748</v>
      </c>
      <c r="V40" s="107">
        <f t="shared" si="13"/>
        <v>84.484248</v>
      </c>
      <c r="W40" s="107">
        <f t="shared" si="14"/>
        <v>7.085223</v>
      </c>
      <c r="X40" s="107">
        <f t="shared" si="15"/>
        <v>0.501717</v>
      </c>
      <c r="Y40" s="107">
        <f t="shared" si="8"/>
        <v>90.538173</v>
      </c>
      <c r="Z40" s="249">
        <f t="shared" si="9"/>
        <v>1.533015000000006</v>
      </c>
      <c r="AA40" s="80"/>
      <c r="AB40" s="79"/>
    </row>
    <row r="41" spans="1:26" s="8" customFormat="1" ht="15">
      <c r="A41" s="205" t="s">
        <v>237</v>
      </c>
      <c r="B41" s="170">
        <v>544500</v>
      </c>
      <c r="C41" s="168">
        <v>-30000</v>
      </c>
      <c r="D41" s="176">
        <v>-0.05</v>
      </c>
      <c r="E41" s="170">
        <v>4800</v>
      </c>
      <c r="F41" s="116">
        <v>0</v>
      </c>
      <c r="G41" s="176">
        <v>0</v>
      </c>
      <c r="H41" s="170">
        <v>0</v>
      </c>
      <c r="I41" s="116">
        <v>0</v>
      </c>
      <c r="J41" s="176">
        <v>0</v>
      </c>
      <c r="K41" s="170">
        <v>549300</v>
      </c>
      <c r="L41" s="116">
        <v>-30000</v>
      </c>
      <c r="M41" s="131">
        <v>-0.05</v>
      </c>
      <c r="N41" s="179">
        <v>400200</v>
      </c>
      <c r="O41" s="180">
        <f t="shared" si="6"/>
        <v>0.7285636264336428</v>
      </c>
      <c r="P41" s="112">
        <f>Volume!K41</f>
        <v>1124.2</v>
      </c>
      <c r="Q41" s="70">
        <f>Volume!J41</f>
        <v>1144.1</v>
      </c>
      <c r="R41" s="249">
        <f t="shared" si="10"/>
        <v>62.845413</v>
      </c>
      <c r="S41" s="107">
        <f t="shared" si="11"/>
        <v>45.78688199999999</v>
      </c>
      <c r="T41" s="113">
        <f t="shared" si="7"/>
        <v>579300</v>
      </c>
      <c r="U41" s="107">
        <f t="shared" si="12"/>
        <v>-5.178663904712584</v>
      </c>
      <c r="V41" s="107">
        <f t="shared" si="13"/>
        <v>62.296245</v>
      </c>
      <c r="W41" s="107">
        <f t="shared" si="14"/>
        <v>0.549168</v>
      </c>
      <c r="X41" s="107">
        <f t="shared" si="15"/>
        <v>0</v>
      </c>
      <c r="Y41" s="107">
        <f t="shared" si="8"/>
        <v>65.124906</v>
      </c>
      <c r="Z41" s="249">
        <f t="shared" si="9"/>
        <v>-2.279492999999995</v>
      </c>
    </row>
    <row r="42" spans="1:26" s="8" customFormat="1" ht="15">
      <c r="A42" s="205" t="s">
        <v>249</v>
      </c>
      <c r="B42" s="170">
        <v>7811000</v>
      </c>
      <c r="C42" s="168">
        <v>-84000</v>
      </c>
      <c r="D42" s="176">
        <v>-0.01</v>
      </c>
      <c r="E42" s="170">
        <v>849000</v>
      </c>
      <c r="F42" s="116">
        <v>-24000</v>
      </c>
      <c r="G42" s="176">
        <v>-0.03</v>
      </c>
      <c r="H42" s="170">
        <v>193000</v>
      </c>
      <c r="I42" s="116">
        <v>5000</v>
      </c>
      <c r="J42" s="176">
        <v>0.03</v>
      </c>
      <c r="K42" s="170">
        <v>8853000</v>
      </c>
      <c r="L42" s="116">
        <v>-103000</v>
      </c>
      <c r="M42" s="131">
        <v>-0.01</v>
      </c>
      <c r="N42" s="179">
        <v>6290000</v>
      </c>
      <c r="O42" s="180">
        <f t="shared" si="6"/>
        <v>0.7104936179826048</v>
      </c>
      <c r="P42" s="112">
        <f>Volume!K42</f>
        <v>346.45</v>
      </c>
      <c r="Q42" s="70">
        <f>Volume!J42</f>
        <v>356.45</v>
      </c>
      <c r="R42" s="249">
        <f t="shared" si="10"/>
        <v>315.565185</v>
      </c>
      <c r="S42" s="107">
        <f t="shared" si="11"/>
        <v>224.20705</v>
      </c>
      <c r="T42" s="113">
        <f t="shared" si="7"/>
        <v>8956000</v>
      </c>
      <c r="U42" s="107">
        <f t="shared" si="12"/>
        <v>-1.1500669941938366</v>
      </c>
      <c r="V42" s="107">
        <f t="shared" si="13"/>
        <v>278.423095</v>
      </c>
      <c r="W42" s="107">
        <f t="shared" si="14"/>
        <v>30.262605</v>
      </c>
      <c r="X42" s="107">
        <f t="shared" si="15"/>
        <v>6.879485</v>
      </c>
      <c r="Y42" s="107">
        <f t="shared" si="8"/>
        <v>310.28062</v>
      </c>
      <c r="Z42" s="249">
        <f t="shared" si="9"/>
        <v>5.284564999999986</v>
      </c>
    </row>
    <row r="43" spans="1:26" s="8" customFormat="1" ht="15">
      <c r="A43" s="205" t="s">
        <v>181</v>
      </c>
      <c r="B43" s="170">
        <v>4911750</v>
      </c>
      <c r="C43" s="168">
        <v>53100</v>
      </c>
      <c r="D43" s="176">
        <v>0.01</v>
      </c>
      <c r="E43" s="170">
        <v>315650</v>
      </c>
      <c r="F43" s="116">
        <v>-2950</v>
      </c>
      <c r="G43" s="176">
        <v>-0.01</v>
      </c>
      <c r="H43" s="170">
        <v>44250</v>
      </c>
      <c r="I43" s="116">
        <v>11800</v>
      </c>
      <c r="J43" s="176">
        <v>0.36</v>
      </c>
      <c r="K43" s="170">
        <v>5271650</v>
      </c>
      <c r="L43" s="116">
        <v>61950</v>
      </c>
      <c r="M43" s="131">
        <v>0.01</v>
      </c>
      <c r="N43" s="179">
        <v>3994300</v>
      </c>
      <c r="O43" s="180">
        <f t="shared" si="6"/>
        <v>0.757694459988808</v>
      </c>
      <c r="P43" s="112">
        <f>Volume!K43</f>
        <v>99.75</v>
      </c>
      <c r="Q43" s="70">
        <f>Volume!J43</f>
        <v>99.35</v>
      </c>
      <c r="R43" s="249">
        <f t="shared" si="10"/>
        <v>52.373842749999994</v>
      </c>
      <c r="S43" s="107">
        <f t="shared" si="11"/>
        <v>39.6833705</v>
      </c>
      <c r="T43" s="113">
        <f t="shared" si="7"/>
        <v>5209700</v>
      </c>
      <c r="U43" s="107">
        <f t="shared" si="12"/>
        <v>1.189127972819932</v>
      </c>
      <c r="V43" s="107">
        <f t="shared" si="13"/>
        <v>48.79823625</v>
      </c>
      <c r="W43" s="107">
        <f t="shared" si="14"/>
        <v>3.13598275</v>
      </c>
      <c r="X43" s="107">
        <f t="shared" si="15"/>
        <v>0.43962375</v>
      </c>
      <c r="Y43" s="107">
        <f t="shared" si="8"/>
        <v>51.9667575</v>
      </c>
      <c r="Z43" s="249">
        <f t="shared" si="9"/>
        <v>0.4070852499999944</v>
      </c>
    </row>
    <row r="44" spans="1:28" s="59" customFormat="1" ht="15">
      <c r="A44" s="205" t="s">
        <v>238</v>
      </c>
      <c r="B44" s="170">
        <v>698950</v>
      </c>
      <c r="C44" s="168">
        <v>-14000</v>
      </c>
      <c r="D44" s="176">
        <v>-0.02</v>
      </c>
      <c r="E44" s="170">
        <v>1400</v>
      </c>
      <c r="F44" s="116">
        <v>0</v>
      </c>
      <c r="G44" s="176">
        <v>0</v>
      </c>
      <c r="H44" s="170">
        <v>0</v>
      </c>
      <c r="I44" s="116">
        <v>0</v>
      </c>
      <c r="J44" s="176">
        <v>0</v>
      </c>
      <c r="K44" s="170">
        <v>700350</v>
      </c>
      <c r="L44" s="116">
        <v>-14000</v>
      </c>
      <c r="M44" s="131">
        <v>-0.02</v>
      </c>
      <c r="N44" s="179">
        <v>464975</v>
      </c>
      <c r="O44" s="180">
        <f t="shared" si="6"/>
        <v>0.6639180409795102</v>
      </c>
      <c r="P44" s="112">
        <f>Volume!K44</f>
        <v>2722.05</v>
      </c>
      <c r="Q44" s="70">
        <f>Volume!J44</f>
        <v>2749</v>
      </c>
      <c r="R44" s="249">
        <f t="shared" si="10"/>
        <v>192.526215</v>
      </c>
      <c r="S44" s="107">
        <f t="shared" si="11"/>
        <v>127.8216275</v>
      </c>
      <c r="T44" s="113">
        <f t="shared" si="7"/>
        <v>714350</v>
      </c>
      <c r="U44" s="107">
        <f t="shared" si="12"/>
        <v>-1.9598236158745712</v>
      </c>
      <c r="V44" s="107">
        <f t="shared" si="13"/>
        <v>192.141355</v>
      </c>
      <c r="W44" s="107">
        <f t="shared" si="14"/>
        <v>0.38486</v>
      </c>
      <c r="X44" s="107">
        <f t="shared" si="15"/>
        <v>0</v>
      </c>
      <c r="Y44" s="107">
        <f t="shared" si="8"/>
        <v>194.44964175</v>
      </c>
      <c r="Z44" s="249">
        <f t="shared" si="9"/>
        <v>-1.9234267500000044</v>
      </c>
      <c r="AA44" s="80"/>
      <c r="AB44" s="79"/>
    </row>
    <row r="45" spans="1:28" s="59" customFormat="1" ht="15">
      <c r="A45" s="205" t="s">
        <v>210</v>
      </c>
      <c r="B45" s="170">
        <v>7771678</v>
      </c>
      <c r="C45" s="168">
        <v>-936148</v>
      </c>
      <c r="D45" s="176">
        <v>-0.11</v>
      </c>
      <c r="E45" s="170">
        <v>1989830</v>
      </c>
      <c r="F45" s="116">
        <v>-47426</v>
      </c>
      <c r="G45" s="176">
        <v>-0.02</v>
      </c>
      <c r="H45" s="170">
        <v>459826</v>
      </c>
      <c r="I45" s="116">
        <v>70108</v>
      </c>
      <c r="J45" s="176">
        <v>0.18</v>
      </c>
      <c r="K45" s="170">
        <v>10221334</v>
      </c>
      <c r="L45" s="116">
        <v>-913466</v>
      </c>
      <c r="M45" s="131">
        <v>-0.08</v>
      </c>
      <c r="N45" s="179">
        <v>7437634</v>
      </c>
      <c r="O45" s="180">
        <f t="shared" si="6"/>
        <v>0.7276578575751462</v>
      </c>
      <c r="P45" s="112">
        <f>Volume!K45</f>
        <v>136.65</v>
      </c>
      <c r="Q45" s="70">
        <f>Volume!J45</f>
        <v>139.8</v>
      </c>
      <c r="R45" s="249">
        <f t="shared" si="10"/>
        <v>142.89424932</v>
      </c>
      <c r="S45" s="107">
        <f t="shared" si="11"/>
        <v>103.97812332000001</v>
      </c>
      <c r="T45" s="113">
        <f t="shared" si="7"/>
        <v>11134800</v>
      </c>
      <c r="U45" s="107">
        <f t="shared" si="12"/>
        <v>-8.203703703703704</v>
      </c>
      <c r="V45" s="107">
        <f t="shared" si="13"/>
        <v>108.64805844000001</v>
      </c>
      <c r="W45" s="107">
        <f t="shared" si="14"/>
        <v>27.8178234</v>
      </c>
      <c r="X45" s="107">
        <f t="shared" si="15"/>
        <v>6.42836748</v>
      </c>
      <c r="Y45" s="107">
        <f t="shared" si="8"/>
        <v>152.157042</v>
      </c>
      <c r="Z45" s="249">
        <f t="shared" si="9"/>
        <v>-9.26279267999999</v>
      </c>
      <c r="AA45" s="80"/>
      <c r="AB45" s="79"/>
    </row>
    <row r="46" spans="1:28" s="59" customFormat="1" ht="15">
      <c r="A46" s="205" t="s">
        <v>212</v>
      </c>
      <c r="B46" s="170">
        <v>2538250</v>
      </c>
      <c r="C46" s="168">
        <v>173550</v>
      </c>
      <c r="D46" s="176">
        <v>0.07</v>
      </c>
      <c r="E46" s="170">
        <v>10400</v>
      </c>
      <c r="F46" s="116">
        <v>650</v>
      </c>
      <c r="G46" s="176">
        <v>0.07</v>
      </c>
      <c r="H46" s="170">
        <v>6500</v>
      </c>
      <c r="I46" s="116">
        <v>0</v>
      </c>
      <c r="J46" s="176">
        <v>0</v>
      </c>
      <c r="K46" s="170">
        <v>2555150</v>
      </c>
      <c r="L46" s="116">
        <v>174200</v>
      </c>
      <c r="M46" s="131">
        <v>0.07</v>
      </c>
      <c r="N46" s="179">
        <v>1116050</v>
      </c>
      <c r="O46" s="180">
        <f t="shared" si="6"/>
        <v>0.43678453319765964</v>
      </c>
      <c r="P46" s="112">
        <f>Volume!K46</f>
        <v>604.7</v>
      </c>
      <c r="Q46" s="70">
        <f>Volume!J46</f>
        <v>616.8</v>
      </c>
      <c r="R46" s="249">
        <f t="shared" si="10"/>
        <v>157.601652</v>
      </c>
      <c r="S46" s="107">
        <f t="shared" si="11"/>
        <v>68.837964</v>
      </c>
      <c r="T46" s="113">
        <f t="shared" si="7"/>
        <v>2380950</v>
      </c>
      <c r="U46" s="107">
        <f t="shared" si="12"/>
        <v>7.316407316407317</v>
      </c>
      <c r="V46" s="107">
        <f t="shared" si="13"/>
        <v>156.55926</v>
      </c>
      <c r="W46" s="107">
        <f t="shared" si="14"/>
        <v>0.6414719999999999</v>
      </c>
      <c r="X46" s="107">
        <f t="shared" si="15"/>
        <v>0.40091999999999994</v>
      </c>
      <c r="Y46" s="107">
        <f t="shared" si="8"/>
        <v>143.9760465</v>
      </c>
      <c r="Z46" s="249">
        <f t="shared" si="9"/>
        <v>13.625605500000006</v>
      </c>
      <c r="AA46" s="80"/>
      <c r="AB46" s="79"/>
    </row>
    <row r="47" spans="1:28" s="59" customFormat="1" ht="15">
      <c r="A47" s="205" t="s">
        <v>4</v>
      </c>
      <c r="B47" s="170">
        <v>902700</v>
      </c>
      <c r="C47" s="168">
        <v>-1500</v>
      </c>
      <c r="D47" s="176">
        <v>0</v>
      </c>
      <c r="E47" s="170">
        <v>0</v>
      </c>
      <c r="F47" s="116">
        <v>0</v>
      </c>
      <c r="G47" s="176">
        <v>0</v>
      </c>
      <c r="H47" s="170">
        <v>0</v>
      </c>
      <c r="I47" s="116">
        <v>0</v>
      </c>
      <c r="J47" s="176">
        <v>0</v>
      </c>
      <c r="K47" s="170">
        <v>902700</v>
      </c>
      <c r="L47" s="116">
        <v>-1500</v>
      </c>
      <c r="M47" s="131">
        <v>0</v>
      </c>
      <c r="N47" s="179">
        <v>389700</v>
      </c>
      <c r="O47" s="180">
        <f t="shared" si="6"/>
        <v>0.4317048853439681</v>
      </c>
      <c r="P47" s="112">
        <f>Volume!K47</f>
        <v>1579.05</v>
      </c>
      <c r="Q47" s="70">
        <f>Volume!J47</f>
        <v>1600.35</v>
      </c>
      <c r="R47" s="249">
        <f t="shared" si="10"/>
        <v>144.4635945</v>
      </c>
      <c r="S47" s="107">
        <f t="shared" si="11"/>
        <v>62.3656395</v>
      </c>
      <c r="T47" s="113">
        <f t="shared" si="7"/>
        <v>904200</v>
      </c>
      <c r="U47" s="107">
        <f t="shared" si="12"/>
        <v>-0.16589250165892502</v>
      </c>
      <c r="V47" s="107">
        <f t="shared" si="13"/>
        <v>144.4635945</v>
      </c>
      <c r="W47" s="107">
        <f t="shared" si="14"/>
        <v>0</v>
      </c>
      <c r="X47" s="107">
        <f t="shared" si="15"/>
        <v>0</v>
      </c>
      <c r="Y47" s="107">
        <f t="shared" si="8"/>
        <v>142.777701</v>
      </c>
      <c r="Z47" s="249">
        <f t="shared" si="9"/>
        <v>1.6858934999999917</v>
      </c>
      <c r="AA47" s="80"/>
      <c r="AB47" s="79"/>
    </row>
    <row r="48" spans="1:28" s="59" customFormat="1" ht="15">
      <c r="A48" s="205" t="s">
        <v>93</v>
      </c>
      <c r="B48" s="170">
        <v>1312400</v>
      </c>
      <c r="C48" s="168">
        <v>-50800</v>
      </c>
      <c r="D48" s="176">
        <v>-0.04</v>
      </c>
      <c r="E48" s="170">
        <v>1600</v>
      </c>
      <c r="F48" s="116">
        <v>0</v>
      </c>
      <c r="G48" s="176">
        <v>0</v>
      </c>
      <c r="H48" s="170">
        <v>0</v>
      </c>
      <c r="I48" s="116">
        <v>0</v>
      </c>
      <c r="J48" s="176">
        <v>0</v>
      </c>
      <c r="K48" s="170">
        <v>1314000</v>
      </c>
      <c r="L48" s="116">
        <v>-50800</v>
      </c>
      <c r="M48" s="131">
        <v>-0.04</v>
      </c>
      <c r="N48" s="179">
        <v>772800</v>
      </c>
      <c r="O48" s="180">
        <f t="shared" si="6"/>
        <v>0.5881278538812785</v>
      </c>
      <c r="P48" s="112">
        <f>Volume!K48</f>
        <v>1005.8</v>
      </c>
      <c r="Q48" s="70">
        <f>Volume!J48</f>
        <v>1030.85</v>
      </c>
      <c r="R48" s="249">
        <f t="shared" si="10"/>
        <v>135.45368999999997</v>
      </c>
      <c r="S48" s="107">
        <f t="shared" si="11"/>
        <v>79.66408799999999</v>
      </c>
      <c r="T48" s="113">
        <f t="shared" si="7"/>
        <v>1364800</v>
      </c>
      <c r="U48" s="107">
        <f t="shared" si="12"/>
        <v>-3.7221570926143026</v>
      </c>
      <c r="V48" s="107">
        <f t="shared" si="13"/>
        <v>135.28875399999998</v>
      </c>
      <c r="W48" s="107">
        <f t="shared" si="14"/>
        <v>0.16493599999999997</v>
      </c>
      <c r="X48" s="107">
        <f t="shared" si="15"/>
        <v>0</v>
      </c>
      <c r="Y48" s="107">
        <f t="shared" si="8"/>
        <v>137.271584</v>
      </c>
      <c r="Z48" s="249">
        <f t="shared" si="9"/>
        <v>-1.8178940000000239</v>
      </c>
      <c r="AA48" s="80"/>
      <c r="AB48" s="79"/>
    </row>
    <row r="49" spans="1:28" s="59" customFormat="1" ht="15">
      <c r="A49" s="205" t="s">
        <v>211</v>
      </c>
      <c r="B49" s="170">
        <v>1362400</v>
      </c>
      <c r="C49" s="168">
        <v>41200</v>
      </c>
      <c r="D49" s="176">
        <v>0.03</v>
      </c>
      <c r="E49" s="170">
        <v>6000</v>
      </c>
      <c r="F49" s="116">
        <v>0</v>
      </c>
      <c r="G49" s="176">
        <v>0</v>
      </c>
      <c r="H49" s="170">
        <v>0</v>
      </c>
      <c r="I49" s="116">
        <v>0</v>
      </c>
      <c r="J49" s="176">
        <v>0</v>
      </c>
      <c r="K49" s="170">
        <v>1368400</v>
      </c>
      <c r="L49" s="116">
        <v>41200</v>
      </c>
      <c r="M49" s="131">
        <v>0.03</v>
      </c>
      <c r="N49" s="179">
        <v>954800</v>
      </c>
      <c r="O49" s="180">
        <f t="shared" si="6"/>
        <v>0.6977491961414791</v>
      </c>
      <c r="P49" s="112">
        <f>Volume!K49</f>
        <v>750.25</v>
      </c>
      <c r="Q49" s="70">
        <f>Volume!J49</f>
        <v>748.35</v>
      </c>
      <c r="R49" s="249">
        <f t="shared" si="10"/>
        <v>102.404214</v>
      </c>
      <c r="S49" s="107">
        <f t="shared" si="11"/>
        <v>71.452458</v>
      </c>
      <c r="T49" s="113">
        <f t="shared" si="7"/>
        <v>1327200</v>
      </c>
      <c r="U49" s="107">
        <f t="shared" si="12"/>
        <v>3.1042796865581677</v>
      </c>
      <c r="V49" s="107">
        <f t="shared" si="13"/>
        <v>101.955204</v>
      </c>
      <c r="W49" s="107">
        <f t="shared" si="14"/>
        <v>0.44901</v>
      </c>
      <c r="X49" s="107">
        <f t="shared" si="15"/>
        <v>0</v>
      </c>
      <c r="Y49" s="107">
        <f t="shared" si="8"/>
        <v>99.57318</v>
      </c>
      <c r="Z49" s="249">
        <f t="shared" si="9"/>
        <v>2.8310340000000025</v>
      </c>
      <c r="AA49" s="80"/>
      <c r="AB49" s="79"/>
    </row>
    <row r="50" spans="1:28" s="59" customFormat="1" ht="15">
      <c r="A50" s="205" t="s">
        <v>5</v>
      </c>
      <c r="B50" s="170">
        <v>49084530</v>
      </c>
      <c r="C50" s="168">
        <v>172260</v>
      </c>
      <c r="D50" s="176">
        <v>0</v>
      </c>
      <c r="E50" s="170">
        <v>4231535</v>
      </c>
      <c r="F50" s="116">
        <v>-9570</v>
      </c>
      <c r="G50" s="176">
        <v>0</v>
      </c>
      <c r="H50" s="170">
        <v>614075</v>
      </c>
      <c r="I50" s="116">
        <v>35090</v>
      </c>
      <c r="J50" s="176">
        <v>0.06</v>
      </c>
      <c r="K50" s="170">
        <v>53930140</v>
      </c>
      <c r="L50" s="116">
        <v>197780</v>
      </c>
      <c r="M50" s="131">
        <v>0</v>
      </c>
      <c r="N50" s="179">
        <v>21125775</v>
      </c>
      <c r="O50" s="180">
        <f t="shared" si="6"/>
        <v>0.39172483142079734</v>
      </c>
      <c r="P50" s="112">
        <f>Volume!K50</f>
        <v>171.45</v>
      </c>
      <c r="Q50" s="70">
        <f>Volume!J50</f>
        <v>173.95</v>
      </c>
      <c r="R50" s="249">
        <f t="shared" si="10"/>
        <v>938.1147853</v>
      </c>
      <c r="S50" s="107">
        <f t="shared" si="11"/>
        <v>367.48285612499996</v>
      </c>
      <c r="T50" s="113">
        <f t="shared" si="7"/>
        <v>53732360</v>
      </c>
      <c r="U50" s="107">
        <f t="shared" si="12"/>
        <v>0.36808359059605794</v>
      </c>
      <c r="V50" s="107">
        <f t="shared" si="13"/>
        <v>853.8253993499999</v>
      </c>
      <c r="W50" s="107">
        <f t="shared" si="14"/>
        <v>73.607551325</v>
      </c>
      <c r="X50" s="107">
        <f t="shared" si="15"/>
        <v>10.681834625</v>
      </c>
      <c r="Y50" s="107">
        <f t="shared" si="8"/>
        <v>921.2413122</v>
      </c>
      <c r="Z50" s="249">
        <f t="shared" si="9"/>
        <v>16.873473099999956</v>
      </c>
      <c r="AA50" s="80"/>
      <c r="AB50" s="79"/>
    </row>
    <row r="51" spans="1:28" s="59" customFormat="1" ht="15">
      <c r="A51" s="205" t="s">
        <v>213</v>
      </c>
      <c r="B51" s="170">
        <v>12519000</v>
      </c>
      <c r="C51" s="168">
        <v>11000</v>
      </c>
      <c r="D51" s="176">
        <v>0</v>
      </c>
      <c r="E51" s="170">
        <v>2055000</v>
      </c>
      <c r="F51" s="116">
        <v>29000</v>
      </c>
      <c r="G51" s="176">
        <v>0.01</v>
      </c>
      <c r="H51" s="170">
        <v>313000</v>
      </c>
      <c r="I51" s="116">
        <v>-9000</v>
      </c>
      <c r="J51" s="176">
        <v>-0.03</v>
      </c>
      <c r="K51" s="170">
        <v>14887000</v>
      </c>
      <c r="L51" s="116">
        <v>31000</v>
      </c>
      <c r="M51" s="131">
        <v>0</v>
      </c>
      <c r="N51" s="179">
        <v>9846000</v>
      </c>
      <c r="O51" s="180">
        <f t="shared" si="6"/>
        <v>0.6613824141868745</v>
      </c>
      <c r="P51" s="112">
        <f>Volume!K51</f>
        <v>219.35</v>
      </c>
      <c r="Q51" s="70">
        <f>Volume!J51</f>
        <v>220.85</v>
      </c>
      <c r="R51" s="249">
        <f t="shared" si="10"/>
        <v>328.779395</v>
      </c>
      <c r="S51" s="107">
        <f t="shared" si="11"/>
        <v>217.44891</v>
      </c>
      <c r="T51" s="113">
        <f t="shared" si="7"/>
        <v>14856000</v>
      </c>
      <c r="U51" s="107">
        <f t="shared" si="12"/>
        <v>0.20866989768443725</v>
      </c>
      <c r="V51" s="107">
        <f t="shared" si="13"/>
        <v>276.482115</v>
      </c>
      <c r="W51" s="107">
        <f t="shared" si="14"/>
        <v>45.384675</v>
      </c>
      <c r="X51" s="107">
        <f t="shared" si="15"/>
        <v>6.912605</v>
      </c>
      <c r="Y51" s="107">
        <f t="shared" si="8"/>
        <v>325.86636</v>
      </c>
      <c r="Z51" s="249">
        <f t="shared" si="9"/>
        <v>2.9130350000000362</v>
      </c>
      <c r="AA51" s="80"/>
      <c r="AB51" s="79"/>
    </row>
    <row r="52" spans="1:28" s="59" customFormat="1" ht="15">
      <c r="A52" s="205" t="s">
        <v>214</v>
      </c>
      <c r="B52" s="170">
        <v>5027100</v>
      </c>
      <c r="C52" s="168">
        <v>-171600</v>
      </c>
      <c r="D52" s="176">
        <v>-0.03</v>
      </c>
      <c r="E52" s="170">
        <v>323700</v>
      </c>
      <c r="F52" s="116">
        <v>18200</v>
      </c>
      <c r="G52" s="176">
        <v>0.06</v>
      </c>
      <c r="H52" s="170">
        <v>63700</v>
      </c>
      <c r="I52" s="116">
        <v>1300</v>
      </c>
      <c r="J52" s="176">
        <v>0.02</v>
      </c>
      <c r="K52" s="170">
        <v>5414500</v>
      </c>
      <c r="L52" s="116">
        <v>-152100</v>
      </c>
      <c r="M52" s="131">
        <v>-0.03</v>
      </c>
      <c r="N52" s="179">
        <v>4059900</v>
      </c>
      <c r="O52" s="180">
        <f t="shared" si="6"/>
        <v>0.7498199279711885</v>
      </c>
      <c r="P52" s="112">
        <f>Volume!K52</f>
        <v>270.35</v>
      </c>
      <c r="Q52" s="70">
        <f>Volume!J52</f>
        <v>272.15</v>
      </c>
      <c r="R52" s="249">
        <f t="shared" si="10"/>
        <v>147.35561749999997</v>
      </c>
      <c r="S52" s="107">
        <f t="shared" si="11"/>
        <v>110.4901785</v>
      </c>
      <c r="T52" s="113">
        <f t="shared" si="7"/>
        <v>5566600</v>
      </c>
      <c r="U52" s="107">
        <f t="shared" si="12"/>
        <v>-2.7323680523120037</v>
      </c>
      <c r="V52" s="107">
        <f t="shared" si="13"/>
        <v>136.8125265</v>
      </c>
      <c r="W52" s="107">
        <f t="shared" si="14"/>
        <v>8.8094955</v>
      </c>
      <c r="X52" s="107">
        <f t="shared" si="15"/>
        <v>1.7335955</v>
      </c>
      <c r="Y52" s="107">
        <f t="shared" si="8"/>
        <v>150.49303100000003</v>
      </c>
      <c r="Z52" s="249">
        <f t="shared" si="9"/>
        <v>-3.137413500000065</v>
      </c>
      <c r="AA52" s="80"/>
      <c r="AB52" s="79"/>
    </row>
    <row r="53" spans="1:28" s="59" customFormat="1" ht="15">
      <c r="A53" s="205" t="s">
        <v>57</v>
      </c>
      <c r="B53" s="170">
        <v>794100</v>
      </c>
      <c r="C53" s="168">
        <v>-204300</v>
      </c>
      <c r="D53" s="176">
        <v>-0.2</v>
      </c>
      <c r="E53" s="170">
        <v>27000</v>
      </c>
      <c r="F53" s="116">
        <v>2700</v>
      </c>
      <c r="G53" s="176">
        <v>0.11</v>
      </c>
      <c r="H53" s="170">
        <v>30600</v>
      </c>
      <c r="I53" s="116">
        <v>-600</v>
      </c>
      <c r="J53" s="176">
        <v>-0.02</v>
      </c>
      <c r="K53" s="170">
        <v>851700</v>
      </c>
      <c r="L53" s="116">
        <v>-202200</v>
      </c>
      <c r="M53" s="131">
        <v>-0.19</v>
      </c>
      <c r="N53" s="179">
        <v>292200</v>
      </c>
      <c r="O53" s="180">
        <f t="shared" si="6"/>
        <v>0.3430785487847834</v>
      </c>
      <c r="P53" s="112">
        <f>Volume!K53</f>
        <v>1801.6</v>
      </c>
      <c r="Q53" s="70">
        <f>Volume!J53</f>
        <v>1944.6</v>
      </c>
      <c r="R53" s="249">
        <f t="shared" si="10"/>
        <v>165.621582</v>
      </c>
      <c r="S53" s="107">
        <f t="shared" si="11"/>
        <v>56.821212</v>
      </c>
      <c r="T53" s="113">
        <f t="shared" si="7"/>
        <v>1053900</v>
      </c>
      <c r="U53" s="107">
        <f t="shared" si="12"/>
        <v>-19.18588101337888</v>
      </c>
      <c r="V53" s="107">
        <f t="shared" si="13"/>
        <v>154.420686</v>
      </c>
      <c r="W53" s="107">
        <f t="shared" si="14"/>
        <v>5.25042</v>
      </c>
      <c r="X53" s="107">
        <f t="shared" si="15"/>
        <v>5.950476</v>
      </c>
      <c r="Y53" s="107">
        <f t="shared" si="8"/>
        <v>189.870624</v>
      </c>
      <c r="Z53" s="249">
        <f t="shared" si="9"/>
        <v>-24.249042000000003</v>
      </c>
      <c r="AA53" s="80"/>
      <c r="AB53" s="79"/>
    </row>
    <row r="54" spans="1:28" s="59" customFormat="1" ht="15">
      <c r="A54" s="205" t="s">
        <v>215</v>
      </c>
      <c r="B54" s="170">
        <v>6711600</v>
      </c>
      <c r="C54" s="168">
        <v>23800</v>
      </c>
      <c r="D54" s="176">
        <v>0</v>
      </c>
      <c r="E54" s="170">
        <v>943600</v>
      </c>
      <c r="F54" s="116">
        <v>-105700</v>
      </c>
      <c r="G54" s="176">
        <v>-0.1</v>
      </c>
      <c r="H54" s="170">
        <v>162400</v>
      </c>
      <c r="I54" s="116">
        <v>6300</v>
      </c>
      <c r="J54" s="176">
        <v>0.04</v>
      </c>
      <c r="K54" s="170">
        <v>7817600</v>
      </c>
      <c r="L54" s="116">
        <v>-75600</v>
      </c>
      <c r="M54" s="131">
        <v>-0.01</v>
      </c>
      <c r="N54" s="179">
        <v>4253900</v>
      </c>
      <c r="O54" s="180">
        <f t="shared" si="6"/>
        <v>0.5441439828080229</v>
      </c>
      <c r="P54" s="112">
        <f>Volume!K54</f>
        <v>857</v>
      </c>
      <c r="Q54" s="70">
        <f>Volume!J54</f>
        <v>873</v>
      </c>
      <c r="R54" s="249">
        <f t="shared" si="10"/>
        <v>682.47648</v>
      </c>
      <c r="S54" s="107">
        <f t="shared" si="11"/>
        <v>371.36547</v>
      </c>
      <c r="T54" s="113">
        <f t="shared" si="7"/>
        <v>7893200</v>
      </c>
      <c r="U54" s="107">
        <f t="shared" si="12"/>
        <v>-0.9577864490954239</v>
      </c>
      <c r="V54" s="107">
        <f t="shared" si="13"/>
        <v>585.92268</v>
      </c>
      <c r="W54" s="107">
        <f t="shared" si="14"/>
        <v>82.37628</v>
      </c>
      <c r="X54" s="107">
        <f t="shared" si="15"/>
        <v>14.17752</v>
      </c>
      <c r="Y54" s="107">
        <f t="shared" si="8"/>
        <v>676.44724</v>
      </c>
      <c r="Z54" s="249">
        <f t="shared" si="9"/>
        <v>6.0292400000000725</v>
      </c>
      <c r="AA54" s="80"/>
      <c r="AB54" s="79"/>
    </row>
    <row r="55" spans="1:26" s="8" customFormat="1" ht="15">
      <c r="A55" s="205" t="s">
        <v>156</v>
      </c>
      <c r="B55" s="170">
        <v>14764800</v>
      </c>
      <c r="C55" s="168">
        <v>254400</v>
      </c>
      <c r="D55" s="176">
        <v>0.02</v>
      </c>
      <c r="E55" s="170">
        <v>5347200</v>
      </c>
      <c r="F55" s="116">
        <v>-4800</v>
      </c>
      <c r="G55" s="176">
        <v>0</v>
      </c>
      <c r="H55" s="170">
        <v>1027200</v>
      </c>
      <c r="I55" s="116">
        <v>-43200</v>
      </c>
      <c r="J55" s="176">
        <v>-0.04</v>
      </c>
      <c r="K55" s="170">
        <v>21139200</v>
      </c>
      <c r="L55" s="116">
        <v>206400</v>
      </c>
      <c r="M55" s="131">
        <v>0.01</v>
      </c>
      <c r="N55" s="179">
        <v>15177600</v>
      </c>
      <c r="O55" s="180">
        <f t="shared" si="6"/>
        <v>0.717983651226158</v>
      </c>
      <c r="P55" s="112">
        <f>Volume!K55</f>
        <v>74.2</v>
      </c>
      <c r="Q55" s="70">
        <f>Volume!J55</f>
        <v>74.8</v>
      </c>
      <c r="R55" s="249">
        <f t="shared" si="10"/>
        <v>158.121216</v>
      </c>
      <c r="S55" s="107">
        <f t="shared" si="11"/>
        <v>113.528448</v>
      </c>
      <c r="T55" s="113">
        <f t="shared" si="7"/>
        <v>20932800</v>
      </c>
      <c r="U55" s="107">
        <f t="shared" si="12"/>
        <v>0.9860123824810824</v>
      </c>
      <c r="V55" s="107">
        <f t="shared" si="13"/>
        <v>110.440704</v>
      </c>
      <c r="W55" s="107">
        <f t="shared" si="14"/>
        <v>39.997056</v>
      </c>
      <c r="X55" s="107">
        <f t="shared" si="15"/>
        <v>7.683456</v>
      </c>
      <c r="Y55" s="107">
        <f t="shared" si="8"/>
        <v>155.321376</v>
      </c>
      <c r="Z55" s="249">
        <f t="shared" si="9"/>
        <v>2.7998400000000174</v>
      </c>
    </row>
    <row r="56" spans="1:26" s="8" customFormat="1" ht="15">
      <c r="A56" s="205" t="s">
        <v>199</v>
      </c>
      <c r="B56" s="170">
        <v>14879800</v>
      </c>
      <c r="C56" s="168">
        <v>-1374700</v>
      </c>
      <c r="D56" s="176">
        <v>-0.08</v>
      </c>
      <c r="E56" s="170">
        <v>3386600</v>
      </c>
      <c r="F56" s="116">
        <v>-159300</v>
      </c>
      <c r="G56" s="176">
        <v>-0.04</v>
      </c>
      <c r="H56" s="170">
        <v>466100</v>
      </c>
      <c r="I56" s="116">
        <v>-11800</v>
      </c>
      <c r="J56" s="176">
        <v>-0.02</v>
      </c>
      <c r="K56" s="170">
        <v>18732500</v>
      </c>
      <c r="L56" s="116">
        <v>-1545800</v>
      </c>
      <c r="M56" s="131">
        <v>-0.08</v>
      </c>
      <c r="N56" s="179">
        <v>13251400</v>
      </c>
      <c r="O56" s="180">
        <f t="shared" si="6"/>
        <v>0.7074015748031496</v>
      </c>
      <c r="P56" s="112">
        <f>Volume!K56</f>
        <v>72.15</v>
      </c>
      <c r="Q56" s="70">
        <f>Volume!J56</f>
        <v>74.95</v>
      </c>
      <c r="R56" s="249">
        <f t="shared" si="10"/>
        <v>140.4000875</v>
      </c>
      <c r="S56" s="107">
        <f t="shared" si="11"/>
        <v>99.319243</v>
      </c>
      <c r="T56" s="113">
        <f t="shared" si="7"/>
        <v>20278300</v>
      </c>
      <c r="U56" s="107">
        <f t="shared" si="12"/>
        <v>-7.6229269711958105</v>
      </c>
      <c r="V56" s="107">
        <f t="shared" si="13"/>
        <v>111.524101</v>
      </c>
      <c r="W56" s="107">
        <f t="shared" si="14"/>
        <v>25.382567</v>
      </c>
      <c r="X56" s="107">
        <f t="shared" si="15"/>
        <v>3.4934195</v>
      </c>
      <c r="Y56" s="107">
        <f t="shared" si="8"/>
        <v>146.3079345</v>
      </c>
      <c r="Z56" s="249">
        <f t="shared" si="9"/>
        <v>-5.907846999999975</v>
      </c>
    </row>
    <row r="57" spans="1:26" s="8" customFormat="1" ht="15">
      <c r="A57" s="205" t="s">
        <v>190</v>
      </c>
      <c r="B57" s="170">
        <v>92673000</v>
      </c>
      <c r="C57" s="168">
        <v>3717000</v>
      </c>
      <c r="D57" s="176">
        <v>0.04</v>
      </c>
      <c r="E57" s="170">
        <v>24727500</v>
      </c>
      <c r="F57" s="116">
        <v>945000</v>
      </c>
      <c r="G57" s="176">
        <v>0.04</v>
      </c>
      <c r="H57" s="170">
        <v>4158000</v>
      </c>
      <c r="I57" s="116">
        <v>-157500</v>
      </c>
      <c r="J57" s="176">
        <v>-0.04</v>
      </c>
      <c r="K57" s="170">
        <v>121558500</v>
      </c>
      <c r="L57" s="116">
        <v>4504500</v>
      </c>
      <c r="M57" s="131">
        <v>0.04</v>
      </c>
      <c r="N57" s="179">
        <v>68386500</v>
      </c>
      <c r="O57" s="180">
        <f t="shared" si="6"/>
        <v>0.5625809795283753</v>
      </c>
      <c r="P57" s="112">
        <f>Volume!K57</f>
        <v>11.05</v>
      </c>
      <c r="Q57" s="70">
        <f>Volume!J57</f>
        <v>12</v>
      </c>
      <c r="R57" s="249">
        <f t="shared" si="10"/>
        <v>145.8702</v>
      </c>
      <c r="S57" s="107">
        <f t="shared" si="11"/>
        <v>82.0638</v>
      </c>
      <c r="T57" s="113">
        <f t="shared" si="7"/>
        <v>117054000</v>
      </c>
      <c r="U57" s="107">
        <f t="shared" si="12"/>
        <v>3.8482238966630784</v>
      </c>
      <c r="V57" s="107">
        <f t="shared" si="13"/>
        <v>111.2076</v>
      </c>
      <c r="W57" s="107">
        <f t="shared" si="14"/>
        <v>29.673</v>
      </c>
      <c r="X57" s="107">
        <f t="shared" si="15"/>
        <v>4.9896</v>
      </c>
      <c r="Y57" s="107">
        <f t="shared" si="8"/>
        <v>129.34467</v>
      </c>
      <c r="Z57" s="249">
        <f t="shared" si="9"/>
        <v>16.525530000000003</v>
      </c>
    </row>
    <row r="58" spans="1:26" s="8" customFormat="1" ht="15">
      <c r="A58" s="205" t="s">
        <v>157</v>
      </c>
      <c r="B58" s="170">
        <v>9303000</v>
      </c>
      <c r="C58" s="168">
        <v>143500</v>
      </c>
      <c r="D58" s="176">
        <v>0.02</v>
      </c>
      <c r="E58" s="170">
        <v>726250</v>
      </c>
      <c r="F58" s="116">
        <v>-10500</v>
      </c>
      <c r="G58" s="176">
        <v>-0.01</v>
      </c>
      <c r="H58" s="170">
        <v>59500</v>
      </c>
      <c r="I58" s="116">
        <v>0</v>
      </c>
      <c r="J58" s="176">
        <v>0</v>
      </c>
      <c r="K58" s="170">
        <v>10088750</v>
      </c>
      <c r="L58" s="116">
        <v>133000</v>
      </c>
      <c r="M58" s="131">
        <v>0.01</v>
      </c>
      <c r="N58" s="179">
        <v>5640250</v>
      </c>
      <c r="O58" s="180">
        <f t="shared" si="6"/>
        <v>0.5590633130962706</v>
      </c>
      <c r="P58" s="112">
        <f>Volume!K58</f>
        <v>148.75</v>
      </c>
      <c r="Q58" s="70">
        <f>Volume!J58</f>
        <v>151.8</v>
      </c>
      <c r="R58" s="249">
        <f t="shared" si="10"/>
        <v>153.147225</v>
      </c>
      <c r="S58" s="107">
        <f t="shared" si="11"/>
        <v>85.61899500000001</v>
      </c>
      <c r="T58" s="113">
        <f t="shared" si="7"/>
        <v>9955750</v>
      </c>
      <c r="U58" s="107">
        <f t="shared" si="12"/>
        <v>1.335911407980313</v>
      </c>
      <c r="V58" s="107">
        <f t="shared" si="13"/>
        <v>141.21954</v>
      </c>
      <c r="W58" s="107">
        <f t="shared" si="14"/>
        <v>11.024475</v>
      </c>
      <c r="X58" s="107">
        <f t="shared" si="15"/>
        <v>0.90321</v>
      </c>
      <c r="Y58" s="107">
        <f t="shared" si="8"/>
        <v>148.09178125</v>
      </c>
      <c r="Z58" s="249">
        <f t="shared" si="9"/>
        <v>5.055443749999995</v>
      </c>
    </row>
    <row r="59" spans="1:26" s="8" customFormat="1" ht="15">
      <c r="A59" s="205" t="s">
        <v>191</v>
      </c>
      <c r="B59" s="170">
        <v>19351700</v>
      </c>
      <c r="C59" s="168">
        <v>-263900</v>
      </c>
      <c r="D59" s="176">
        <v>-0.01</v>
      </c>
      <c r="E59" s="170">
        <v>2849250</v>
      </c>
      <c r="F59" s="116">
        <v>21750</v>
      </c>
      <c r="G59" s="176">
        <v>0.01</v>
      </c>
      <c r="H59" s="170">
        <v>609000</v>
      </c>
      <c r="I59" s="116">
        <v>-1450</v>
      </c>
      <c r="J59" s="176">
        <v>0</v>
      </c>
      <c r="K59" s="170">
        <v>22809950</v>
      </c>
      <c r="L59" s="116">
        <v>-243600</v>
      </c>
      <c r="M59" s="131">
        <v>-0.01</v>
      </c>
      <c r="N59" s="179">
        <v>13963500</v>
      </c>
      <c r="O59" s="180">
        <f t="shared" si="6"/>
        <v>0.6121670586739559</v>
      </c>
      <c r="P59" s="112">
        <f>Volume!K59</f>
        <v>231.45</v>
      </c>
      <c r="Q59" s="70">
        <f>Volume!J59</f>
        <v>232.3</v>
      </c>
      <c r="R59" s="249">
        <f t="shared" si="10"/>
        <v>529.8751385</v>
      </c>
      <c r="S59" s="107">
        <f t="shared" si="11"/>
        <v>324.372105</v>
      </c>
      <c r="T59" s="113">
        <f t="shared" si="7"/>
        <v>23053550</v>
      </c>
      <c r="U59" s="107">
        <f t="shared" si="12"/>
        <v>-1.0566702308321276</v>
      </c>
      <c r="V59" s="107">
        <f t="shared" si="13"/>
        <v>449.539991</v>
      </c>
      <c r="W59" s="107">
        <f t="shared" si="14"/>
        <v>66.1880775</v>
      </c>
      <c r="X59" s="107">
        <f t="shared" si="15"/>
        <v>14.14707</v>
      </c>
      <c r="Y59" s="107">
        <f t="shared" si="8"/>
        <v>533.57441475</v>
      </c>
      <c r="Z59" s="249">
        <f t="shared" si="9"/>
        <v>-3.6992762499999117</v>
      </c>
    </row>
    <row r="60" spans="1:26" s="8" customFormat="1" ht="15">
      <c r="A60" s="205" t="s">
        <v>182</v>
      </c>
      <c r="B60" s="170">
        <v>15299900</v>
      </c>
      <c r="C60" s="168">
        <v>492800</v>
      </c>
      <c r="D60" s="176">
        <v>0.03</v>
      </c>
      <c r="E60" s="170">
        <v>1617000</v>
      </c>
      <c r="F60" s="116">
        <v>-7700</v>
      </c>
      <c r="G60" s="176">
        <v>0</v>
      </c>
      <c r="H60" s="170">
        <v>215600</v>
      </c>
      <c r="I60" s="116">
        <v>7700</v>
      </c>
      <c r="J60" s="176">
        <v>0.04</v>
      </c>
      <c r="K60" s="170">
        <v>17132500</v>
      </c>
      <c r="L60" s="116">
        <v>492800</v>
      </c>
      <c r="M60" s="131">
        <v>0.03</v>
      </c>
      <c r="N60" s="179">
        <v>10949400</v>
      </c>
      <c r="O60" s="180">
        <f t="shared" si="6"/>
        <v>0.6391011235955056</v>
      </c>
      <c r="P60" s="112">
        <f>Volume!K60</f>
        <v>42.05</v>
      </c>
      <c r="Q60" s="70">
        <f>Volume!J60</f>
        <v>42.9</v>
      </c>
      <c r="R60" s="249">
        <f t="shared" si="10"/>
        <v>73.498425</v>
      </c>
      <c r="S60" s="107">
        <f t="shared" si="11"/>
        <v>46.972926</v>
      </c>
      <c r="T60" s="113">
        <f t="shared" si="7"/>
        <v>16639700</v>
      </c>
      <c r="U60" s="107">
        <f t="shared" si="12"/>
        <v>2.9615918556223972</v>
      </c>
      <c r="V60" s="107">
        <f t="shared" si="13"/>
        <v>65.636571</v>
      </c>
      <c r="W60" s="107">
        <f t="shared" si="14"/>
        <v>6.93693</v>
      </c>
      <c r="X60" s="107">
        <f t="shared" si="15"/>
        <v>0.924924</v>
      </c>
      <c r="Y60" s="107">
        <f t="shared" si="8"/>
        <v>69.9699385</v>
      </c>
      <c r="Z60" s="249">
        <f t="shared" si="9"/>
        <v>3.5284864999999996</v>
      </c>
    </row>
    <row r="61" spans="1:28" s="59" customFormat="1" ht="15">
      <c r="A61" s="205" t="s">
        <v>216</v>
      </c>
      <c r="B61" s="170">
        <v>3169800</v>
      </c>
      <c r="C61" s="168">
        <v>-202200</v>
      </c>
      <c r="D61" s="176">
        <v>-0.06</v>
      </c>
      <c r="E61" s="170">
        <v>375800</v>
      </c>
      <c r="F61" s="116">
        <v>-13200</v>
      </c>
      <c r="G61" s="176">
        <v>-0.03</v>
      </c>
      <c r="H61" s="170">
        <v>84800</v>
      </c>
      <c r="I61" s="116">
        <v>-2800</v>
      </c>
      <c r="J61" s="176">
        <v>-0.03</v>
      </c>
      <c r="K61" s="170">
        <v>3630400</v>
      </c>
      <c r="L61" s="116">
        <v>-218200</v>
      </c>
      <c r="M61" s="131">
        <v>-0.06</v>
      </c>
      <c r="N61" s="179">
        <v>1864000</v>
      </c>
      <c r="O61" s="180">
        <f t="shared" si="6"/>
        <v>0.5134420449537241</v>
      </c>
      <c r="P61" s="112">
        <f>Volume!K61</f>
        <v>2173.8</v>
      </c>
      <c r="Q61" s="70">
        <f>Volume!J61</f>
        <v>2219.45</v>
      </c>
      <c r="R61" s="249">
        <f t="shared" si="10"/>
        <v>805.7491279999999</v>
      </c>
      <c r="S61" s="107">
        <f t="shared" si="11"/>
        <v>413.70547999999997</v>
      </c>
      <c r="T61" s="113">
        <f t="shared" si="7"/>
        <v>3848600</v>
      </c>
      <c r="U61" s="107">
        <f t="shared" si="12"/>
        <v>-5.669594138128151</v>
      </c>
      <c r="V61" s="107">
        <f t="shared" si="13"/>
        <v>703.5212609999999</v>
      </c>
      <c r="W61" s="107">
        <f t="shared" si="14"/>
        <v>83.40693099999999</v>
      </c>
      <c r="X61" s="107">
        <f t="shared" si="15"/>
        <v>18.820935999999996</v>
      </c>
      <c r="Y61" s="107">
        <f t="shared" si="8"/>
        <v>836.6086680000001</v>
      </c>
      <c r="Z61" s="249">
        <f t="shared" si="9"/>
        <v>-30.859540000000152</v>
      </c>
      <c r="AA61" s="80"/>
      <c r="AB61" s="79"/>
    </row>
    <row r="62" spans="1:26" s="8" customFormat="1" ht="15">
      <c r="A62" s="205" t="s">
        <v>158</v>
      </c>
      <c r="B62" s="170">
        <v>1601850</v>
      </c>
      <c r="C62" s="168">
        <v>156350</v>
      </c>
      <c r="D62" s="176">
        <v>0.11</v>
      </c>
      <c r="E62" s="170">
        <v>50150</v>
      </c>
      <c r="F62" s="116">
        <v>14750</v>
      </c>
      <c r="G62" s="176">
        <v>0.42</v>
      </c>
      <c r="H62" s="170">
        <v>0</v>
      </c>
      <c r="I62" s="116">
        <v>0</v>
      </c>
      <c r="J62" s="176">
        <v>0</v>
      </c>
      <c r="K62" s="170">
        <v>1652000</v>
      </c>
      <c r="L62" s="116">
        <v>171100</v>
      </c>
      <c r="M62" s="131">
        <v>0.12</v>
      </c>
      <c r="N62" s="179">
        <v>1215400</v>
      </c>
      <c r="O62" s="180">
        <f t="shared" si="6"/>
        <v>0.7357142857142858</v>
      </c>
      <c r="P62" s="112">
        <f>Volume!K62</f>
        <v>108.25</v>
      </c>
      <c r="Q62" s="70">
        <f>Volume!J62</f>
        <v>107.2</v>
      </c>
      <c r="R62" s="249">
        <f t="shared" si="10"/>
        <v>17.70944</v>
      </c>
      <c r="S62" s="107">
        <f t="shared" si="11"/>
        <v>13.029088</v>
      </c>
      <c r="T62" s="113">
        <f t="shared" si="7"/>
        <v>1480900</v>
      </c>
      <c r="U62" s="107">
        <f t="shared" si="12"/>
        <v>11.553784860557768</v>
      </c>
      <c r="V62" s="107">
        <f t="shared" si="13"/>
        <v>17.171832</v>
      </c>
      <c r="W62" s="107">
        <f t="shared" si="14"/>
        <v>0.537608</v>
      </c>
      <c r="X62" s="107">
        <f t="shared" si="15"/>
        <v>0</v>
      </c>
      <c r="Y62" s="107">
        <f t="shared" si="8"/>
        <v>16.0307425</v>
      </c>
      <c r="Z62" s="249">
        <f t="shared" si="9"/>
        <v>1.678697500000002</v>
      </c>
    </row>
    <row r="63" spans="1:28" s="59" customFormat="1" ht="15">
      <c r="A63" s="205" t="s">
        <v>104</v>
      </c>
      <c r="B63" s="170">
        <v>1614600</v>
      </c>
      <c r="C63" s="168">
        <v>16800</v>
      </c>
      <c r="D63" s="176">
        <v>0.01</v>
      </c>
      <c r="E63" s="170">
        <v>2400</v>
      </c>
      <c r="F63" s="116">
        <v>0</v>
      </c>
      <c r="G63" s="176">
        <v>0</v>
      </c>
      <c r="H63" s="170">
        <v>0</v>
      </c>
      <c r="I63" s="116">
        <v>0</v>
      </c>
      <c r="J63" s="176">
        <v>0</v>
      </c>
      <c r="K63" s="170">
        <v>1617000</v>
      </c>
      <c r="L63" s="116">
        <v>16800</v>
      </c>
      <c r="M63" s="131">
        <v>0.01</v>
      </c>
      <c r="N63" s="179">
        <v>1024800</v>
      </c>
      <c r="O63" s="180">
        <f t="shared" si="6"/>
        <v>0.6337662337662338</v>
      </c>
      <c r="P63" s="112">
        <f>Volume!K63</f>
        <v>445.05</v>
      </c>
      <c r="Q63" s="70">
        <f>Volume!J63</f>
        <v>435.15</v>
      </c>
      <c r="R63" s="249">
        <f t="shared" si="10"/>
        <v>70.363755</v>
      </c>
      <c r="S63" s="107">
        <f t="shared" si="11"/>
        <v>44.594172</v>
      </c>
      <c r="T63" s="113">
        <f t="shared" si="7"/>
        <v>1600200</v>
      </c>
      <c r="U63" s="107">
        <f t="shared" si="12"/>
        <v>1.0498687664041995</v>
      </c>
      <c r="V63" s="107">
        <f t="shared" si="13"/>
        <v>70.259319</v>
      </c>
      <c r="W63" s="107">
        <f t="shared" si="14"/>
        <v>0.104436</v>
      </c>
      <c r="X63" s="107">
        <f t="shared" si="15"/>
        <v>0</v>
      </c>
      <c r="Y63" s="107">
        <f t="shared" si="8"/>
        <v>71.216901</v>
      </c>
      <c r="Z63" s="249">
        <f t="shared" si="9"/>
        <v>-0.8531459999999953</v>
      </c>
      <c r="AA63" s="80"/>
      <c r="AB63" s="79"/>
    </row>
    <row r="64" spans="1:28" s="59" customFormat="1" ht="15">
      <c r="A64" s="205" t="s">
        <v>48</v>
      </c>
      <c r="B64" s="170">
        <v>13998600</v>
      </c>
      <c r="C64" s="168">
        <v>203500</v>
      </c>
      <c r="D64" s="176">
        <v>0.01</v>
      </c>
      <c r="E64" s="170">
        <v>814000</v>
      </c>
      <c r="F64" s="116">
        <v>-18700</v>
      </c>
      <c r="G64" s="176">
        <v>-0.02</v>
      </c>
      <c r="H64" s="170">
        <v>95700</v>
      </c>
      <c r="I64" s="116">
        <v>-2200</v>
      </c>
      <c r="J64" s="176">
        <v>-0.02</v>
      </c>
      <c r="K64" s="170">
        <v>14908300</v>
      </c>
      <c r="L64" s="116">
        <v>182600</v>
      </c>
      <c r="M64" s="131">
        <v>0.01</v>
      </c>
      <c r="N64" s="179">
        <v>9232300</v>
      </c>
      <c r="O64" s="180">
        <f t="shared" si="6"/>
        <v>0.6192724857965026</v>
      </c>
      <c r="P64" s="112">
        <f>Volume!K64</f>
        <v>286.4</v>
      </c>
      <c r="Q64" s="70">
        <f>Volume!J64</f>
        <v>288.7</v>
      </c>
      <c r="R64" s="249">
        <f t="shared" si="10"/>
        <v>430.402621</v>
      </c>
      <c r="S64" s="107">
        <f t="shared" si="11"/>
        <v>266.536501</v>
      </c>
      <c r="T64" s="113">
        <f t="shared" si="7"/>
        <v>14725700</v>
      </c>
      <c r="U64" s="107">
        <f t="shared" si="12"/>
        <v>1.2400089639202212</v>
      </c>
      <c r="V64" s="107">
        <f t="shared" si="13"/>
        <v>404.139582</v>
      </c>
      <c r="W64" s="107">
        <f t="shared" si="14"/>
        <v>23.50018</v>
      </c>
      <c r="X64" s="107">
        <f t="shared" si="15"/>
        <v>2.762859</v>
      </c>
      <c r="Y64" s="107">
        <f t="shared" si="8"/>
        <v>421.74404799999996</v>
      </c>
      <c r="Z64" s="249">
        <f t="shared" si="9"/>
        <v>8.658573000000047</v>
      </c>
      <c r="AA64" s="80"/>
      <c r="AB64" s="79"/>
    </row>
    <row r="65" spans="1:28" s="59" customFormat="1" ht="15">
      <c r="A65" s="205" t="s">
        <v>6</v>
      </c>
      <c r="B65" s="170">
        <v>13729500</v>
      </c>
      <c r="C65" s="168">
        <v>-659250</v>
      </c>
      <c r="D65" s="176">
        <v>-0.05</v>
      </c>
      <c r="E65" s="170">
        <v>2781000</v>
      </c>
      <c r="F65" s="116">
        <v>19125</v>
      </c>
      <c r="G65" s="176">
        <v>0.01</v>
      </c>
      <c r="H65" s="170">
        <v>367875</v>
      </c>
      <c r="I65" s="116">
        <v>-34875</v>
      </c>
      <c r="J65" s="176">
        <v>-0.09</v>
      </c>
      <c r="K65" s="170">
        <v>16878375</v>
      </c>
      <c r="L65" s="116">
        <v>-675000</v>
      </c>
      <c r="M65" s="131">
        <v>-0.04</v>
      </c>
      <c r="N65" s="179">
        <v>10370250</v>
      </c>
      <c r="O65" s="180">
        <f t="shared" si="6"/>
        <v>0.6144104512430847</v>
      </c>
      <c r="P65" s="112">
        <f>Volume!K65</f>
        <v>169.6</v>
      </c>
      <c r="Q65" s="70">
        <f>Volume!J65</f>
        <v>174.55</v>
      </c>
      <c r="R65" s="249">
        <f t="shared" si="10"/>
        <v>294.612035625</v>
      </c>
      <c r="S65" s="107">
        <f t="shared" si="11"/>
        <v>181.01271375</v>
      </c>
      <c r="T65" s="113">
        <f t="shared" si="7"/>
        <v>17553375</v>
      </c>
      <c r="U65" s="107">
        <f t="shared" si="12"/>
        <v>-3.845414343395501</v>
      </c>
      <c r="V65" s="107">
        <f t="shared" si="13"/>
        <v>239.6484225</v>
      </c>
      <c r="W65" s="107">
        <f t="shared" si="14"/>
        <v>48.54235500000001</v>
      </c>
      <c r="X65" s="107">
        <f t="shared" si="15"/>
        <v>6.4212581250000005</v>
      </c>
      <c r="Y65" s="107">
        <f t="shared" si="8"/>
        <v>297.70524</v>
      </c>
      <c r="Z65" s="249">
        <f t="shared" si="9"/>
        <v>-3.0932043750000275</v>
      </c>
      <c r="AA65" s="80"/>
      <c r="AB65" s="79"/>
    </row>
    <row r="66" spans="1:26" s="8" customFormat="1" ht="15">
      <c r="A66" s="205" t="s">
        <v>192</v>
      </c>
      <c r="B66" s="170">
        <v>11574000</v>
      </c>
      <c r="C66" s="168">
        <v>34000</v>
      </c>
      <c r="D66" s="176">
        <v>0</v>
      </c>
      <c r="E66" s="170">
        <v>1232000</v>
      </c>
      <c r="F66" s="116">
        <v>-11000</v>
      </c>
      <c r="G66" s="176">
        <v>-0.01</v>
      </c>
      <c r="H66" s="170">
        <v>154000</v>
      </c>
      <c r="I66" s="116">
        <v>2000</v>
      </c>
      <c r="J66" s="176">
        <v>0.01</v>
      </c>
      <c r="K66" s="170">
        <v>12960000</v>
      </c>
      <c r="L66" s="116">
        <v>25000</v>
      </c>
      <c r="M66" s="131">
        <v>0</v>
      </c>
      <c r="N66" s="179">
        <v>8430000</v>
      </c>
      <c r="O66" s="180">
        <f t="shared" si="6"/>
        <v>0.6504629629629629</v>
      </c>
      <c r="P66" s="112">
        <f>Volume!K66</f>
        <v>383.4</v>
      </c>
      <c r="Q66" s="70">
        <f>Volume!J66</f>
        <v>386.3</v>
      </c>
      <c r="R66" s="249">
        <f t="shared" si="10"/>
        <v>500.6448</v>
      </c>
      <c r="S66" s="107">
        <f t="shared" si="11"/>
        <v>325.6509</v>
      </c>
      <c r="T66" s="113">
        <f t="shared" si="7"/>
        <v>12935000</v>
      </c>
      <c r="U66" s="107">
        <f t="shared" si="12"/>
        <v>0.1932740626207963</v>
      </c>
      <c r="V66" s="107">
        <f t="shared" si="13"/>
        <v>447.10362</v>
      </c>
      <c r="W66" s="107">
        <f t="shared" si="14"/>
        <v>47.59216</v>
      </c>
      <c r="X66" s="107">
        <f t="shared" si="15"/>
        <v>5.94902</v>
      </c>
      <c r="Y66" s="107">
        <f t="shared" si="8"/>
        <v>495.9279</v>
      </c>
      <c r="Z66" s="249">
        <f t="shared" si="9"/>
        <v>4.716899999999953</v>
      </c>
    </row>
    <row r="67" spans="1:26" s="8" customFormat="1" ht="15">
      <c r="A67" s="205" t="s">
        <v>183</v>
      </c>
      <c r="B67" s="170">
        <v>182400</v>
      </c>
      <c r="C67" s="168">
        <v>-10200</v>
      </c>
      <c r="D67" s="176">
        <v>-0.05</v>
      </c>
      <c r="E67" s="170">
        <v>0</v>
      </c>
      <c r="F67" s="116">
        <v>0</v>
      </c>
      <c r="G67" s="176">
        <v>0</v>
      </c>
      <c r="H67" s="170">
        <v>0</v>
      </c>
      <c r="I67" s="116">
        <v>0</v>
      </c>
      <c r="J67" s="176">
        <v>0</v>
      </c>
      <c r="K67" s="170">
        <v>182400</v>
      </c>
      <c r="L67" s="116">
        <v>-10200</v>
      </c>
      <c r="M67" s="131">
        <v>-0.05</v>
      </c>
      <c r="N67" s="179">
        <v>136800</v>
      </c>
      <c r="O67" s="180">
        <f t="shared" si="6"/>
        <v>0.75</v>
      </c>
      <c r="P67" s="112">
        <f>Volume!K67</f>
        <v>670.9</v>
      </c>
      <c r="Q67" s="70">
        <f>Volume!J67</f>
        <v>675.25</v>
      </c>
      <c r="R67" s="249">
        <f t="shared" si="10"/>
        <v>12.31656</v>
      </c>
      <c r="S67" s="107">
        <f t="shared" si="11"/>
        <v>9.23742</v>
      </c>
      <c r="T67" s="113">
        <f t="shared" si="7"/>
        <v>192600</v>
      </c>
      <c r="U67" s="107">
        <f t="shared" si="12"/>
        <v>-5.29595015576324</v>
      </c>
      <c r="V67" s="107">
        <f t="shared" si="13"/>
        <v>12.31656</v>
      </c>
      <c r="W67" s="107">
        <f t="shared" si="14"/>
        <v>0</v>
      </c>
      <c r="X67" s="107">
        <f t="shared" si="15"/>
        <v>0</v>
      </c>
      <c r="Y67" s="107">
        <f t="shared" si="8"/>
        <v>12.921534</v>
      </c>
      <c r="Z67" s="249">
        <f t="shared" si="9"/>
        <v>-0.6049739999999986</v>
      </c>
    </row>
    <row r="68" spans="1:28" s="59" customFormat="1" ht="15">
      <c r="A68" s="205" t="s">
        <v>147</v>
      </c>
      <c r="B68" s="170">
        <v>2406800</v>
      </c>
      <c r="C68" s="168">
        <v>-13600</v>
      </c>
      <c r="D68" s="176">
        <v>-0.01</v>
      </c>
      <c r="E68" s="170">
        <v>43200</v>
      </c>
      <c r="F68" s="116">
        <v>0</v>
      </c>
      <c r="G68" s="176">
        <v>0</v>
      </c>
      <c r="H68" s="170">
        <v>3200</v>
      </c>
      <c r="I68" s="116">
        <v>0</v>
      </c>
      <c r="J68" s="176">
        <v>0</v>
      </c>
      <c r="K68" s="170">
        <v>2453200</v>
      </c>
      <c r="L68" s="116">
        <v>-13600</v>
      </c>
      <c r="M68" s="131">
        <v>-0.01</v>
      </c>
      <c r="N68" s="179">
        <v>1736400</v>
      </c>
      <c r="O68" s="180">
        <f t="shared" si="6"/>
        <v>0.7078102070764716</v>
      </c>
      <c r="P68" s="112">
        <f>Volume!K68</f>
        <v>588.35</v>
      </c>
      <c r="Q68" s="70">
        <f>Volume!J68</f>
        <v>600.9</v>
      </c>
      <c r="R68" s="249">
        <f aca="true" t="shared" si="16" ref="R68:R99">Q68*K68/10000000</f>
        <v>147.412788</v>
      </c>
      <c r="S68" s="107">
        <f aca="true" t="shared" si="17" ref="S68:S99">Q68*N68/10000000</f>
        <v>104.340276</v>
      </c>
      <c r="T68" s="113">
        <f t="shared" si="7"/>
        <v>2466800</v>
      </c>
      <c r="U68" s="107">
        <f aca="true" t="shared" si="18" ref="U68:U99">L68/T68*100</f>
        <v>-0.5513215501864764</v>
      </c>
      <c r="V68" s="107">
        <f aca="true" t="shared" si="19" ref="V68:V99">Q68*B68/10000000</f>
        <v>144.624612</v>
      </c>
      <c r="W68" s="107">
        <f aca="true" t="shared" si="20" ref="W68:W99">Q68*E68/10000000</f>
        <v>2.595888</v>
      </c>
      <c r="X68" s="107">
        <f aca="true" t="shared" si="21" ref="X68:X99">Q68*H68/10000000</f>
        <v>0.192288</v>
      </c>
      <c r="Y68" s="107">
        <f t="shared" si="8"/>
        <v>145.134178</v>
      </c>
      <c r="Z68" s="249">
        <f t="shared" si="9"/>
        <v>2.2786100000000147</v>
      </c>
      <c r="AA68" s="80"/>
      <c r="AB68" s="79"/>
    </row>
    <row r="69" spans="1:26" s="8" customFormat="1" ht="15">
      <c r="A69" s="205" t="s">
        <v>159</v>
      </c>
      <c r="B69" s="170">
        <v>259000</v>
      </c>
      <c r="C69" s="168">
        <v>12000</v>
      </c>
      <c r="D69" s="176">
        <v>0.05</v>
      </c>
      <c r="E69" s="170">
        <v>250</v>
      </c>
      <c r="F69" s="116">
        <v>0</v>
      </c>
      <c r="G69" s="176">
        <v>0</v>
      </c>
      <c r="H69" s="170">
        <v>0</v>
      </c>
      <c r="I69" s="116">
        <v>0</v>
      </c>
      <c r="J69" s="176">
        <v>0</v>
      </c>
      <c r="K69" s="170">
        <v>259250</v>
      </c>
      <c r="L69" s="116">
        <v>12000</v>
      </c>
      <c r="M69" s="131">
        <v>0.05</v>
      </c>
      <c r="N69" s="179">
        <v>87750</v>
      </c>
      <c r="O69" s="180">
        <f aca="true" t="shared" si="22" ref="O69:O130">N69/K69</f>
        <v>0.33847637415621984</v>
      </c>
      <c r="P69" s="112">
        <f>Volume!K69</f>
        <v>2167.05</v>
      </c>
      <c r="Q69" s="70">
        <f>Volume!J69</f>
        <v>2150.1</v>
      </c>
      <c r="R69" s="249">
        <f t="shared" si="16"/>
        <v>55.7413425</v>
      </c>
      <c r="S69" s="107">
        <f t="shared" si="17"/>
        <v>18.8671275</v>
      </c>
      <c r="T69" s="113">
        <f aca="true" t="shared" si="23" ref="T69:T130">K69-L69</f>
        <v>247250</v>
      </c>
      <c r="U69" s="107">
        <f t="shared" si="18"/>
        <v>4.853387259858443</v>
      </c>
      <c r="V69" s="107">
        <f t="shared" si="19"/>
        <v>55.68759</v>
      </c>
      <c r="W69" s="107">
        <f t="shared" si="20"/>
        <v>0.0537525</v>
      </c>
      <c r="X69" s="107">
        <f t="shared" si="21"/>
        <v>0</v>
      </c>
      <c r="Y69" s="107">
        <f aca="true" t="shared" si="24" ref="Y69:Y130">(T69*P69)/10000000</f>
        <v>53.58031125000001</v>
      </c>
      <c r="Z69" s="249">
        <f aca="true" t="shared" si="25" ref="Z69:Z130">R69-Y69</f>
        <v>2.1610312499999935</v>
      </c>
    </row>
    <row r="70" spans="1:28" s="59" customFormat="1" ht="15">
      <c r="A70" s="205" t="s">
        <v>148</v>
      </c>
      <c r="B70" s="170">
        <v>22925000</v>
      </c>
      <c r="C70" s="168">
        <v>-137500</v>
      </c>
      <c r="D70" s="176">
        <v>-0.01</v>
      </c>
      <c r="E70" s="170">
        <v>3687500</v>
      </c>
      <c r="F70" s="116">
        <v>62500</v>
      </c>
      <c r="G70" s="176">
        <v>0.02</v>
      </c>
      <c r="H70" s="170">
        <v>650000</v>
      </c>
      <c r="I70" s="116">
        <v>0</v>
      </c>
      <c r="J70" s="176">
        <v>0</v>
      </c>
      <c r="K70" s="170">
        <v>27262500</v>
      </c>
      <c r="L70" s="116">
        <v>-75000</v>
      </c>
      <c r="M70" s="131">
        <v>0</v>
      </c>
      <c r="N70" s="179">
        <v>13875000</v>
      </c>
      <c r="O70" s="180">
        <f t="shared" si="22"/>
        <v>0.5089408528198074</v>
      </c>
      <c r="P70" s="112">
        <f>Volume!K70</f>
        <v>29.2</v>
      </c>
      <c r="Q70" s="70">
        <f>Volume!J70</f>
        <v>29.4</v>
      </c>
      <c r="R70" s="249">
        <f t="shared" si="16"/>
        <v>80.15175</v>
      </c>
      <c r="S70" s="107">
        <f t="shared" si="17"/>
        <v>40.7925</v>
      </c>
      <c r="T70" s="113">
        <f t="shared" si="23"/>
        <v>27337500</v>
      </c>
      <c r="U70" s="107">
        <f t="shared" si="18"/>
        <v>-0.2743484224965706</v>
      </c>
      <c r="V70" s="107">
        <f t="shared" si="19"/>
        <v>67.3995</v>
      </c>
      <c r="W70" s="107">
        <f t="shared" si="20"/>
        <v>10.84125</v>
      </c>
      <c r="X70" s="107">
        <f t="shared" si="21"/>
        <v>1.911</v>
      </c>
      <c r="Y70" s="107">
        <f t="shared" si="24"/>
        <v>79.8255</v>
      </c>
      <c r="Z70" s="249">
        <f t="shared" si="25"/>
        <v>0.3262500000000017</v>
      </c>
      <c r="AA70" s="80"/>
      <c r="AB70" s="79"/>
    </row>
    <row r="71" spans="1:26" s="8" customFormat="1" ht="15">
      <c r="A71" s="205" t="s">
        <v>184</v>
      </c>
      <c r="B71" s="170">
        <v>7472000</v>
      </c>
      <c r="C71" s="168">
        <v>52000</v>
      </c>
      <c r="D71" s="176">
        <v>0.01</v>
      </c>
      <c r="E71" s="170">
        <v>132000</v>
      </c>
      <c r="F71" s="116">
        <v>20000</v>
      </c>
      <c r="G71" s="176">
        <v>0.18</v>
      </c>
      <c r="H71" s="170">
        <v>36000</v>
      </c>
      <c r="I71" s="116">
        <v>12000</v>
      </c>
      <c r="J71" s="176">
        <v>0.5</v>
      </c>
      <c r="K71" s="170">
        <v>7640000</v>
      </c>
      <c r="L71" s="116">
        <v>84000</v>
      </c>
      <c r="M71" s="131">
        <v>0.01</v>
      </c>
      <c r="N71" s="179">
        <v>3236000</v>
      </c>
      <c r="O71" s="180">
        <f t="shared" si="22"/>
        <v>0.4235602094240838</v>
      </c>
      <c r="P71" s="112">
        <f>Volume!K71</f>
        <v>116.45</v>
      </c>
      <c r="Q71" s="70">
        <f>Volume!J71</f>
        <v>116.85</v>
      </c>
      <c r="R71" s="249">
        <f t="shared" si="16"/>
        <v>89.2734</v>
      </c>
      <c r="S71" s="107">
        <f t="shared" si="17"/>
        <v>37.81266</v>
      </c>
      <c r="T71" s="113">
        <f t="shared" si="23"/>
        <v>7556000</v>
      </c>
      <c r="U71" s="107">
        <f t="shared" si="18"/>
        <v>1.1116993118051879</v>
      </c>
      <c r="V71" s="107">
        <f t="shared" si="19"/>
        <v>87.31032</v>
      </c>
      <c r="W71" s="107">
        <f t="shared" si="20"/>
        <v>1.54242</v>
      </c>
      <c r="X71" s="107">
        <f t="shared" si="21"/>
        <v>0.42066</v>
      </c>
      <c r="Y71" s="107">
        <f t="shared" si="24"/>
        <v>87.98962</v>
      </c>
      <c r="Z71" s="249">
        <f t="shared" si="25"/>
        <v>1.283779999999993</v>
      </c>
    </row>
    <row r="72" spans="1:26" s="8" customFormat="1" ht="15">
      <c r="A72" s="205" t="s">
        <v>193</v>
      </c>
      <c r="B72" s="170">
        <v>5790000</v>
      </c>
      <c r="C72" s="168">
        <v>530000</v>
      </c>
      <c r="D72" s="176">
        <v>0.1</v>
      </c>
      <c r="E72" s="170">
        <v>490000</v>
      </c>
      <c r="F72" s="116">
        <v>60000</v>
      </c>
      <c r="G72" s="176">
        <v>0.14</v>
      </c>
      <c r="H72" s="170">
        <v>140000</v>
      </c>
      <c r="I72" s="116">
        <v>20000</v>
      </c>
      <c r="J72" s="176">
        <v>0.17</v>
      </c>
      <c r="K72" s="170">
        <v>6420000</v>
      </c>
      <c r="L72" s="116">
        <v>610000</v>
      </c>
      <c r="M72" s="131">
        <v>0.1</v>
      </c>
      <c r="N72" s="179">
        <v>4502500</v>
      </c>
      <c r="O72" s="180">
        <f t="shared" si="22"/>
        <v>0.7013239875389408</v>
      </c>
      <c r="P72" s="112">
        <f>Volume!K72</f>
        <v>157.9</v>
      </c>
      <c r="Q72" s="70">
        <f>Volume!J72</f>
        <v>154.2</v>
      </c>
      <c r="R72" s="249">
        <f t="shared" si="16"/>
        <v>98.9964</v>
      </c>
      <c r="S72" s="107">
        <f t="shared" si="17"/>
        <v>69.42855</v>
      </c>
      <c r="T72" s="113">
        <f t="shared" si="23"/>
        <v>5810000</v>
      </c>
      <c r="U72" s="107">
        <f t="shared" si="18"/>
        <v>10.499139414802066</v>
      </c>
      <c r="V72" s="107">
        <f t="shared" si="19"/>
        <v>89.28179999999999</v>
      </c>
      <c r="W72" s="107">
        <f t="shared" si="20"/>
        <v>7.5558</v>
      </c>
      <c r="X72" s="107">
        <f t="shared" si="21"/>
        <v>2.1588</v>
      </c>
      <c r="Y72" s="107">
        <f t="shared" si="24"/>
        <v>91.7399</v>
      </c>
      <c r="Z72" s="249">
        <f t="shared" si="25"/>
        <v>7.256499999999988</v>
      </c>
    </row>
    <row r="73" spans="1:26" s="8" customFormat="1" ht="15">
      <c r="A73" s="205" t="s">
        <v>160</v>
      </c>
      <c r="B73" s="170">
        <v>2189600</v>
      </c>
      <c r="C73" s="168">
        <v>-146200</v>
      </c>
      <c r="D73" s="176">
        <v>-0.06</v>
      </c>
      <c r="E73" s="170">
        <v>62900</v>
      </c>
      <c r="F73" s="116">
        <v>-1700</v>
      </c>
      <c r="G73" s="176">
        <v>-0.03</v>
      </c>
      <c r="H73" s="170">
        <v>25500</v>
      </c>
      <c r="I73" s="116">
        <v>15300</v>
      </c>
      <c r="J73" s="176">
        <v>1.5</v>
      </c>
      <c r="K73" s="170">
        <v>2278000</v>
      </c>
      <c r="L73" s="116">
        <v>-132600</v>
      </c>
      <c r="M73" s="131">
        <v>-0.06</v>
      </c>
      <c r="N73" s="179">
        <v>1501100</v>
      </c>
      <c r="O73" s="180">
        <f t="shared" si="22"/>
        <v>0.658955223880597</v>
      </c>
      <c r="P73" s="112">
        <f>Volume!K73</f>
        <v>158.3</v>
      </c>
      <c r="Q73" s="70">
        <f>Volume!J73</f>
        <v>161.1</v>
      </c>
      <c r="R73" s="249">
        <f t="shared" si="16"/>
        <v>36.69858</v>
      </c>
      <c r="S73" s="107">
        <f t="shared" si="17"/>
        <v>24.182721</v>
      </c>
      <c r="T73" s="113">
        <f t="shared" si="23"/>
        <v>2410600</v>
      </c>
      <c r="U73" s="107">
        <f t="shared" si="18"/>
        <v>-5.500705218617771</v>
      </c>
      <c r="V73" s="107">
        <f t="shared" si="19"/>
        <v>35.274456</v>
      </c>
      <c r="W73" s="107">
        <f t="shared" si="20"/>
        <v>1.013319</v>
      </c>
      <c r="X73" s="107">
        <f t="shared" si="21"/>
        <v>0.410805</v>
      </c>
      <c r="Y73" s="107">
        <f t="shared" si="24"/>
        <v>38.159798</v>
      </c>
      <c r="Z73" s="249">
        <f t="shared" si="25"/>
        <v>-1.4612180000000023</v>
      </c>
    </row>
    <row r="74" spans="1:26" s="8" customFormat="1" ht="15">
      <c r="A74" s="205" t="s">
        <v>355</v>
      </c>
      <c r="B74" s="170">
        <v>5901550</v>
      </c>
      <c r="C74" s="168">
        <v>-137700</v>
      </c>
      <c r="D74" s="176">
        <v>-0.02</v>
      </c>
      <c r="E74" s="170">
        <v>846600</v>
      </c>
      <c r="F74" s="116">
        <v>-11900</v>
      </c>
      <c r="G74" s="176">
        <v>-0.01</v>
      </c>
      <c r="H74" s="170">
        <v>69700</v>
      </c>
      <c r="I74" s="116">
        <v>-850</v>
      </c>
      <c r="J74" s="176">
        <v>-0.01</v>
      </c>
      <c r="K74" s="170">
        <v>6817850</v>
      </c>
      <c r="L74" s="116">
        <v>-150450</v>
      </c>
      <c r="M74" s="131">
        <v>-0.02</v>
      </c>
      <c r="N74" s="179">
        <v>4969100</v>
      </c>
      <c r="O74" s="180">
        <f t="shared" si="22"/>
        <v>0.7288368033910984</v>
      </c>
      <c r="P74" s="112">
        <f>Volume!K74</f>
        <v>250.1</v>
      </c>
      <c r="Q74" s="70">
        <f>Volume!J74</f>
        <v>251.3</v>
      </c>
      <c r="R74" s="249">
        <f t="shared" si="16"/>
        <v>171.3325705</v>
      </c>
      <c r="S74" s="107">
        <f t="shared" si="17"/>
        <v>124.873483</v>
      </c>
      <c r="T74" s="113">
        <f t="shared" si="23"/>
        <v>6968300</v>
      </c>
      <c r="U74" s="107">
        <f t="shared" si="18"/>
        <v>-2.1590631861429617</v>
      </c>
      <c r="V74" s="107">
        <f t="shared" si="19"/>
        <v>148.3059515</v>
      </c>
      <c r="W74" s="107">
        <f t="shared" si="20"/>
        <v>21.275058</v>
      </c>
      <c r="X74" s="107">
        <f t="shared" si="21"/>
        <v>1.751561</v>
      </c>
      <c r="Y74" s="107">
        <f t="shared" si="24"/>
        <v>174.277183</v>
      </c>
      <c r="Z74" s="249">
        <f t="shared" si="25"/>
        <v>-2.944612500000005</v>
      </c>
    </row>
    <row r="75" spans="1:26" s="8" customFormat="1" ht="15">
      <c r="A75" s="205" t="s">
        <v>225</v>
      </c>
      <c r="B75" s="170">
        <v>1495200</v>
      </c>
      <c r="C75" s="168">
        <v>-73200</v>
      </c>
      <c r="D75" s="176">
        <v>-0.05</v>
      </c>
      <c r="E75" s="170">
        <v>99600</v>
      </c>
      <c r="F75" s="116">
        <v>-5800</v>
      </c>
      <c r="G75" s="176">
        <v>-0.06</v>
      </c>
      <c r="H75" s="170">
        <v>10400</v>
      </c>
      <c r="I75" s="116">
        <v>200</v>
      </c>
      <c r="J75" s="176">
        <v>0.02</v>
      </c>
      <c r="K75" s="170">
        <v>1605200</v>
      </c>
      <c r="L75" s="116">
        <v>-78800</v>
      </c>
      <c r="M75" s="131">
        <v>-0.05</v>
      </c>
      <c r="N75" s="179">
        <v>1150400</v>
      </c>
      <c r="O75" s="180">
        <f t="shared" si="22"/>
        <v>0.7166708198355345</v>
      </c>
      <c r="P75" s="112">
        <f>Volume!K75</f>
        <v>1433.75</v>
      </c>
      <c r="Q75" s="70">
        <f>Volume!J75</f>
        <v>1452.2</v>
      </c>
      <c r="R75" s="249">
        <f t="shared" si="16"/>
        <v>233.107144</v>
      </c>
      <c r="S75" s="107">
        <f t="shared" si="17"/>
        <v>167.061088</v>
      </c>
      <c r="T75" s="113">
        <f t="shared" si="23"/>
        <v>1684000</v>
      </c>
      <c r="U75" s="107">
        <f t="shared" si="18"/>
        <v>-4.679334916864608</v>
      </c>
      <c r="V75" s="107">
        <f t="shared" si="19"/>
        <v>217.132944</v>
      </c>
      <c r="W75" s="107">
        <f t="shared" si="20"/>
        <v>14.463912</v>
      </c>
      <c r="X75" s="107">
        <f t="shared" si="21"/>
        <v>1.510288</v>
      </c>
      <c r="Y75" s="107">
        <f t="shared" si="24"/>
        <v>241.4435</v>
      </c>
      <c r="Z75" s="249">
        <f t="shared" si="25"/>
        <v>-8.336355999999995</v>
      </c>
    </row>
    <row r="76" spans="1:28" s="59" customFormat="1" ht="15">
      <c r="A76" s="205" t="s">
        <v>7</v>
      </c>
      <c r="B76" s="170">
        <v>1513850</v>
      </c>
      <c r="C76" s="168">
        <v>-66950</v>
      </c>
      <c r="D76" s="176">
        <v>-0.04</v>
      </c>
      <c r="E76" s="170">
        <v>65650</v>
      </c>
      <c r="F76" s="116">
        <v>7800</v>
      </c>
      <c r="G76" s="176">
        <v>0.13</v>
      </c>
      <c r="H76" s="170">
        <v>29250</v>
      </c>
      <c r="I76" s="116">
        <v>1300</v>
      </c>
      <c r="J76" s="176">
        <v>0.05</v>
      </c>
      <c r="K76" s="170">
        <v>1608750</v>
      </c>
      <c r="L76" s="116">
        <v>-57850</v>
      </c>
      <c r="M76" s="131">
        <v>-0.03</v>
      </c>
      <c r="N76" s="179">
        <v>1024400</v>
      </c>
      <c r="O76" s="180">
        <f t="shared" si="22"/>
        <v>0.6367676767676768</v>
      </c>
      <c r="P76" s="112">
        <f>Volume!K76</f>
        <v>870.25</v>
      </c>
      <c r="Q76" s="70">
        <f>Volume!J76</f>
        <v>880.8</v>
      </c>
      <c r="R76" s="249">
        <f t="shared" si="16"/>
        <v>141.6987</v>
      </c>
      <c r="S76" s="107">
        <f t="shared" si="17"/>
        <v>90.229152</v>
      </c>
      <c r="T76" s="113">
        <f t="shared" si="23"/>
        <v>1666600</v>
      </c>
      <c r="U76" s="107">
        <f t="shared" si="18"/>
        <v>-3.471138845553822</v>
      </c>
      <c r="V76" s="107">
        <f t="shared" si="19"/>
        <v>133.339908</v>
      </c>
      <c r="W76" s="107">
        <f t="shared" si="20"/>
        <v>5.782452</v>
      </c>
      <c r="X76" s="107">
        <f t="shared" si="21"/>
        <v>2.57634</v>
      </c>
      <c r="Y76" s="107">
        <f t="shared" si="24"/>
        <v>145.035865</v>
      </c>
      <c r="Z76" s="249">
        <f t="shared" si="25"/>
        <v>-3.337164999999999</v>
      </c>
      <c r="AA76" s="80"/>
      <c r="AB76" s="79"/>
    </row>
    <row r="77" spans="1:26" s="8" customFormat="1" ht="15">
      <c r="A77" s="205" t="s">
        <v>185</v>
      </c>
      <c r="B77" s="170">
        <v>3602400</v>
      </c>
      <c r="C77" s="168">
        <v>110400</v>
      </c>
      <c r="D77" s="176">
        <v>0.03</v>
      </c>
      <c r="E77" s="170">
        <v>0</v>
      </c>
      <c r="F77" s="116">
        <v>0</v>
      </c>
      <c r="G77" s="176">
        <v>0</v>
      </c>
      <c r="H77" s="170">
        <v>0</v>
      </c>
      <c r="I77" s="116">
        <v>0</v>
      </c>
      <c r="J77" s="176">
        <v>0</v>
      </c>
      <c r="K77" s="170">
        <v>3602400</v>
      </c>
      <c r="L77" s="116">
        <v>110400</v>
      </c>
      <c r="M77" s="131">
        <v>0.03</v>
      </c>
      <c r="N77" s="179">
        <v>1309200</v>
      </c>
      <c r="O77" s="180">
        <f t="shared" si="22"/>
        <v>0.3634243837441706</v>
      </c>
      <c r="P77" s="112">
        <f>Volume!K77</f>
        <v>460.35</v>
      </c>
      <c r="Q77" s="70">
        <f>Volume!J77</f>
        <v>459.6</v>
      </c>
      <c r="R77" s="249">
        <f t="shared" si="16"/>
        <v>165.566304</v>
      </c>
      <c r="S77" s="107">
        <f t="shared" si="17"/>
        <v>60.170832</v>
      </c>
      <c r="T77" s="113">
        <f t="shared" si="23"/>
        <v>3492000</v>
      </c>
      <c r="U77" s="107">
        <f t="shared" si="18"/>
        <v>3.161512027491409</v>
      </c>
      <c r="V77" s="107">
        <f t="shared" si="19"/>
        <v>165.566304</v>
      </c>
      <c r="W77" s="107">
        <f t="shared" si="20"/>
        <v>0</v>
      </c>
      <c r="X77" s="107">
        <f t="shared" si="21"/>
        <v>0</v>
      </c>
      <c r="Y77" s="107">
        <f t="shared" si="24"/>
        <v>160.75422</v>
      </c>
      <c r="Z77" s="249">
        <f t="shared" si="25"/>
        <v>4.812083999999999</v>
      </c>
    </row>
    <row r="78" spans="1:26" s="8" customFormat="1" ht="15">
      <c r="A78" s="205" t="s">
        <v>239</v>
      </c>
      <c r="B78" s="170">
        <v>1541200</v>
      </c>
      <c r="C78" s="168">
        <v>-62000</v>
      </c>
      <c r="D78" s="176">
        <v>-0.04</v>
      </c>
      <c r="E78" s="170">
        <v>91200</v>
      </c>
      <c r="F78" s="116">
        <v>-3200</v>
      </c>
      <c r="G78" s="176">
        <v>-0.03</v>
      </c>
      <c r="H78" s="170">
        <v>22400</v>
      </c>
      <c r="I78" s="116">
        <v>400</v>
      </c>
      <c r="J78" s="176">
        <v>0.02</v>
      </c>
      <c r="K78" s="170">
        <v>1654800</v>
      </c>
      <c r="L78" s="116">
        <v>-64800</v>
      </c>
      <c r="M78" s="131">
        <v>-0.04</v>
      </c>
      <c r="N78" s="179">
        <v>1149600</v>
      </c>
      <c r="O78" s="180">
        <f t="shared" si="22"/>
        <v>0.6947063089195069</v>
      </c>
      <c r="P78" s="112">
        <f>Volume!K78</f>
        <v>925.55</v>
      </c>
      <c r="Q78" s="70">
        <f>Volume!J78</f>
        <v>930.6</v>
      </c>
      <c r="R78" s="249">
        <f t="shared" si="16"/>
        <v>153.995688</v>
      </c>
      <c r="S78" s="107">
        <f t="shared" si="17"/>
        <v>106.981776</v>
      </c>
      <c r="T78" s="113">
        <f t="shared" si="23"/>
        <v>1719600</v>
      </c>
      <c r="U78" s="107">
        <f t="shared" si="18"/>
        <v>-3.768318213538032</v>
      </c>
      <c r="V78" s="107">
        <f t="shared" si="19"/>
        <v>143.424072</v>
      </c>
      <c r="W78" s="107">
        <f t="shared" si="20"/>
        <v>8.487072</v>
      </c>
      <c r="X78" s="107">
        <f t="shared" si="21"/>
        <v>2.084544</v>
      </c>
      <c r="Y78" s="107">
        <f t="shared" si="24"/>
        <v>159.157578</v>
      </c>
      <c r="Z78" s="249">
        <f t="shared" si="25"/>
        <v>-5.16189</v>
      </c>
    </row>
    <row r="79" spans="1:28" s="59" customFormat="1" ht="15">
      <c r="A79" s="205" t="s">
        <v>222</v>
      </c>
      <c r="B79" s="170">
        <v>5828750</v>
      </c>
      <c r="C79" s="168">
        <v>-155000</v>
      </c>
      <c r="D79" s="176">
        <v>-0.03</v>
      </c>
      <c r="E79" s="170">
        <v>987500</v>
      </c>
      <c r="F79" s="116">
        <v>7500</v>
      </c>
      <c r="G79" s="176">
        <v>0.01</v>
      </c>
      <c r="H79" s="170">
        <v>670000</v>
      </c>
      <c r="I79" s="116">
        <v>-18750</v>
      </c>
      <c r="J79" s="176">
        <v>-0.03</v>
      </c>
      <c r="K79" s="170">
        <v>7486250</v>
      </c>
      <c r="L79" s="116">
        <v>-166250</v>
      </c>
      <c r="M79" s="131">
        <v>-0.02</v>
      </c>
      <c r="N79" s="179">
        <v>5393750</v>
      </c>
      <c r="O79" s="180">
        <f t="shared" si="22"/>
        <v>0.720487560527634</v>
      </c>
      <c r="P79" s="112">
        <f>Volume!K79</f>
        <v>213.55</v>
      </c>
      <c r="Q79" s="70">
        <f>Volume!J79</f>
        <v>213.9</v>
      </c>
      <c r="R79" s="249">
        <f t="shared" si="16"/>
        <v>160.1308875</v>
      </c>
      <c r="S79" s="107">
        <f t="shared" si="17"/>
        <v>115.3723125</v>
      </c>
      <c r="T79" s="113">
        <f t="shared" si="23"/>
        <v>7652500</v>
      </c>
      <c r="U79" s="107">
        <f t="shared" si="18"/>
        <v>-2.1724926494609607</v>
      </c>
      <c r="V79" s="107">
        <f t="shared" si="19"/>
        <v>124.6769625</v>
      </c>
      <c r="W79" s="107">
        <f t="shared" si="20"/>
        <v>21.122625</v>
      </c>
      <c r="X79" s="107">
        <f t="shared" si="21"/>
        <v>14.3313</v>
      </c>
      <c r="Y79" s="107">
        <f t="shared" si="24"/>
        <v>163.4191375</v>
      </c>
      <c r="Z79" s="249">
        <f t="shared" si="25"/>
        <v>-3.288250000000005</v>
      </c>
      <c r="AA79" s="80"/>
      <c r="AB79" s="79"/>
    </row>
    <row r="80" spans="1:26" s="8" customFormat="1" ht="15">
      <c r="A80" s="205" t="s">
        <v>364</v>
      </c>
      <c r="B80" s="170">
        <v>9400000</v>
      </c>
      <c r="C80" s="168">
        <v>9400000</v>
      </c>
      <c r="D80" s="176">
        <v>0</v>
      </c>
      <c r="E80" s="170">
        <v>388800</v>
      </c>
      <c r="F80" s="116">
        <v>388800</v>
      </c>
      <c r="G80" s="176">
        <v>0</v>
      </c>
      <c r="H80" s="170">
        <v>115200</v>
      </c>
      <c r="I80" s="116">
        <v>115200</v>
      </c>
      <c r="J80" s="176">
        <v>0</v>
      </c>
      <c r="K80" s="170">
        <v>9904000</v>
      </c>
      <c r="L80" s="116">
        <v>9904000</v>
      </c>
      <c r="M80" s="131">
        <v>0</v>
      </c>
      <c r="N80" s="179">
        <v>5118400</v>
      </c>
      <c r="O80" s="180">
        <f t="shared" si="22"/>
        <v>0.5168012924071083</v>
      </c>
      <c r="P80" s="112">
        <f>Volume!K80</f>
        <v>290.35</v>
      </c>
      <c r="Q80" s="70">
        <f>Volume!J80</f>
        <v>288.95</v>
      </c>
      <c r="R80" s="249">
        <f t="shared" si="16"/>
        <v>286.17608</v>
      </c>
      <c r="S80" s="107">
        <f t="shared" si="17"/>
        <v>147.896168</v>
      </c>
      <c r="T80" s="113">
        <f t="shared" si="23"/>
        <v>0</v>
      </c>
      <c r="U80" s="107" t="e">
        <f t="shared" si="18"/>
        <v>#DIV/0!</v>
      </c>
      <c r="V80" s="107">
        <f t="shared" si="19"/>
        <v>271.613</v>
      </c>
      <c r="W80" s="107">
        <f t="shared" si="20"/>
        <v>11.234376</v>
      </c>
      <c r="X80" s="107">
        <f t="shared" si="21"/>
        <v>3.328704</v>
      </c>
      <c r="Y80" s="107">
        <f t="shared" si="24"/>
        <v>0</v>
      </c>
      <c r="Z80" s="249">
        <f t="shared" si="25"/>
        <v>286.17608</v>
      </c>
    </row>
    <row r="81" spans="1:26" s="8" customFormat="1" ht="15">
      <c r="A81" s="205" t="s">
        <v>161</v>
      </c>
      <c r="B81" s="170">
        <v>6390200</v>
      </c>
      <c r="C81" s="168">
        <v>222500</v>
      </c>
      <c r="D81" s="176">
        <v>0.04</v>
      </c>
      <c r="E81" s="170">
        <v>551800</v>
      </c>
      <c r="F81" s="116">
        <v>17800</v>
      </c>
      <c r="G81" s="176">
        <v>0.03</v>
      </c>
      <c r="H81" s="170">
        <v>17800</v>
      </c>
      <c r="I81" s="116">
        <v>0</v>
      </c>
      <c r="J81" s="176">
        <v>0</v>
      </c>
      <c r="K81" s="170">
        <v>6959800</v>
      </c>
      <c r="L81" s="116">
        <v>240300</v>
      </c>
      <c r="M81" s="131">
        <v>0.04</v>
      </c>
      <c r="N81" s="179">
        <v>4458900</v>
      </c>
      <c r="O81" s="180">
        <f t="shared" si="22"/>
        <v>0.6406649616368286</v>
      </c>
      <c r="P81" s="112">
        <f>Volume!K81</f>
        <v>39.45</v>
      </c>
      <c r="Q81" s="70">
        <f>Volume!J81</f>
        <v>39.9</v>
      </c>
      <c r="R81" s="249">
        <f t="shared" si="16"/>
        <v>27.769602</v>
      </c>
      <c r="S81" s="107">
        <f t="shared" si="17"/>
        <v>17.791011</v>
      </c>
      <c r="T81" s="113">
        <f t="shared" si="23"/>
        <v>6719500</v>
      </c>
      <c r="U81" s="107">
        <f t="shared" si="18"/>
        <v>3.576158940397351</v>
      </c>
      <c r="V81" s="107">
        <f t="shared" si="19"/>
        <v>25.496898</v>
      </c>
      <c r="W81" s="107">
        <f t="shared" si="20"/>
        <v>2.201682</v>
      </c>
      <c r="X81" s="107">
        <f t="shared" si="21"/>
        <v>0.071022</v>
      </c>
      <c r="Y81" s="107">
        <f t="shared" si="24"/>
        <v>26.508427500000003</v>
      </c>
      <c r="Z81" s="249">
        <f t="shared" si="25"/>
        <v>1.2611744999999956</v>
      </c>
    </row>
    <row r="82" spans="1:28" s="59" customFormat="1" ht="15">
      <c r="A82" s="205" t="s">
        <v>8</v>
      </c>
      <c r="B82" s="170">
        <v>20304000</v>
      </c>
      <c r="C82" s="168">
        <v>-168000</v>
      </c>
      <c r="D82" s="176">
        <v>-0.01</v>
      </c>
      <c r="E82" s="170">
        <v>2958400</v>
      </c>
      <c r="F82" s="116">
        <v>-14400</v>
      </c>
      <c r="G82" s="176">
        <v>0</v>
      </c>
      <c r="H82" s="170">
        <v>459200</v>
      </c>
      <c r="I82" s="116">
        <v>14400</v>
      </c>
      <c r="J82" s="176">
        <v>0.03</v>
      </c>
      <c r="K82" s="170">
        <v>23721600</v>
      </c>
      <c r="L82" s="116">
        <v>-168000</v>
      </c>
      <c r="M82" s="131">
        <v>-0.01</v>
      </c>
      <c r="N82" s="179">
        <v>12950400</v>
      </c>
      <c r="O82" s="180">
        <f t="shared" si="22"/>
        <v>0.5459328207203561</v>
      </c>
      <c r="P82" s="112">
        <f>Volume!K82</f>
        <v>139.15</v>
      </c>
      <c r="Q82" s="70">
        <f>Volume!J82</f>
        <v>140.1</v>
      </c>
      <c r="R82" s="249">
        <f t="shared" si="16"/>
        <v>332.339616</v>
      </c>
      <c r="S82" s="107">
        <f t="shared" si="17"/>
        <v>181.435104</v>
      </c>
      <c r="T82" s="113">
        <f t="shared" si="23"/>
        <v>23889600</v>
      </c>
      <c r="U82" s="107">
        <f t="shared" si="18"/>
        <v>-0.7032348804500703</v>
      </c>
      <c r="V82" s="107">
        <f t="shared" si="19"/>
        <v>284.45904</v>
      </c>
      <c r="W82" s="107">
        <f t="shared" si="20"/>
        <v>41.447184</v>
      </c>
      <c r="X82" s="107">
        <f t="shared" si="21"/>
        <v>6.433392</v>
      </c>
      <c r="Y82" s="107">
        <f t="shared" si="24"/>
        <v>332.423784</v>
      </c>
      <c r="Z82" s="249">
        <f t="shared" si="25"/>
        <v>-0.08416800000003377</v>
      </c>
      <c r="AA82" s="80"/>
      <c r="AB82" s="79"/>
    </row>
    <row r="83" spans="1:26" s="8" customFormat="1" ht="15">
      <c r="A83" s="205" t="s">
        <v>194</v>
      </c>
      <c r="B83" s="170">
        <v>29092000</v>
      </c>
      <c r="C83" s="168">
        <v>784000</v>
      </c>
      <c r="D83" s="176">
        <v>0.03</v>
      </c>
      <c r="E83" s="170">
        <v>7812000</v>
      </c>
      <c r="F83" s="116">
        <v>-140000</v>
      </c>
      <c r="G83" s="176">
        <v>-0.02</v>
      </c>
      <c r="H83" s="170">
        <v>1036000</v>
      </c>
      <c r="I83" s="116">
        <v>0</v>
      </c>
      <c r="J83" s="176">
        <v>0</v>
      </c>
      <c r="K83" s="170">
        <v>37940000</v>
      </c>
      <c r="L83" s="116">
        <v>644000</v>
      </c>
      <c r="M83" s="131">
        <v>0.02</v>
      </c>
      <c r="N83" s="179">
        <v>22568000</v>
      </c>
      <c r="O83" s="180">
        <f t="shared" si="22"/>
        <v>0.5948339483394834</v>
      </c>
      <c r="P83" s="112">
        <f>Volume!K83</f>
        <v>11.8</v>
      </c>
      <c r="Q83" s="70">
        <f>Volume!J83</f>
        <v>12.4</v>
      </c>
      <c r="R83" s="249">
        <f t="shared" si="16"/>
        <v>47.0456</v>
      </c>
      <c r="S83" s="107">
        <f t="shared" si="17"/>
        <v>27.98432</v>
      </c>
      <c r="T83" s="113">
        <f t="shared" si="23"/>
        <v>37296000</v>
      </c>
      <c r="U83" s="107">
        <f t="shared" si="18"/>
        <v>1.7267267267267266</v>
      </c>
      <c r="V83" s="107">
        <f t="shared" si="19"/>
        <v>36.07408</v>
      </c>
      <c r="W83" s="107">
        <f t="shared" si="20"/>
        <v>9.68688</v>
      </c>
      <c r="X83" s="107">
        <f t="shared" si="21"/>
        <v>1.28464</v>
      </c>
      <c r="Y83" s="107">
        <f t="shared" si="24"/>
        <v>44.00928</v>
      </c>
      <c r="Z83" s="249">
        <f t="shared" si="25"/>
        <v>3.0363200000000035</v>
      </c>
    </row>
    <row r="84" spans="1:28" s="59" customFormat="1" ht="15">
      <c r="A84" s="205" t="s">
        <v>217</v>
      </c>
      <c r="B84" s="170">
        <v>2869250</v>
      </c>
      <c r="C84" s="168">
        <v>-163300</v>
      </c>
      <c r="D84" s="176">
        <v>-0.05</v>
      </c>
      <c r="E84" s="170">
        <v>133400</v>
      </c>
      <c r="F84" s="116">
        <v>2300</v>
      </c>
      <c r="G84" s="176">
        <v>0.02</v>
      </c>
      <c r="H84" s="170">
        <v>8050</v>
      </c>
      <c r="I84" s="116">
        <v>-1150</v>
      </c>
      <c r="J84" s="176">
        <v>-0.13</v>
      </c>
      <c r="K84" s="170">
        <v>3010700</v>
      </c>
      <c r="L84" s="116">
        <v>-162150</v>
      </c>
      <c r="M84" s="131">
        <v>-0.05</v>
      </c>
      <c r="N84" s="179">
        <v>1718100</v>
      </c>
      <c r="O84" s="180">
        <f t="shared" si="22"/>
        <v>0.5706646294881589</v>
      </c>
      <c r="P84" s="112">
        <f>Volume!K84</f>
        <v>213.9</v>
      </c>
      <c r="Q84" s="70">
        <f>Volume!J84</f>
        <v>216.45</v>
      </c>
      <c r="R84" s="249">
        <f t="shared" si="16"/>
        <v>65.1666015</v>
      </c>
      <c r="S84" s="107">
        <f t="shared" si="17"/>
        <v>37.1882745</v>
      </c>
      <c r="T84" s="113">
        <f t="shared" si="23"/>
        <v>3172850</v>
      </c>
      <c r="U84" s="107">
        <f t="shared" si="18"/>
        <v>-5.110547299746285</v>
      </c>
      <c r="V84" s="107">
        <f t="shared" si="19"/>
        <v>62.10491625</v>
      </c>
      <c r="W84" s="107">
        <f t="shared" si="20"/>
        <v>2.887443</v>
      </c>
      <c r="X84" s="107">
        <f t="shared" si="21"/>
        <v>0.17424225</v>
      </c>
      <c r="Y84" s="107">
        <f t="shared" si="24"/>
        <v>67.8672615</v>
      </c>
      <c r="Z84" s="249">
        <f t="shared" si="25"/>
        <v>-2.700659999999999</v>
      </c>
      <c r="AA84" s="80"/>
      <c r="AB84" s="79"/>
    </row>
    <row r="85" spans="1:26" s="8" customFormat="1" ht="15">
      <c r="A85" s="205" t="s">
        <v>186</v>
      </c>
      <c r="B85" s="170">
        <v>4153600</v>
      </c>
      <c r="C85" s="168">
        <v>-387200</v>
      </c>
      <c r="D85" s="176">
        <v>-0.09</v>
      </c>
      <c r="E85" s="170">
        <v>39600</v>
      </c>
      <c r="F85" s="116">
        <v>24200</v>
      </c>
      <c r="G85" s="176">
        <v>1.57</v>
      </c>
      <c r="H85" s="170">
        <v>0</v>
      </c>
      <c r="I85" s="116">
        <v>0</v>
      </c>
      <c r="J85" s="176">
        <v>0</v>
      </c>
      <c r="K85" s="170">
        <v>4193200</v>
      </c>
      <c r="L85" s="116">
        <v>-363000</v>
      </c>
      <c r="M85" s="131">
        <v>-0.08</v>
      </c>
      <c r="N85" s="179">
        <v>2670800</v>
      </c>
      <c r="O85" s="180">
        <f t="shared" si="22"/>
        <v>0.6369359916054564</v>
      </c>
      <c r="P85" s="112">
        <f>Volume!K85</f>
        <v>215.05</v>
      </c>
      <c r="Q85" s="70">
        <f>Volume!J85</f>
        <v>226.1</v>
      </c>
      <c r="R85" s="249">
        <f t="shared" si="16"/>
        <v>94.808252</v>
      </c>
      <c r="S85" s="107">
        <f t="shared" si="17"/>
        <v>60.386788</v>
      </c>
      <c r="T85" s="113">
        <f t="shared" si="23"/>
        <v>4556200</v>
      </c>
      <c r="U85" s="107">
        <f t="shared" si="18"/>
        <v>-7.967165620473201</v>
      </c>
      <c r="V85" s="107">
        <f t="shared" si="19"/>
        <v>93.912896</v>
      </c>
      <c r="W85" s="107">
        <f t="shared" si="20"/>
        <v>0.895356</v>
      </c>
      <c r="X85" s="107">
        <f t="shared" si="21"/>
        <v>0</v>
      </c>
      <c r="Y85" s="107">
        <f t="shared" si="24"/>
        <v>97.981081</v>
      </c>
      <c r="Z85" s="249">
        <f t="shared" si="25"/>
        <v>-3.1728290000000072</v>
      </c>
    </row>
    <row r="86" spans="1:26" s="8" customFormat="1" ht="15">
      <c r="A86" s="205" t="s">
        <v>162</v>
      </c>
      <c r="B86" s="170">
        <v>5056300</v>
      </c>
      <c r="C86" s="168">
        <v>76700</v>
      </c>
      <c r="D86" s="176">
        <v>0.02</v>
      </c>
      <c r="E86" s="170">
        <v>241900</v>
      </c>
      <c r="F86" s="116">
        <v>0</v>
      </c>
      <c r="G86" s="176">
        <v>0</v>
      </c>
      <c r="H86" s="170">
        <v>5900</v>
      </c>
      <c r="I86" s="116">
        <v>0</v>
      </c>
      <c r="J86" s="176">
        <v>0</v>
      </c>
      <c r="K86" s="170">
        <v>5304100</v>
      </c>
      <c r="L86" s="116">
        <v>76700</v>
      </c>
      <c r="M86" s="131">
        <v>0.01</v>
      </c>
      <c r="N86" s="179">
        <v>3722900</v>
      </c>
      <c r="O86" s="180">
        <f t="shared" si="22"/>
        <v>0.7018909899888766</v>
      </c>
      <c r="P86" s="112">
        <f>Volume!K86</f>
        <v>55.8</v>
      </c>
      <c r="Q86" s="70">
        <f>Volume!J86</f>
        <v>56.6</v>
      </c>
      <c r="R86" s="249">
        <f t="shared" si="16"/>
        <v>30.021206</v>
      </c>
      <c r="S86" s="107">
        <f t="shared" si="17"/>
        <v>21.071614</v>
      </c>
      <c r="T86" s="113">
        <f t="shared" si="23"/>
        <v>5227400</v>
      </c>
      <c r="U86" s="107">
        <f t="shared" si="18"/>
        <v>1.4672686230248306</v>
      </c>
      <c r="V86" s="107">
        <f t="shared" si="19"/>
        <v>28.618658</v>
      </c>
      <c r="W86" s="107">
        <f t="shared" si="20"/>
        <v>1.369154</v>
      </c>
      <c r="X86" s="107">
        <f t="shared" si="21"/>
        <v>0.033394</v>
      </c>
      <c r="Y86" s="107">
        <f t="shared" si="24"/>
        <v>29.168892</v>
      </c>
      <c r="Z86" s="249">
        <f t="shared" si="25"/>
        <v>0.8523139999999998</v>
      </c>
    </row>
    <row r="87" spans="1:26" s="8" customFormat="1" ht="15">
      <c r="A87" s="205" t="s">
        <v>163</v>
      </c>
      <c r="B87" s="170">
        <v>614460</v>
      </c>
      <c r="C87" s="168">
        <v>-20900</v>
      </c>
      <c r="D87" s="176">
        <v>-0.03</v>
      </c>
      <c r="E87" s="170">
        <v>10450</v>
      </c>
      <c r="F87" s="116">
        <v>-4180</v>
      </c>
      <c r="G87" s="176">
        <v>-0.29</v>
      </c>
      <c r="H87" s="170">
        <v>37620</v>
      </c>
      <c r="I87" s="116">
        <v>0</v>
      </c>
      <c r="J87" s="176">
        <v>0</v>
      </c>
      <c r="K87" s="170">
        <v>662530</v>
      </c>
      <c r="L87" s="116">
        <v>-25080</v>
      </c>
      <c r="M87" s="131">
        <v>-0.04</v>
      </c>
      <c r="N87" s="179">
        <v>522500</v>
      </c>
      <c r="O87" s="180">
        <f t="shared" si="22"/>
        <v>0.7886435331230284</v>
      </c>
      <c r="P87" s="112">
        <f>Volume!K87</f>
        <v>258.75</v>
      </c>
      <c r="Q87" s="70">
        <f>Volume!J87</f>
        <v>259.2</v>
      </c>
      <c r="R87" s="249">
        <f t="shared" si="16"/>
        <v>17.1727776</v>
      </c>
      <c r="S87" s="107">
        <f t="shared" si="17"/>
        <v>13.5432</v>
      </c>
      <c r="T87" s="113">
        <f t="shared" si="23"/>
        <v>687610</v>
      </c>
      <c r="U87" s="107">
        <f t="shared" si="18"/>
        <v>-3.64741641337386</v>
      </c>
      <c r="V87" s="107">
        <f t="shared" si="19"/>
        <v>15.9268032</v>
      </c>
      <c r="W87" s="107">
        <f t="shared" si="20"/>
        <v>0.270864</v>
      </c>
      <c r="X87" s="107">
        <f t="shared" si="21"/>
        <v>0.9751104</v>
      </c>
      <c r="Y87" s="107">
        <f t="shared" si="24"/>
        <v>17.79190875</v>
      </c>
      <c r="Z87" s="249">
        <f t="shared" si="25"/>
        <v>-0.6191311500000012</v>
      </c>
    </row>
    <row r="88" spans="1:28" s="59" customFormat="1" ht="15">
      <c r="A88" s="205" t="s">
        <v>137</v>
      </c>
      <c r="B88" s="170">
        <v>24576500</v>
      </c>
      <c r="C88" s="168">
        <v>-1274000</v>
      </c>
      <c r="D88" s="176">
        <v>-0.05</v>
      </c>
      <c r="E88" s="170">
        <v>11531000</v>
      </c>
      <c r="F88" s="116">
        <v>-344500</v>
      </c>
      <c r="G88" s="176">
        <v>-0.03</v>
      </c>
      <c r="H88" s="170">
        <v>1345500</v>
      </c>
      <c r="I88" s="116">
        <v>13000</v>
      </c>
      <c r="J88" s="176">
        <v>0.01</v>
      </c>
      <c r="K88" s="170">
        <v>37453000</v>
      </c>
      <c r="L88" s="116">
        <v>-1605500</v>
      </c>
      <c r="M88" s="131">
        <v>-0.04</v>
      </c>
      <c r="N88" s="179">
        <v>27387750</v>
      </c>
      <c r="O88" s="180">
        <f t="shared" si="22"/>
        <v>0.7312565081568899</v>
      </c>
      <c r="P88" s="112">
        <f>Volume!K88</f>
        <v>133.95</v>
      </c>
      <c r="Q88" s="70">
        <f>Volume!J88</f>
        <v>137.05</v>
      </c>
      <c r="R88" s="249">
        <f t="shared" si="16"/>
        <v>513.293365</v>
      </c>
      <c r="S88" s="107">
        <f t="shared" si="17"/>
        <v>375.3491137500001</v>
      </c>
      <c r="T88" s="113">
        <f t="shared" si="23"/>
        <v>39058500</v>
      </c>
      <c r="U88" s="107">
        <f t="shared" si="18"/>
        <v>-4.110500915293726</v>
      </c>
      <c r="V88" s="107">
        <f t="shared" si="19"/>
        <v>336.8209325</v>
      </c>
      <c r="W88" s="107">
        <f t="shared" si="20"/>
        <v>158.03235500000002</v>
      </c>
      <c r="X88" s="107">
        <f t="shared" si="21"/>
        <v>18.440077500000005</v>
      </c>
      <c r="Y88" s="107">
        <f t="shared" si="24"/>
        <v>523.1886075</v>
      </c>
      <c r="Z88" s="249">
        <f t="shared" si="25"/>
        <v>-9.895242499999995</v>
      </c>
      <c r="AA88" s="80"/>
      <c r="AB88" s="79"/>
    </row>
    <row r="89" spans="1:28" s="59" customFormat="1" ht="15">
      <c r="A89" s="205" t="s">
        <v>50</v>
      </c>
      <c r="B89" s="170">
        <v>5760450</v>
      </c>
      <c r="C89" s="168">
        <v>-444150</v>
      </c>
      <c r="D89" s="176">
        <v>-0.07</v>
      </c>
      <c r="E89" s="170">
        <v>579600</v>
      </c>
      <c r="F89" s="116">
        <v>-3150</v>
      </c>
      <c r="G89" s="176">
        <v>-0.01</v>
      </c>
      <c r="H89" s="170">
        <v>49500</v>
      </c>
      <c r="I89" s="116">
        <v>2250</v>
      </c>
      <c r="J89" s="176">
        <v>0.05</v>
      </c>
      <c r="K89" s="170">
        <v>6389550</v>
      </c>
      <c r="L89" s="116">
        <v>-445050</v>
      </c>
      <c r="M89" s="131">
        <v>-0.07</v>
      </c>
      <c r="N89" s="179">
        <v>3302100</v>
      </c>
      <c r="O89" s="180">
        <f t="shared" si="22"/>
        <v>0.5167969575322205</v>
      </c>
      <c r="P89" s="112">
        <f>Volume!K89</f>
        <v>867.25</v>
      </c>
      <c r="Q89" s="70">
        <f>Volume!J89</f>
        <v>887.75</v>
      </c>
      <c r="R89" s="249">
        <f t="shared" si="16"/>
        <v>567.23230125</v>
      </c>
      <c r="S89" s="107">
        <f t="shared" si="17"/>
        <v>293.1439275</v>
      </c>
      <c r="T89" s="113">
        <f t="shared" si="23"/>
        <v>6834600</v>
      </c>
      <c r="U89" s="107">
        <f t="shared" si="18"/>
        <v>-6.511719778772715</v>
      </c>
      <c r="V89" s="107">
        <f t="shared" si="19"/>
        <v>511.38394875</v>
      </c>
      <c r="W89" s="107">
        <f t="shared" si="20"/>
        <v>51.45399</v>
      </c>
      <c r="X89" s="107">
        <f t="shared" si="21"/>
        <v>4.3943625</v>
      </c>
      <c r="Y89" s="107">
        <f t="shared" si="24"/>
        <v>592.730685</v>
      </c>
      <c r="Z89" s="249">
        <f t="shared" si="25"/>
        <v>-25.498383750000016</v>
      </c>
      <c r="AA89" s="80"/>
      <c r="AB89" s="79"/>
    </row>
    <row r="90" spans="1:26" s="8" customFormat="1" ht="15">
      <c r="A90" s="205" t="s">
        <v>187</v>
      </c>
      <c r="B90" s="170">
        <v>3888150</v>
      </c>
      <c r="C90" s="168">
        <v>73500</v>
      </c>
      <c r="D90" s="176">
        <v>0.02</v>
      </c>
      <c r="E90" s="170">
        <v>183750</v>
      </c>
      <c r="F90" s="116">
        <v>4200</v>
      </c>
      <c r="G90" s="176">
        <v>0.02</v>
      </c>
      <c r="H90" s="170">
        <v>10500</v>
      </c>
      <c r="I90" s="116">
        <v>0</v>
      </c>
      <c r="J90" s="176">
        <v>0</v>
      </c>
      <c r="K90" s="170">
        <v>4082400</v>
      </c>
      <c r="L90" s="116">
        <v>77700</v>
      </c>
      <c r="M90" s="131">
        <v>0.02</v>
      </c>
      <c r="N90" s="179">
        <v>2913750</v>
      </c>
      <c r="O90" s="180">
        <f t="shared" si="22"/>
        <v>0.7137345679012346</v>
      </c>
      <c r="P90" s="112">
        <f>Volume!K90</f>
        <v>192.1</v>
      </c>
      <c r="Q90" s="70">
        <f>Volume!J90</f>
        <v>193</v>
      </c>
      <c r="R90" s="249">
        <f t="shared" si="16"/>
        <v>78.79032</v>
      </c>
      <c r="S90" s="107">
        <f t="shared" si="17"/>
        <v>56.235375</v>
      </c>
      <c r="T90" s="113">
        <f t="shared" si="23"/>
        <v>4004700</v>
      </c>
      <c r="U90" s="107">
        <f t="shared" si="18"/>
        <v>1.9402202412165706</v>
      </c>
      <c r="V90" s="107">
        <f t="shared" si="19"/>
        <v>75.041295</v>
      </c>
      <c r="W90" s="107">
        <f t="shared" si="20"/>
        <v>3.546375</v>
      </c>
      <c r="X90" s="107">
        <f t="shared" si="21"/>
        <v>0.20265</v>
      </c>
      <c r="Y90" s="107">
        <f t="shared" si="24"/>
        <v>76.930287</v>
      </c>
      <c r="Z90" s="249">
        <f t="shared" si="25"/>
        <v>1.8600329999999872</v>
      </c>
    </row>
    <row r="91" spans="1:28" s="59" customFormat="1" ht="15">
      <c r="A91" s="205" t="s">
        <v>94</v>
      </c>
      <c r="B91" s="170">
        <v>1983600</v>
      </c>
      <c r="C91" s="168">
        <v>133200</v>
      </c>
      <c r="D91" s="176">
        <v>0.07</v>
      </c>
      <c r="E91" s="170">
        <v>14400</v>
      </c>
      <c r="F91" s="116">
        <v>0</v>
      </c>
      <c r="G91" s="176">
        <v>0</v>
      </c>
      <c r="H91" s="170">
        <v>3600</v>
      </c>
      <c r="I91" s="116">
        <v>0</v>
      </c>
      <c r="J91" s="176">
        <v>0</v>
      </c>
      <c r="K91" s="170">
        <v>2001600</v>
      </c>
      <c r="L91" s="116">
        <v>133200</v>
      </c>
      <c r="M91" s="131">
        <v>0.07</v>
      </c>
      <c r="N91" s="179">
        <v>1231200</v>
      </c>
      <c r="O91" s="180">
        <f t="shared" si="22"/>
        <v>0.6151079136690647</v>
      </c>
      <c r="P91" s="112">
        <f>Volume!K91</f>
        <v>220.1</v>
      </c>
      <c r="Q91" s="70">
        <f>Volume!J91</f>
        <v>225.2</v>
      </c>
      <c r="R91" s="249">
        <f t="shared" si="16"/>
        <v>45.076032</v>
      </c>
      <c r="S91" s="107">
        <f t="shared" si="17"/>
        <v>27.726624</v>
      </c>
      <c r="T91" s="113">
        <f t="shared" si="23"/>
        <v>1868400</v>
      </c>
      <c r="U91" s="107">
        <f t="shared" si="18"/>
        <v>7.129094412331407</v>
      </c>
      <c r="V91" s="107">
        <f t="shared" si="19"/>
        <v>44.670672</v>
      </c>
      <c r="W91" s="107">
        <f t="shared" si="20"/>
        <v>0.324288</v>
      </c>
      <c r="X91" s="107">
        <f t="shared" si="21"/>
        <v>0.081072</v>
      </c>
      <c r="Y91" s="107">
        <f t="shared" si="24"/>
        <v>41.123484</v>
      </c>
      <c r="Z91" s="249">
        <f t="shared" si="25"/>
        <v>3.952548</v>
      </c>
      <c r="AA91" s="80"/>
      <c r="AB91" s="79"/>
    </row>
    <row r="92" spans="1:28" s="59" customFormat="1" ht="15">
      <c r="A92" s="205" t="s">
        <v>358</v>
      </c>
      <c r="B92" s="170">
        <v>6054300</v>
      </c>
      <c r="C92" s="168">
        <v>-366800</v>
      </c>
      <c r="D92" s="176">
        <v>-0.06</v>
      </c>
      <c r="E92" s="170">
        <v>482300</v>
      </c>
      <c r="F92" s="116">
        <v>-3500</v>
      </c>
      <c r="G92" s="176">
        <v>-0.01</v>
      </c>
      <c r="H92" s="170">
        <v>4900</v>
      </c>
      <c r="I92" s="116">
        <v>0</v>
      </c>
      <c r="J92" s="176">
        <v>0</v>
      </c>
      <c r="K92" s="170">
        <v>6541500</v>
      </c>
      <c r="L92" s="116">
        <v>-370300</v>
      </c>
      <c r="M92" s="131">
        <v>-0.05</v>
      </c>
      <c r="N92" s="179">
        <v>4804800</v>
      </c>
      <c r="O92" s="180">
        <f t="shared" si="22"/>
        <v>0.7345104333868379</v>
      </c>
      <c r="P92" s="112">
        <f>Volume!K92</f>
        <v>437.7</v>
      </c>
      <c r="Q92" s="70">
        <f>Volume!J92</f>
        <v>433.4</v>
      </c>
      <c r="R92" s="249">
        <f t="shared" si="16"/>
        <v>283.50861</v>
      </c>
      <c r="S92" s="107">
        <f t="shared" si="17"/>
        <v>208.240032</v>
      </c>
      <c r="T92" s="113">
        <f t="shared" si="23"/>
        <v>6911800</v>
      </c>
      <c r="U92" s="107">
        <f t="shared" si="18"/>
        <v>-5.357504557423536</v>
      </c>
      <c r="V92" s="107">
        <f t="shared" si="19"/>
        <v>262.393362</v>
      </c>
      <c r="W92" s="107">
        <f t="shared" si="20"/>
        <v>20.902882</v>
      </c>
      <c r="X92" s="107">
        <f t="shared" si="21"/>
        <v>0.212366</v>
      </c>
      <c r="Y92" s="107">
        <f t="shared" si="24"/>
        <v>302.529486</v>
      </c>
      <c r="Z92" s="249">
        <f t="shared" si="25"/>
        <v>-19.020876000000044</v>
      </c>
      <c r="AA92" s="80"/>
      <c r="AB92" s="79"/>
    </row>
    <row r="93" spans="1:26" s="8" customFormat="1" ht="15">
      <c r="A93" s="205" t="s">
        <v>240</v>
      </c>
      <c r="B93" s="170">
        <v>476450</v>
      </c>
      <c r="C93" s="168">
        <v>-55250</v>
      </c>
      <c r="D93" s="176">
        <v>-0.1</v>
      </c>
      <c r="E93" s="170">
        <v>0</v>
      </c>
      <c r="F93" s="116">
        <v>0</v>
      </c>
      <c r="G93" s="176">
        <v>0</v>
      </c>
      <c r="H93" s="170">
        <v>0</v>
      </c>
      <c r="I93" s="116">
        <v>0</v>
      </c>
      <c r="J93" s="176">
        <v>0</v>
      </c>
      <c r="K93" s="170">
        <v>476450</v>
      </c>
      <c r="L93" s="116">
        <v>-55250</v>
      </c>
      <c r="M93" s="131">
        <v>-0.1</v>
      </c>
      <c r="N93" s="179">
        <v>371800</v>
      </c>
      <c r="O93" s="180">
        <f t="shared" si="22"/>
        <v>0.7803547066848567</v>
      </c>
      <c r="P93" s="112">
        <f>Volume!K93</f>
        <v>400.15</v>
      </c>
      <c r="Q93" s="70">
        <f>Volume!J93</f>
        <v>418.2</v>
      </c>
      <c r="R93" s="249">
        <f t="shared" si="16"/>
        <v>19.925139</v>
      </c>
      <c r="S93" s="107">
        <f t="shared" si="17"/>
        <v>15.548676</v>
      </c>
      <c r="T93" s="113">
        <f t="shared" si="23"/>
        <v>531700</v>
      </c>
      <c r="U93" s="107">
        <f t="shared" si="18"/>
        <v>-10.39119804400978</v>
      </c>
      <c r="V93" s="107">
        <f t="shared" si="19"/>
        <v>19.925139</v>
      </c>
      <c r="W93" s="107">
        <f t="shared" si="20"/>
        <v>0</v>
      </c>
      <c r="X93" s="107">
        <f t="shared" si="21"/>
        <v>0</v>
      </c>
      <c r="Y93" s="107">
        <f t="shared" si="24"/>
        <v>21.2759755</v>
      </c>
      <c r="Z93" s="249">
        <f t="shared" si="25"/>
        <v>-1.3508364999999998</v>
      </c>
    </row>
    <row r="94" spans="1:28" s="59" customFormat="1" ht="15">
      <c r="A94" s="205" t="s">
        <v>95</v>
      </c>
      <c r="B94" s="170">
        <v>3564000</v>
      </c>
      <c r="C94" s="168">
        <v>-237600</v>
      </c>
      <c r="D94" s="176">
        <v>-0.06</v>
      </c>
      <c r="E94" s="170">
        <v>84000</v>
      </c>
      <c r="F94" s="116">
        <v>0</v>
      </c>
      <c r="G94" s="176">
        <v>0</v>
      </c>
      <c r="H94" s="170">
        <v>3600</v>
      </c>
      <c r="I94" s="116">
        <v>0</v>
      </c>
      <c r="J94" s="176">
        <v>0</v>
      </c>
      <c r="K94" s="170">
        <v>3651600</v>
      </c>
      <c r="L94" s="116">
        <v>-237600</v>
      </c>
      <c r="M94" s="131">
        <v>-0.06</v>
      </c>
      <c r="N94" s="179">
        <v>2119200</v>
      </c>
      <c r="O94" s="180">
        <f t="shared" si="22"/>
        <v>0.5803483404534998</v>
      </c>
      <c r="P94" s="112">
        <f>Volume!K94</f>
        <v>496.55</v>
      </c>
      <c r="Q94" s="70">
        <f>Volume!J94</f>
        <v>507.65</v>
      </c>
      <c r="R94" s="249">
        <f t="shared" si="16"/>
        <v>185.373474</v>
      </c>
      <c r="S94" s="107">
        <f t="shared" si="17"/>
        <v>107.581188</v>
      </c>
      <c r="T94" s="113">
        <f t="shared" si="23"/>
        <v>3889200</v>
      </c>
      <c r="U94" s="107">
        <f t="shared" si="18"/>
        <v>-6.109225547670472</v>
      </c>
      <c r="V94" s="107">
        <f t="shared" si="19"/>
        <v>180.92646</v>
      </c>
      <c r="W94" s="107">
        <f t="shared" si="20"/>
        <v>4.26426</v>
      </c>
      <c r="X94" s="107">
        <f t="shared" si="21"/>
        <v>0.182754</v>
      </c>
      <c r="Y94" s="107">
        <f t="shared" si="24"/>
        <v>193.118226</v>
      </c>
      <c r="Z94" s="249">
        <f t="shared" si="25"/>
        <v>-7.744752000000005</v>
      </c>
      <c r="AA94" s="80"/>
      <c r="AB94" s="79"/>
    </row>
    <row r="95" spans="1:28" s="59" customFormat="1" ht="15">
      <c r="A95" s="205" t="s">
        <v>241</v>
      </c>
      <c r="B95" s="170">
        <v>9256800</v>
      </c>
      <c r="C95" s="168">
        <v>120400</v>
      </c>
      <c r="D95" s="176">
        <v>0.01</v>
      </c>
      <c r="E95" s="170">
        <v>1643600</v>
      </c>
      <c r="F95" s="116">
        <v>56000</v>
      </c>
      <c r="G95" s="176">
        <v>0.04</v>
      </c>
      <c r="H95" s="170">
        <v>722400</v>
      </c>
      <c r="I95" s="116">
        <v>39200</v>
      </c>
      <c r="J95" s="176">
        <v>0.06</v>
      </c>
      <c r="K95" s="170">
        <v>11622800</v>
      </c>
      <c r="L95" s="116">
        <v>215600</v>
      </c>
      <c r="M95" s="131">
        <v>0.02</v>
      </c>
      <c r="N95" s="179">
        <v>8898400</v>
      </c>
      <c r="O95" s="180">
        <f t="shared" si="22"/>
        <v>0.7655986509274874</v>
      </c>
      <c r="P95" s="112">
        <f>Volume!K95</f>
        <v>164.85</v>
      </c>
      <c r="Q95" s="70">
        <f>Volume!J95</f>
        <v>167.45</v>
      </c>
      <c r="R95" s="249">
        <f t="shared" si="16"/>
        <v>194.62378599999997</v>
      </c>
      <c r="S95" s="107">
        <f t="shared" si="17"/>
        <v>149.003708</v>
      </c>
      <c r="T95" s="113">
        <f t="shared" si="23"/>
        <v>11407200</v>
      </c>
      <c r="U95" s="107">
        <f t="shared" si="18"/>
        <v>1.8900343642611683</v>
      </c>
      <c r="V95" s="107">
        <f t="shared" si="19"/>
        <v>155.005116</v>
      </c>
      <c r="W95" s="107">
        <f t="shared" si="20"/>
        <v>27.522082</v>
      </c>
      <c r="X95" s="107">
        <f t="shared" si="21"/>
        <v>12.096587999999999</v>
      </c>
      <c r="Y95" s="107">
        <f t="shared" si="24"/>
        <v>188.047692</v>
      </c>
      <c r="Z95" s="249">
        <f t="shared" si="25"/>
        <v>6.576093999999955</v>
      </c>
      <c r="AA95" s="80"/>
      <c r="AB95" s="79"/>
    </row>
    <row r="96" spans="1:28" s="59" customFormat="1" ht="15">
      <c r="A96" s="205" t="s">
        <v>242</v>
      </c>
      <c r="B96" s="170">
        <v>3050100</v>
      </c>
      <c r="C96" s="168">
        <v>41700</v>
      </c>
      <c r="D96" s="176">
        <v>0.01</v>
      </c>
      <c r="E96" s="170">
        <v>21300</v>
      </c>
      <c r="F96" s="116">
        <v>900</v>
      </c>
      <c r="G96" s="176">
        <v>0.04</v>
      </c>
      <c r="H96" s="170">
        <v>4800</v>
      </c>
      <c r="I96" s="116">
        <v>0</v>
      </c>
      <c r="J96" s="176">
        <v>0</v>
      </c>
      <c r="K96" s="170">
        <v>3076200</v>
      </c>
      <c r="L96" s="116">
        <v>42600</v>
      </c>
      <c r="M96" s="131">
        <v>0.01</v>
      </c>
      <c r="N96" s="179">
        <v>1680300</v>
      </c>
      <c r="O96" s="180">
        <f t="shared" si="22"/>
        <v>0.5462258630778233</v>
      </c>
      <c r="P96" s="112">
        <f>Volume!K96</f>
        <v>988.15</v>
      </c>
      <c r="Q96" s="70">
        <f>Volume!J96</f>
        <v>1015.2</v>
      </c>
      <c r="R96" s="249">
        <f t="shared" si="16"/>
        <v>312.295824</v>
      </c>
      <c r="S96" s="107">
        <f t="shared" si="17"/>
        <v>170.584056</v>
      </c>
      <c r="T96" s="113">
        <f t="shared" si="23"/>
        <v>3033600</v>
      </c>
      <c r="U96" s="107">
        <f t="shared" si="18"/>
        <v>1.4042721518987342</v>
      </c>
      <c r="V96" s="107">
        <f t="shared" si="19"/>
        <v>309.646152</v>
      </c>
      <c r="W96" s="107">
        <f t="shared" si="20"/>
        <v>2.162376</v>
      </c>
      <c r="X96" s="107">
        <f t="shared" si="21"/>
        <v>0.487296</v>
      </c>
      <c r="Y96" s="107">
        <f t="shared" si="24"/>
        <v>299.765184</v>
      </c>
      <c r="Z96" s="249">
        <f t="shared" si="25"/>
        <v>12.530640000000005</v>
      </c>
      <c r="AA96" s="80"/>
      <c r="AB96" s="79"/>
    </row>
    <row r="97" spans="1:28" s="59" customFormat="1" ht="15">
      <c r="A97" s="205" t="s">
        <v>243</v>
      </c>
      <c r="B97" s="170">
        <v>6302400</v>
      </c>
      <c r="C97" s="168">
        <v>-200000</v>
      </c>
      <c r="D97" s="176">
        <v>-0.03</v>
      </c>
      <c r="E97" s="170">
        <v>561600</v>
      </c>
      <c r="F97" s="116">
        <v>0</v>
      </c>
      <c r="G97" s="176">
        <v>0</v>
      </c>
      <c r="H97" s="170">
        <v>68800</v>
      </c>
      <c r="I97" s="116">
        <v>-800</v>
      </c>
      <c r="J97" s="176">
        <v>-0.01</v>
      </c>
      <c r="K97" s="170">
        <v>6932800</v>
      </c>
      <c r="L97" s="116">
        <v>-200800</v>
      </c>
      <c r="M97" s="131">
        <v>-0.03</v>
      </c>
      <c r="N97" s="179">
        <v>4588800</v>
      </c>
      <c r="O97" s="180">
        <f t="shared" si="22"/>
        <v>0.6618970690053081</v>
      </c>
      <c r="P97" s="112">
        <f>Volume!K97</f>
        <v>387</v>
      </c>
      <c r="Q97" s="70">
        <f>Volume!J97</f>
        <v>392</v>
      </c>
      <c r="R97" s="249">
        <f t="shared" si="16"/>
        <v>271.76576</v>
      </c>
      <c r="S97" s="107">
        <f t="shared" si="17"/>
        <v>179.88096</v>
      </c>
      <c r="T97" s="113">
        <f t="shared" si="23"/>
        <v>7133600</v>
      </c>
      <c r="U97" s="107">
        <f t="shared" si="18"/>
        <v>-2.8148480430638108</v>
      </c>
      <c r="V97" s="107">
        <f t="shared" si="19"/>
        <v>247.05408</v>
      </c>
      <c r="W97" s="107">
        <f t="shared" si="20"/>
        <v>22.01472</v>
      </c>
      <c r="X97" s="107">
        <f t="shared" si="21"/>
        <v>2.69696</v>
      </c>
      <c r="Y97" s="107">
        <f t="shared" si="24"/>
        <v>276.07032</v>
      </c>
      <c r="Z97" s="249">
        <f t="shared" si="25"/>
        <v>-4.304559999999981</v>
      </c>
      <c r="AA97" s="80"/>
      <c r="AB97" s="79"/>
    </row>
    <row r="98" spans="1:28" s="59" customFormat="1" ht="15">
      <c r="A98" s="205" t="s">
        <v>250</v>
      </c>
      <c r="B98" s="170">
        <v>15345400</v>
      </c>
      <c r="C98" s="168">
        <v>-833000</v>
      </c>
      <c r="D98" s="176">
        <v>-0.05</v>
      </c>
      <c r="E98" s="170">
        <v>1960700</v>
      </c>
      <c r="F98" s="116">
        <v>-21700</v>
      </c>
      <c r="G98" s="176">
        <v>-0.01</v>
      </c>
      <c r="H98" s="170">
        <v>596400</v>
      </c>
      <c r="I98" s="116">
        <v>32900</v>
      </c>
      <c r="J98" s="176">
        <v>0.06</v>
      </c>
      <c r="K98" s="170">
        <v>17902500</v>
      </c>
      <c r="L98" s="116">
        <v>-821800</v>
      </c>
      <c r="M98" s="131">
        <v>-0.04</v>
      </c>
      <c r="N98" s="179">
        <v>13318900</v>
      </c>
      <c r="O98" s="180">
        <f t="shared" si="22"/>
        <v>0.7439687194525905</v>
      </c>
      <c r="P98" s="112">
        <f>Volume!K98</f>
        <v>468.4</v>
      </c>
      <c r="Q98" s="70">
        <f>Volume!J98</f>
        <v>467.2</v>
      </c>
      <c r="R98" s="249">
        <f t="shared" si="16"/>
        <v>836.4048</v>
      </c>
      <c r="S98" s="107">
        <f t="shared" si="17"/>
        <v>622.259008</v>
      </c>
      <c r="T98" s="113">
        <f t="shared" si="23"/>
        <v>18724300</v>
      </c>
      <c r="U98" s="107">
        <f t="shared" si="18"/>
        <v>-4.3889491195932555</v>
      </c>
      <c r="V98" s="107">
        <f t="shared" si="19"/>
        <v>716.937088</v>
      </c>
      <c r="W98" s="107">
        <f t="shared" si="20"/>
        <v>91.603904</v>
      </c>
      <c r="X98" s="107">
        <f t="shared" si="21"/>
        <v>27.863808</v>
      </c>
      <c r="Y98" s="107">
        <f t="shared" si="24"/>
        <v>877.046212</v>
      </c>
      <c r="Z98" s="249">
        <f t="shared" si="25"/>
        <v>-40.641411999999946</v>
      </c>
      <c r="AA98" s="80"/>
      <c r="AB98" s="79"/>
    </row>
    <row r="99" spans="1:28" s="59" customFormat="1" ht="15">
      <c r="A99" s="205" t="s">
        <v>113</v>
      </c>
      <c r="B99" s="170">
        <v>4500650</v>
      </c>
      <c r="C99" s="168">
        <v>-2200</v>
      </c>
      <c r="D99" s="176">
        <v>0</v>
      </c>
      <c r="E99" s="170">
        <v>210650</v>
      </c>
      <c r="F99" s="116">
        <v>-7150</v>
      </c>
      <c r="G99" s="176">
        <v>-0.03</v>
      </c>
      <c r="H99" s="170">
        <v>18150</v>
      </c>
      <c r="I99" s="116">
        <v>0</v>
      </c>
      <c r="J99" s="176">
        <v>0</v>
      </c>
      <c r="K99" s="170">
        <v>4729450</v>
      </c>
      <c r="L99" s="116">
        <v>-9350</v>
      </c>
      <c r="M99" s="131">
        <v>0</v>
      </c>
      <c r="N99" s="179">
        <v>3539250</v>
      </c>
      <c r="O99" s="180">
        <f t="shared" si="22"/>
        <v>0.7483428305616933</v>
      </c>
      <c r="P99" s="112">
        <f>Volume!K99</f>
        <v>524</v>
      </c>
      <c r="Q99" s="70">
        <f>Volume!J99</f>
        <v>527.55</v>
      </c>
      <c r="R99" s="249">
        <f t="shared" si="16"/>
        <v>249.50213475</v>
      </c>
      <c r="S99" s="107">
        <f t="shared" si="17"/>
        <v>186.71313374999997</v>
      </c>
      <c r="T99" s="113">
        <f t="shared" si="23"/>
        <v>4738800</v>
      </c>
      <c r="U99" s="107">
        <f t="shared" si="18"/>
        <v>-0.19730733519034352</v>
      </c>
      <c r="V99" s="107">
        <f t="shared" si="19"/>
        <v>237.43179075</v>
      </c>
      <c r="W99" s="107">
        <f t="shared" si="20"/>
        <v>11.112840749999998</v>
      </c>
      <c r="X99" s="107">
        <f t="shared" si="21"/>
        <v>0.95750325</v>
      </c>
      <c r="Y99" s="107">
        <f t="shared" si="24"/>
        <v>248.31312</v>
      </c>
      <c r="Z99" s="249">
        <f t="shared" si="25"/>
        <v>1.1890147500000126</v>
      </c>
      <c r="AA99" s="80"/>
      <c r="AB99" s="79"/>
    </row>
    <row r="100" spans="1:26" s="8" customFormat="1" ht="15">
      <c r="A100" s="205" t="s">
        <v>164</v>
      </c>
      <c r="B100" s="170">
        <v>6051100</v>
      </c>
      <c r="C100" s="168">
        <v>-415250</v>
      </c>
      <c r="D100" s="176">
        <v>-0.06</v>
      </c>
      <c r="E100" s="170">
        <v>317350</v>
      </c>
      <c r="F100" s="116">
        <v>-22550</v>
      </c>
      <c r="G100" s="176">
        <v>-0.07</v>
      </c>
      <c r="H100" s="170">
        <v>39600</v>
      </c>
      <c r="I100" s="116">
        <v>3850</v>
      </c>
      <c r="J100" s="176">
        <v>0.11</v>
      </c>
      <c r="K100" s="170">
        <v>6408050</v>
      </c>
      <c r="L100" s="116">
        <v>-433950</v>
      </c>
      <c r="M100" s="131">
        <v>-0.06</v>
      </c>
      <c r="N100" s="179">
        <v>4472050</v>
      </c>
      <c r="O100" s="180">
        <f t="shared" si="22"/>
        <v>0.697880010299545</v>
      </c>
      <c r="P100" s="112">
        <f>Volume!K100</f>
        <v>591.15</v>
      </c>
      <c r="Q100" s="70">
        <f>Volume!J100</f>
        <v>609.8</v>
      </c>
      <c r="R100" s="249">
        <f aca="true" t="shared" si="26" ref="R100:R130">Q100*K100/10000000</f>
        <v>390.762889</v>
      </c>
      <c r="S100" s="107">
        <f aca="true" t="shared" si="27" ref="S100:S130">Q100*N100/10000000</f>
        <v>272.705609</v>
      </c>
      <c r="T100" s="113">
        <f t="shared" si="23"/>
        <v>6842000</v>
      </c>
      <c r="U100" s="107">
        <f aca="true" t="shared" si="28" ref="U100:U130">L100/T100*100</f>
        <v>-6.342443729903537</v>
      </c>
      <c r="V100" s="107">
        <f aca="true" t="shared" si="29" ref="V100:V130">Q100*B100/10000000</f>
        <v>368.99607799999995</v>
      </c>
      <c r="W100" s="107">
        <f aca="true" t="shared" si="30" ref="W100:W130">Q100*E100/10000000</f>
        <v>19.352003</v>
      </c>
      <c r="X100" s="107">
        <f aca="true" t="shared" si="31" ref="X100:X130">Q100*H100/10000000</f>
        <v>2.414808</v>
      </c>
      <c r="Y100" s="107">
        <f t="shared" si="24"/>
        <v>404.46483</v>
      </c>
      <c r="Z100" s="249">
        <f t="shared" si="25"/>
        <v>-13.701941000000033</v>
      </c>
    </row>
    <row r="101" spans="1:28" s="59" customFormat="1" ht="15">
      <c r="A101" s="205" t="s">
        <v>218</v>
      </c>
      <c r="B101" s="170">
        <v>14406000</v>
      </c>
      <c r="C101" s="168">
        <v>-451800</v>
      </c>
      <c r="D101" s="176">
        <v>-0.03</v>
      </c>
      <c r="E101" s="170">
        <v>2892300</v>
      </c>
      <c r="F101" s="116">
        <v>-102600</v>
      </c>
      <c r="G101" s="176">
        <v>-0.03</v>
      </c>
      <c r="H101" s="170">
        <v>617100</v>
      </c>
      <c r="I101" s="116">
        <v>-16200</v>
      </c>
      <c r="J101" s="176">
        <v>-0.03</v>
      </c>
      <c r="K101" s="170">
        <v>17915400</v>
      </c>
      <c r="L101" s="116">
        <v>-570600</v>
      </c>
      <c r="M101" s="131">
        <v>-0.03</v>
      </c>
      <c r="N101" s="179">
        <v>12744600</v>
      </c>
      <c r="O101" s="180">
        <f t="shared" si="22"/>
        <v>0.7113768043136073</v>
      </c>
      <c r="P101" s="112">
        <f>Volume!K101</f>
        <v>1272.55</v>
      </c>
      <c r="Q101" s="70">
        <f>Volume!J101</f>
        <v>1277</v>
      </c>
      <c r="R101" s="249">
        <f t="shared" si="26"/>
        <v>2287.79658</v>
      </c>
      <c r="S101" s="107">
        <f t="shared" si="27"/>
        <v>1627.48542</v>
      </c>
      <c r="T101" s="113">
        <f t="shared" si="23"/>
        <v>18486000</v>
      </c>
      <c r="U101" s="107">
        <f t="shared" si="28"/>
        <v>-3.0866601752677703</v>
      </c>
      <c r="V101" s="107">
        <f t="shared" si="29"/>
        <v>1839.6462</v>
      </c>
      <c r="W101" s="107">
        <f t="shared" si="30"/>
        <v>369.34671</v>
      </c>
      <c r="X101" s="107">
        <f t="shared" si="31"/>
        <v>78.80367</v>
      </c>
      <c r="Y101" s="107">
        <f t="shared" si="24"/>
        <v>2352.43593</v>
      </c>
      <c r="Z101" s="249">
        <f t="shared" si="25"/>
        <v>-64.63934999999992</v>
      </c>
      <c r="AA101" s="80"/>
      <c r="AB101" s="79"/>
    </row>
    <row r="102" spans="1:28" s="59" customFormat="1" ht="15">
      <c r="A102" s="205" t="s">
        <v>232</v>
      </c>
      <c r="B102" s="170">
        <v>35948850</v>
      </c>
      <c r="C102" s="168">
        <v>596300</v>
      </c>
      <c r="D102" s="176">
        <v>0.02</v>
      </c>
      <c r="E102" s="170">
        <v>4180800</v>
      </c>
      <c r="F102" s="116">
        <v>247900</v>
      </c>
      <c r="G102" s="176">
        <v>0.06</v>
      </c>
      <c r="H102" s="170">
        <v>690100</v>
      </c>
      <c r="I102" s="116">
        <v>-20100</v>
      </c>
      <c r="J102" s="176">
        <v>-0.03</v>
      </c>
      <c r="K102" s="170">
        <v>40819750</v>
      </c>
      <c r="L102" s="116">
        <v>824100</v>
      </c>
      <c r="M102" s="131">
        <v>0.02</v>
      </c>
      <c r="N102" s="179">
        <v>20793450</v>
      </c>
      <c r="O102" s="180">
        <f t="shared" si="22"/>
        <v>0.509396799343455</v>
      </c>
      <c r="P102" s="112">
        <f>Volume!K102</f>
        <v>63.05</v>
      </c>
      <c r="Q102" s="70">
        <f>Volume!J102</f>
        <v>63.9</v>
      </c>
      <c r="R102" s="249">
        <f t="shared" si="26"/>
        <v>260.8382025</v>
      </c>
      <c r="S102" s="107">
        <f t="shared" si="27"/>
        <v>132.8701455</v>
      </c>
      <c r="T102" s="113">
        <f t="shared" si="23"/>
        <v>39995650</v>
      </c>
      <c r="U102" s="107">
        <f t="shared" si="28"/>
        <v>2.0604740765558254</v>
      </c>
      <c r="V102" s="107">
        <f t="shared" si="29"/>
        <v>229.7131515</v>
      </c>
      <c r="W102" s="107">
        <f t="shared" si="30"/>
        <v>26.715312</v>
      </c>
      <c r="X102" s="107">
        <f t="shared" si="31"/>
        <v>4.409739</v>
      </c>
      <c r="Y102" s="107">
        <f t="shared" si="24"/>
        <v>252.17257325</v>
      </c>
      <c r="Z102" s="249">
        <f t="shared" si="25"/>
        <v>8.665629250000023</v>
      </c>
      <c r="AA102" s="80"/>
      <c r="AB102" s="79"/>
    </row>
    <row r="103" spans="1:28" s="59" customFormat="1" ht="15">
      <c r="A103" s="205" t="s">
        <v>251</v>
      </c>
      <c r="B103" s="170">
        <v>15911100</v>
      </c>
      <c r="C103" s="168">
        <v>-2043900</v>
      </c>
      <c r="D103" s="176">
        <v>-0.11</v>
      </c>
      <c r="E103" s="170">
        <v>2797200</v>
      </c>
      <c r="F103" s="116">
        <v>-81000</v>
      </c>
      <c r="G103" s="176">
        <v>-0.03</v>
      </c>
      <c r="H103" s="170">
        <v>429300</v>
      </c>
      <c r="I103" s="116">
        <v>-8100</v>
      </c>
      <c r="J103" s="176">
        <v>-0.02</v>
      </c>
      <c r="K103" s="170">
        <v>19137600</v>
      </c>
      <c r="L103" s="116">
        <v>-2133000</v>
      </c>
      <c r="M103" s="131">
        <v>-0.1</v>
      </c>
      <c r="N103" s="179">
        <v>13086900</v>
      </c>
      <c r="O103" s="180">
        <f t="shared" si="22"/>
        <v>0.683831828442438</v>
      </c>
      <c r="P103" s="112">
        <f>Volume!K103</f>
        <v>82.2</v>
      </c>
      <c r="Q103" s="70">
        <f>Volume!J103</f>
        <v>85.7</v>
      </c>
      <c r="R103" s="249">
        <f t="shared" si="26"/>
        <v>164.009232</v>
      </c>
      <c r="S103" s="107">
        <f t="shared" si="27"/>
        <v>112.154733</v>
      </c>
      <c r="T103" s="113">
        <f t="shared" si="23"/>
        <v>21270600</v>
      </c>
      <c r="U103" s="107">
        <f t="shared" si="28"/>
        <v>-10.027925869510028</v>
      </c>
      <c r="V103" s="107">
        <f t="shared" si="29"/>
        <v>136.358127</v>
      </c>
      <c r="W103" s="107">
        <f t="shared" si="30"/>
        <v>23.972004</v>
      </c>
      <c r="X103" s="107">
        <f t="shared" si="31"/>
        <v>3.679101</v>
      </c>
      <c r="Y103" s="107">
        <f t="shared" si="24"/>
        <v>174.844332</v>
      </c>
      <c r="Z103" s="249">
        <f t="shared" si="25"/>
        <v>-10.835100000000011</v>
      </c>
      <c r="AA103" s="80"/>
      <c r="AB103" s="79"/>
    </row>
    <row r="104" spans="1:28" s="59" customFormat="1" ht="15">
      <c r="A104" s="205" t="s">
        <v>219</v>
      </c>
      <c r="B104" s="170">
        <v>6201000</v>
      </c>
      <c r="C104" s="168">
        <v>440400</v>
      </c>
      <c r="D104" s="176">
        <v>0.08</v>
      </c>
      <c r="E104" s="170">
        <v>807000</v>
      </c>
      <c r="F104" s="116">
        <v>-85800</v>
      </c>
      <c r="G104" s="176">
        <v>-0.1</v>
      </c>
      <c r="H104" s="170">
        <v>203400</v>
      </c>
      <c r="I104" s="116">
        <v>6000</v>
      </c>
      <c r="J104" s="176">
        <v>0.03</v>
      </c>
      <c r="K104" s="170">
        <v>7211400</v>
      </c>
      <c r="L104" s="116">
        <v>360600</v>
      </c>
      <c r="M104" s="131">
        <v>0.05</v>
      </c>
      <c r="N104" s="179">
        <v>3325200</v>
      </c>
      <c r="O104" s="180">
        <f t="shared" si="22"/>
        <v>0.4611032531824611</v>
      </c>
      <c r="P104" s="112">
        <f>Volume!K104</f>
        <v>462.5</v>
      </c>
      <c r="Q104" s="70">
        <f>Volume!J104</f>
        <v>476.75</v>
      </c>
      <c r="R104" s="249">
        <f t="shared" si="26"/>
        <v>343.803495</v>
      </c>
      <c r="S104" s="107">
        <f t="shared" si="27"/>
        <v>158.52891</v>
      </c>
      <c r="T104" s="113">
        <f t="shared" si="23"/>
        <v>6850800</v>
      </c>
      <c r="U104" s="107">
        <f t="shared" si="28"/>
        <v>5.263618847433876</v>
      </c>
      <c r="V104" s="107">
        <f t="shared" si="29"/>
        <v>295.632675</v>
      </c>
      <c r="W104" s="107">
        <f t="shared" si="30"/>
        <v>38.473725</v>
      </c>
      <c r="X104" s="107">
        <f t="shared" si="31"/>
        <v>9.697095</v>
      </c>
      <c r="Y104" s="107">
        <f t="shared" si="24"/>
        <v>316.8495</v>
      </c>
      <c r="Z104" s="249">
        <f t="shared" si="25"/>
        <v>26.95399500000002</v>
      </c>
      <c r="AA104" s="80"/>
      <c r="AB104" s="79"/>
    </row>
    <row r="105" spans="1:28" s="59" customFormat="1" ht="15">
      <c r="A105" s="205" t="s">
        <v>220</v>
      </c>
      <c r="B105" s="170">
        <v>4934000</v>
      </c>
      <c r="C105" s="168">
        <v>-482000</v>
      </c>
      <c r="D105" s="176">
        <v>-0.09</v>
      </c>
      <c r="E105" s="170">
        <v>1388000</v>
      </c>
      <c r="F105" s="116">
        <v>-16000</v>
      </c>
      <c r="G105" s="176">
        <v>-0.01</v>
      </c>
      <c r="H105" s="170">
        <v>564000</v>
      </c>
      <c r="I105" s="116">
        <v>47000</v>
      </c>
      <c r="J105" s="176">
        <v>0.09</v>
      </c>
      <c r="K105" s="170">
        <v>6886000</v>
      </c>
      <c r="L105" s="116">
        <v>-451000</v>
      </c>
      <c r="M105" s="131">
        <v>-0.06</v>
      </c>
      <c r="N105" s="179">
        <v>5120000</v>
      </c>
      <c r="O105" s="180">
        <f t="shared" si="22"/>
        <v>0.7435376125471972</v>
      </c>
      <c r="P105" s="112">
        <f>Volume!K105</f>
        <v>1215.05</v>
      </c>
      <c r="Q105" s="70">
        <f>Volume!J105</f>
        <v>1247.05</v>
      </c>
      <c r="R105" s="249">
        <f t="shared" si="26"/>
        <v>858.71863</v>
      </c>
      <c r="S105" s="107">
        <f t="shared" si="27"/>
        <v>638.4896</v>
      </c>
      <c r="T105" s="113">
        <f t="shared" si="23"/>
        <v>7337000</v>
      </c>
      <c r="U105" s="107">
        <f t="shared" si="28"/>
        <v>-6.146926536731634</v>
      </c>
      <c r="V105" s="107">
        <f t="shared" si="29"/>
        <v>615.29447</v>
      </c>
      <c r="W105" s="107">
        <f t="shared" si="30"/>
        <v>173.09054</v>
      </c>
      <c r="X105" s="107">
        <f t="shared" si="31"/>
        <v>70.33362</v>
      </c>
      <c r="Y105" s="107">
        <f t="shared" si="24"/>
        <v>891.482185</v>
      </c>
      <c r="Z105" s="249">
        <f t="shared" si="25"/>
        <v>-32.763555</v>
      </c>
      <c r="AA105" s="80"/>
      <c r="AB105" s="79"/>
    </row>
    <row r="106" spans="1:26" s="8" customFormat="1" ht="15">
      <c r="A106" s="205" t="s">
        <v>51</v>
      </c>
      <c r="B106" s="170">
        <v>1244800</v>
      </c>
      <c r="C106" s="168">
        <v>3200</v>
      </c>
      <c r="D106" s="176">
        <v>0</v>
      </c>
      <c r="E106" s="170">
        <v>62400</v>
      </c>
      <c r="F106" s="116">
        <v>8000</v>
      </c>
      <c r="G106" s="176">
        <v>0.15</v>
      </c>
      <c r="H106" s="170">
        <v>12800</v>
      </c>
      <c r="I106" s="116">
        <v>0</v>
      </c>
      <c r="J106" s="176">
        <v>0</v>
      </c>
      <c r="K106" s="170">
        <v>1320000</v>
      </c>
      <c r="L106" s="116">
        <v>11200</v>
      </c>
      <c r="M106" s="131">
        <v>0.01</v>
      </c>
      <c r="N106" s="179">
        <v>1137600</v>
      </c>
      <c r="O106" s="180">
        <f t="shared" si="22"/>
        <v>0.8618181818181818</v>
      </c>
      <c r="P106" s="112">
        <f>Volume!K106</f>
        <v>156.95</v>
      </c>
      <c r="Q106" s="70">
        <f>Volume!J106</f>
        <v>158.15</v>
      </c>
      <c r="R106" s="249">
        <f t="shared" si="26"/>
        <v>20.8758</v>
      </c>
      <c r="S106" s="107">
        <f t="shared" si="27"/>
        <v>17.991144</v>
      </c>
      <c r="T106" s="113">
        <f t="shared" si="23"/>
        <v>1308800</v>
      </c>
      <c r="U106" s="107">
        <f t="shared" si="28"/>
        <v>0.8557457212713936</v>
      </c>
      <c r="V106" s="107">
        <f t="shared" si="29"/>
        <v>19.686512</v>
      </c>
      <c r="W106" s="107">
        <f t="shared" si="30"/>
        <v>0.986856</v>
      </c>
      <c r="X106" s="107">
        <f t="shared" si="31"/>
        <v>0.202432</v>
      </c>
      <c r="Y106" s="107">
        <f t="shared" si="24"/>
        <v>20.541616</v>
      </c>
      <c r="Z106" s="249">
        <f t="shared" si="25"/>
        <v>0.3341840000000005</v>
      </c>
    </row>
    <row r="107" spans="1:26" s="8" customFormat="1" ht="15">
      <c r="A107" s="205" t="s">
        <v>244</v>
      </c>
      <c r="B107" s="170">
        <v>5319375</v>
      </c>
      <c r="C107" s="168">
        <v>64125</v>
      </c>
      <c r="D107" s="176">
        <v>0.01</v>
      </c>
      <c r="E107" s="170">
        <v>229125</v>
      </c>
      <c r="F107" s="116">
        <v>-6375</v>
      </c>
      <c r="G107" s="176">
        <v>-0.03</v>
      </c>
      <c r="H107" s="170">
        <v>27750</v>
      </c>
      <c r="I107" s="116">
        <v>0</v>
      </c>
      <c r="J107" s="176">
        <v>0</v>
      </c>
      <c r="K107" s="170">
        <v>5576250</v>
      </c>
      <c r="L107" s="116">
        <v>57750</v>
      </c>
      <c r="M107" s="131">
        <v>0.01</v>
      </c>
      <c r="N107" s="179">
        <v>3756375</v>
      </c>
      <c r="O107" s="180">
        <f t="shared" si="22"/>
        <v>0.6736381977135172</v>
      </c>
      <c r="P107" s="112">
        <f>Volume!K107</f>
        <v>1122</v>
      </c>
      <c r="Q107" s="70">
        <f>Volume!J107</f>
        <v>1135.4</v>
      </c>
      <c r="R107" s="249">
        <f t="shared" si="26"/>
        <v>633.1274250000001</v>
      </c>
      <c r="S107" s="107">
        <f t="shared" si="27"/>
        <v>426.49881750000003</v>
      </c>
      <c r="T107" s="113">
        <f t="shared" si="23"/>
        <v>5518500</v>
      </c>
      <c r="U107" s="107">
        <f t="shared" si="28"/>
        <v>1.0464800217450394</v>
      </c>
      <c r="V107" s="107">
        <f t="shared" si="29"/>
        <v>603.9618375000001</v>
      </c>
      <c r="W107" s="107">
        <f t="shared" si="30"/>
        <v>26.014852500000003</v>
      </c>
      <c r="X107" s="107">
        <f t="shared" si="31"/>
        <v>3.1507350000000005</v>
      </c>
      <c r="Y107" s="107">
        <f t="shared" si="24"/>
        <v>619.1757</v>
      </c>
      <c r="Z107" s="249">
        <f t="shared" si="25"/>
        <v>13.951725000000124</v>
      </c>
    </row>
    <row r="108" spans="1:26" s="8" customFormat="1" ht="15">
      <c r="A108" s="213" t="s">
        <v>361</v>
      </c>
      <c r="B108" s="170">
        <v>1656550</v>
      </c>
      <c r="C108" s="168">
        <v>-41650</v>
      </c>
      <c r="D108" s="176">
        <v>-0.02</v>
      </c>
      <c r="E108" s="170">
        <v>71750</v>
      </c>
      <c r="F108" s="116">
        <v>2450</v>
      </c>
      <c r="G108" s="176">
        <v>0.04</v>
      </c>
      <c r="H108" s="170">
        <v>7700</v>
      </c>
      <c r="I108" s="116">
        <v>350</v>
      </c>
      <c r="J108" s="176">
        <v>0.05</v>
      </c>
      <c r="K108" s="170">
        <v>1736000</v>
      </c>
      <c r="L108" s="116">
        <v>-38850</v>
      </c>
      <c r="M108" s="131">
        <v>-0.02</v>
      </c>
      <c r="N108" s="179">
        <v>920850</v>
      </c>
      <c r="O108" s="180">
        <f t="shared" si="22"/>
        <v>0.5304435483870967</v>
      </c>
      <c r="P108" s="112">
        <f>Volume!K108</f>
        <v>1008.25</v>
      </c>
      <c r="Q108" s="70">
        <f>Volume!J108</f>
        <v>1003.7</v>
      </c>
      <c r="R108" s="249">
        <f t="shared" si="26"/>
        <v>174.24232</v>
      </c>
      <c r="S108" s="107">
        <f t="shared" si="27"/>
        <v>92.4257145</v>
      </c>
      <c r="T108" s="113">
        <f t="shared" si="23"/>
        <v>1774850</v>
      </c>
      <c r="U108" s="107">
        <f t="shared" si="28"/>
        <v>-2.188917373299152</v>
      </c>
      <c r="V108" s="107">
        <f t="shared" si="29"/>
        <v>166.2679235</v>
      </c>
      <c r="W108" s="107">
        <f t="shared" si="30"/>
        <v>7.2015475</v>
      </c>
      <c r="X108" s="107">
        <f t="shared" si="31"/>
        <v>0.772849</v>
      </c>
      <c r="Y108" s="107">
        <f t="shared" si="24"/>
        <v>178.94925125</v>
      </c>
      <c r="Z108" s="249">
        <f t="shared" si="25"/>
        <v>-4.706931249999997</v>
      </c>
    </row>
    <row r="109" spans="1:26" s="8" customFormat="1" ht="15">
      <c r="A109" s="205" t="s">
        <v>195</v>
      </c>
      <c r="B109" s="170">
        <v>5949000</v>
      </c>
      <c r="C109" s="168">
        <v>60000</v>
      </c>
      <c r="D109" s="176">
        <v>0.01</v>
      </c>
      <c r="E109" s="170">
        <v>247500</v>
      </c>
      <c r="F109" s="116">
        <v>0</v>
      </c>
      <c r="G109" s="176">
        <v>0</v>
      </c>
      <c r="H109" s="170">
        <v>18000</v>
      </c>
      <c r="I109" s="116">
        <v>0</v>
      </c>
      <c r="J109" s="176">
        <v>0</v>
      </c>
      <c r="K109" s="170">
        <v>6214500</v>
      </c>
      <c r="L109" s="116">
        <v>60000</v>
      </c>
      <c r="M109" s="131">
        <v>0.01</v>
      </c>
      <c r="N109" s="179">
        <v>3592500</v>
      </c>
      <c r="O109" s="180">
        <f t="shared" si="22"/>
        <v>0.5780835143615738</v>
      </c>
      <c r="P109" s="112">
        <f>Volume!K109</f>
        <v>182.95</v>
      </c>
      <c r="Q109" s="70">
        <f>Volume!J109</f>
        <v>184.8</v>
      </c>
      <c r="R109" s="249">
        <f t="shared" si="26"/>
        <v>114.84396</v>
      </c>
      <c r="S109" s="107">
        <f t="shared" si="27"/>
        <v>66.3894</v>
      </c>
      <c r="T109" s="113">
        <f t="shared" si="23"/>
        <v>6154500</v>
      </c>
      <c r="U109" s="107">
        <f t="shared" si="28"/>
        <v>0.9748964172556666</v>
      </c>
      <c r="V109" s="107">
        <f t="shared" si="29"/>
        <v>109.93752</v>
      </c>
      <c r="W109" s="107">
        <f t="shared" si="30"/>
        <v>4.5738</v>
      </c>
      <c r="X109" s="107">
        <f t="shared" si="31"/>
        <v>0.33264</v>
      </c>
      <c r="Y109" s="107">
        <f t="shared" si="24"/>
        <v>112.5965775</v>
      </c>
      <c r="Z109" s="249">
        <f t="shared" si="25"/>
        <v>2.2473825000000005</v>
      </c>
    </row>
    <row r="110" spans="1:26" s="8" customFormat="1" ht="15">
      <c r="A110" s="205" t="s">
        <v>196</v>
      </c>
      <c r="B110" s="170">
        <v>231200</v>
      </c>
      <c r="C110" s="168">
        <v>-2550</v>
      </c>
      <c r="D110" s="176">
        <v>-0.01</v>
      </c>
      <c r="E110" s="170">
        <v>0</v>
      </c>
      <c r="F110" s="116">
        <v>0</v>
      </c>
      <c r="G110" s="176">
        <v>0</v>
      </c>
      <c r="H110" s="170">
        <v>8500</v>
      </c>
      <c r="I110" s="116">
        <v>0</v>
      </c>
      <c r="J110" s="176">
        <v>0</v>
      </c>
      <c r="K110" s="170">
        <v>239700</v>
      </c>
      <c r="L110" s="116">
        <v>-2550</v>
      </c>
      <c r="M110" s="131">
        <v>-0.01</v>
      </c>
      <c r="N110" s="179">
        <v>191250</v>
      </c>
      <c r="O110" s="180">
        <f t="shared" si="22"/>
        <v>0.7978723404255319</v>
      </c>
      <c r="P110" s="112">
        <f>Volume!K110</f>
        <v>340.1</v>
      </c>
      <c r="Q110" s="70">
        <f>Volume!J110</f>
        <v>345.05</v>
      </c>
      <c r="R110" s="249">
        <f t="shared" si="26"/>
        <v>8.2708485</v>
      </c>
      <c r="S110" s="107">
        <f t="shared" si="27"/>
        <v>6.59908125</v>
      </c>
      <c r="T110" s="113">
        <f t="shared" si="23"/>
        <v>242250</v>
      </c>
      <c r="U110" s="107">
        <f t="shared" si="28"/>
        <v>-1.0526315789473684</v>
      </c>
      <c r="V110" s="107">
        <f t="shared" si="29"/>
        <v>7.977556</v>
      </c>
      <c r="W110" s="107">
        <f t="shared" si="30"/>
        <v>0</v>
      </c>
      <c r="X110" s="107">
        <f t="shared" si="31"/>
        <v>0.2932925</v>
      </c>
      <c r="Y110" s="107">
        <f t="shared" si="24"/>
        <v>8.2389225</v>
      </c>
      <c r="Z110" s="249">
        <f t="shared" si="25"/>
        <v>0.03192600000000034</v>
      </c>
    </row>
    <row r="111" spans="1:26" s="8" customFormat="1" ht="15">
      <c r="A111" s="205" t="s">
        <v>165</v>
      </c>
      <c r="B111" s="170">
        <v>10811500</v>
      </c>
      <c r="C111" s="168">
        <v>17500</v>
      </c>
      <c r="D111" s="176">
        <v>0</v>
      </c>
      <c r="E111" s="170">
        <v>169750</v>
      </c>
      <c r="F111" s="116">
        <v>17500</v>
      </c>
      <c r="G111" s="176">
        <v>0.11</v>
      </c>
      <c r="H111" s="170">
        <v>28000</v>
      </c>
      <c r="I111" s="116">
        <v>1750</v>
      </c>
      <c r="J111" s="176">
        <v>0.07</v>
      </c>
      <c r="K111" s="170">
        <v>11009250</v>
      </c>
      <c r="L111" s="116">
        <v>36750</v>
      </c>
      <c r="M111" s="131">
        <v>0</v>
      </c>
      <c r="N111" s="179">
        <v>5802125</v>
      </c>
      <c r="O111" s="180">
        <f t="shared" si="22"/>
        <v>0.5270227308853919</v>
      </c>
      <c r="P111" s="112">
        <f>Volume!K111</f>
        <v>519.45</v>
      </c>
      <c r="Q111" s="70">
        <f>Volume!J111</f>
        <v>541.7</v>
      </c>
      <c r="R111" s="249">
        <f t="shared" si="26"/>
        <v>596.3710725000001</v>
      </c>
      <c r="S111" s="107">
        <f t="shared" si="27"/>
        <v>314.30111125</v>
      </c>
      <c r="T111" s="113">
        <f t="shared" si="23"/>
        <v>10972500</v>
      </c>
      <c r="U111" s="107">
        <f t="shared" si="28"/>
        <v>0.3349282296650718</v>
      </c>
      <c r="V111" s="107">
        <f t="shared" si="29"/>
        <v>585.6589550000001</v>
      </c>
      <c r="W111" s="107">
        <f t="shared" si="30"/>
        <v>9.195357500000002</v>
      </c>
      <c r="X111" s="107">
        <f t="shared" si="31"/>
        <v>1.51676</v>
      </c>
      <c r="Y111" s="107">
        <f t="shared" si="24"/>
        <v>569.9665125000001</v>
      </c>
      <c r="Z111" s="249">
        <f t="shared" si="25"/>
        <v>26.404559999999947</v>
      </c>
    </row>
    <row r="112" spans="1:26" s="8" customFormat="1" ht="15">
      <c r="A112" s="205" t="s">
        <v>166</v>
      </c>
      <c r="B112" s="170">
        <v>2778300</v>
      </c>
      <c r="C112" s="168">
        <v>-100350</v>
      </c>
      <c r="D112" s="176">
        <v>-0.03</v>
      </c>
      <c r="E112" s="170">
        <v>900</v>
      </c>
      <c r="F112" s="116">
        <v>0</v>
      </c>
      <c r="G112" s="176">
        <v>0</v>
      </c>
      <c r="H112" s="170">
        <v>0</v>
      </c>
      <c r="I112" s="116">
        <v>0</v>
      </c>
      <c r="J112" s="176">
        <v>0</v>
      </c>
      <c r="K112" s="170">
        <v>2779200</v>
      </c>
      <c r="L112" s="116">
        <v>-100350</v>
      </c>
      <c r="M112" s="131">
        <v>-0.03</v>
      </c>
      <c r="N112" s="179">
        <v>1159200</v>
      </c>
      <c r="O112" s="180">
        <f t="shared" si="22"/>
        <v>0.4170984455958549</v>
      </c>
      <c r="P112" s="112">
        <f>Volume!K112</f>
        <v>951</v>
      </c>
      <c r="Q112" s="70">
        <f>Volume!J112</f>
        <v>984.25</v>
      </c>
      <c r="R112" s="249">
        <f t="shared" si="26"/>
        <v>273.54276</v>
      </c>
      <c r="S112" s="107">
        <f t="shared" si="27"/>
        <v>114.09426</v>
      </c>
      <c r="T112" s="113">
        <f t="shared" si="23"/>
        <v>2879550</v>
      </c>
      <c r="U112" s="107">
        <f t="shared" si="28"/>
        <v>-3.484919518674793</v>
      </c>
      <c r="V112" s="107">
        <f t="shared" si="29"/>
        <v>273.4541775</v>
      </c>
      <c r="W112" s="107">
        <f t="shared" si="30"/>
        <v>0.0885825</v>
      </c>
      <c r="X112" s="107">
        <f t="shared" si="31"/>
        <v>0</v>
      </c>
      <c r="Y112" s="107">
        <f t="shared" si="24"/>
        <v>273.845205</v>
      </c>
      <c r="Z112" s="249">
        <f t="shared" si="25"/>
        <v>-0.30244500000003427</v>
      </c>
    </row>
    <row r="113" spans="1:26" s="8" customFormat="1" ht="15">
      <c r="A113" s="205" t="s">
        <v>230</v>
      </c>
      <c r="B113" s="170">
        <v>548750</v>
      </c>
      <c r="C113" s="168">
        <v>-2750</v>
      </c>
      <c r="D113" s="176">
        <v>0</v>
      </c>
      <c r="E113" s="170">
        <v>1250</v>
      </c>
      <c r="F113" s="116">
        <v>0</v>
      </c>
      <c r="G113" s="176">
        <v>0</v>
      </c>
      <c r="H113" s="170">
        <v>0</v>
      </c>
      <c r="I113" s="116">
        <v>0</v>
      </c>
      <c r="J113" s="176">
        <v>0</v>
      </c>
      <c r="K113" s="170">
        <v>550000</v>
      </c>
      <c r="L113" s="116">
        <v>-2750</v>
      </c>
      <c r="M113" s="131">
        <v>0</v>
      </c>
      <c r="N113" s="179">
        <v>376000</v>
      </c>
      <c r="O113" s="180">
        <f t="shared" si="22"/>
        <v>0.6836363636363636</v>
      </c>
      <c r="P113" s="112">
        <f>Volume!K113</f>
        <v>1352.4</v>
      </c>
      <c r="Q113" s="70">
        <f>Volume!J113</f>
        <v>1407.9</v>
      </c>
      <c r="R113" s="249">
        <f t="shared" si="26"/>
        <v>77.4345</v>
      </c>
      <c r="S113" s="107">
        <f t="shared" si="27"/>
        <v>52.93704</v>
      </c>
      <c r="T113" s="113">
        <f t="shared" si="23"/>
        <v>552750</v>
      </c>
      <c r="U113" s="107">
        <f t="shared" si="28"/>
        <v>-0.4975124378109453</v>
      </c>
      <c r="V113" s="107">
        <f t="shared" si="29"/>
        <v>77.2585125</v>
      </c>
      <c r="W113" s="107">
        <f t="shared" si="30"/>
        <v>0.1759875</v>
      </c>
      <c r="X113" s="107">
        <f t="shared" si="31"/>
        <v>0</v>
      </c>
      <c r="Y113" s="107">
        <f t="shared" si="24"/>
        <v>74.75391</v>
      </c>
      <c r="Z113" s="249">
        <f t="shared" si="25"/>
        <v>2.680589999999995</v>
      </c>
    </row>
    <row r="114" spans="1:28" s="59" customFormat="1" ht="15">
      <c r="A114" s="205" t="s">
        <v>245</v>
      </c>
      <c r="B114" s="170">
        <v>1368200</v>
      </c>
      <c r="C114" s="168">
        <v>-41400</v>
      </c>
      <c r="D114" s="176">
        <v>-0.03</v>
      </c>
      <c r="E114" s="170">
        <v>27000</v>
      </c>
      <c r="F114" s="116">
        <v>600</v>
      </c>
      <c r="G114" s="176">
        <v>0.02</v>
      </c>
      <c r="H114" s="170">
        <v>3800</v>
      </c>
      <c r="I114" s="116">
        <v>0</v>
      </c>
      <c r="J114" s="176">
        <v>0</v>
      </c>
      <c r="K114" s="170">
        <v>1399000</v>
      </c>
      <c r="L114" s="116">
        <v>-40800</v>
      </c>
      <c r="M114" s="131">
        <v>-0.03</v>
      </c>
      <c r="N114" s="179">
        <v>847000</v>
      </c>
      <c r="O114" s="180">
        <f t="shared" si="22"/>
        <v>0.6054324517512509</v>
      </c>
      <c r="P114" s="112">
        <f>Volume!K114</f>
        <v>1262.1</v>
      </c>
      <c r="Q114" s="70">
        <f>Volume!J114</f>
        <v>1291.8</v>
      </c>
      <c r="R114" s="249">
        <f t="shared" si="26"/>
        <v>180.72282</v>
      </c>
      <c r="S114" s="107">
        <f t="shared" si="27"/>
        <v>109.41546</v>
      </c>
      <c r="T114" s="113">
        <f t="shared" si="23"/>
        <v>1439800</v>
      </c>
      <c r="U114" s="107">
        <f t="shared" si="28"/>
        <v>-2.833726906514794</v>
      </c>
      <c r="V114" s="107">
        <f t="shared" si="29"/>
        <v>176.744076</v>
      </c>
      <c r="W114" s="107">
        <f t="shared" si="30"/>
        <v>3.48786</v>
      </c>
      <c r="X114" s="107">
        <f t="shared" si="31"/>
        <v>0.490884</v>
      </c>
      <c r="Y114" s="107">
        <f t="shared" si="24"/>
        <v>181.71715799999998</v>
      </c>
      <c r="Z114" s="249">
        <f t="shared" si="25"/>
        <v>-0.9943379999999706</v>
      </c>
      <c r="AA114" s="80"/>
      <c r="AB114" s="79"/>
    </row>
    <row r="115" spans="1:26" s="8" customFormat="1" ht="15">
      <c r="A115" s="205" t="s">
        <v>105</v>
      </c>
      <c r="B115" s="170">
        <v>10427200</v>
      </c>
      <c r="C115" s="168">
        <v>798000</v>
      </c>
      <c r="D115" s="176">
        <v>0.08</v>
      </c>
      <c r="E115" s="170">
        <v>1459200</v>
      </c>
      <c r="F115" s="116">
        <v>22800</v>
      </c>
      <c r="G115" s="176">
        <v>0.02</v>
      </c>
      <c r="H115" s="170">
        <v>144400</v>
      </c>
      <c r="I115" s="116">
        <v>0</v>
      </c>
      <c r="J115" s="176">
        <v>0</v>
      </c>
      <c r="K115" s="170">
        <v>12030800</v>
      </c>
      <c r="L115" s="116">
        <v>820800</v>
      </c>
      <c r="M115" s="131">
        <v>0.07</v>
      </c>
      <c r="N115" s="179">
        <v>8299200</v>
      </c>
      <c r="O115" s="180">
        <f t="shared" si="22"/>
        <v>0.689829437776374</v>
      </c>
      <c r="P115" s="112">
        <f>Volume!K115</f>
        <v>71.7</v>
      </c>
      <c r="Q115" s="70">
        <f>Volume!J115</f>
        <v>71.7</v>
      </c>
      <c r="R115" s="249">
        <f t="shared" si="26"/>
        <v>86.260836</v>
      </c>
      <c r="S115" s="107">
        <f t="shared" si="27"/>
        <v>59.505264</v>
      </c>
      <c r="T115" s="113">
        <f t="shared" si="23"/>
        <v>11210000</v>
      </c>
      <c r="U115" s="107">
        <f t="shared" si="28"/>
        <v>7.322033898305085</v>
      </c>
      <c r="V115" s="107">
        <f t="shared" si="29"/>
        <v>74.763024</v>
      </c>
      <c r="W115" s="107">
        <f t="shared" si="30"/>
        <v>10.462464</v>
      </c>
      <c r="X115" s="107">
        <f t="shared" si="31"/>
        <v>1.035348</v>
      </c>
      <c r="Y115" s="107">
        <f t="shared" si="24"/>
        <v>80.3757</v>
      </c>
      <c r="Z115" s="249">
        <f t="shared" si="25"/>
        <v>5.885136000000003</v>
      </c>
    </row>
    <row r="116" spans="1:28" s="59" customFormat="1" ht="15">
      <c r="A116" s="205" t="s">
        <v>167</v>
      </c>
      <c r="B116" s="170">
        <v>1833300</v>
      </c>
      <c r="C116" s="168">
        <v>47250</v>
      </c>
      <c r="D116" s="176">
        <v>0.03</v>
      </c>
      <c r="E116" s="170">
        <v>67500</v>
      </c>
      <c r="F116" s="116">
        <v>2700</v>
      </c>
      <c r="G116" s="176">
        <v>0.04</v>
      </c>
      <c r="H116" s="170">
        <v>21600</v>
      </c>
      <c r="I116" s="116">
        <v>0</v>
      </c>
      <c r="J116" s="176">
        <v>0</v>
      </c>
      <c r="K116" s="170">
        <v>1922400</v>
      </c>
      <c r="L116" s="116">
        <v>49950</v>
      </c>
      <c r="M116" s="131">
        <v>0.03</v>
      </c>
      <c r="N116" s="179">
        <v>918000</v>
      </c>
      <c r="O116" s="180">
        <f t="shared" si="22"/>
        <v>0.47752808988764045</v>
      </c>
      <c r="P116" s="112">
        <f>Volume!K116</f>
        <v>222.1</v>
      </c>
      <c r="Q116" s="70">
        <f>Volume!J116</f>
        <v>220.55</v>
      </c>
      <c r="R116" s="249">
        <f t="shared" si="26"/>
        <v>42.398532</v>
      </c>
      <c r="S116" s="107">
        <f t="shared" si="27"/>
        <v>20.24649</v>
      </c>
      <c r="T116" s="113">
        <f t="shared" si="23"/>
        <v>1872450</v>
      </c>
      <c r="U116" s="107">
        <f t="shared" si="28"/>
        <v>2.6676279740447004</v>
      </c>
      <c r="V116" s="107">
        <f t="shared" si="29"/>
        <v>40.4334315</v>
      </c>
      <c r="W116" s="107">
        <f t="shared" si="30"/>
        <v>1.4887125</v>
      </c>
      <c r="X116" s="107">
        <f t="shared" si="31"/>
        <v>0.476388</v>
      </c>
      <c r="Y116" s="107">
        <f t="shared" si="24"/>
        <v>41.5871145</v>
      </c>
      <c r="Z116" s="249">
        <f t="shared" si="25"/>
        <v>0.8114175000000046</v>
      </c>
      <c r="AA116" s="80"/>
      <c r="AB116" s="79"/>
    </row>
    <row r="117" spans="1:28" s="59" customFormat="1" ht="15">
      <c r="A117" s="205" t="s">
        <v>223</v>
      </c>
      <c r="B117" s="170">
        <v>3555148</v>
      </c>
      <c r="C117" s="168">
        <v>-189108</v>
      </c>
      <c r="D117" s="176">
        <v>-0.05</v>
      </c>
      <c r="E117" s="170">
        <v>826060</v>
      </c>
      <c r="F117" s="116">
        <v>-48616</v>
      </c>
      <c r="G117" s="176">
        <v>-0.06</v>
      </c>
      <c r="H117" s="170">
        <v>199820</v>
      </c>
      <c r="I117" s="116">
        <v>-5356</v>
      </c>
      <c r="J117" s="176">
        <v>-0.03</v>
      </c>
      <c r="K117" s="170">
        <v>4581028</v>
      </c>
      <c r="L117" s="116">
        <v>-243080</v>
      </c>
      <c r="M117" s="131">
        <v>-0.05</v>
      </c>
      <c r="N117" s="179">
        <v>3482224</v>
      </c>
      <c r="O117" s="180">
        <f t="shared" si="22"/>
        <v>0.7601403003867254</v>
      </c>
      <c r="P117" s="112">
        <f>Volume!K117</f>
        <v>860.1</v>
      </c>
      <c r="Q117" s="70">
        <f>Volume!J117</f>
        <v>884.55</v>
      </c>
      <c r="R117" s="249">
        <f t="shared" si="26"/>
        <v>405.21483173999997</v>
      </c>
      <c r="S117" s="107">
        <f t="shared" si="27"/>
        <v>308.02012392</v>
      </c>
      <c r="T117" s="113">
        <f t="shared" si="23"/>
        <v>4824108</v>
      </c>
      <c r="U117" s="107">
        <f t="shared" si="28"/>
        <v>-5.038858997352464</v>
      </c>
      <c r="V117" s="107">
        <f t="shared" si="29"/>
        <v>314.47061633999994</v>
      </c>
      <c r="W117" s="107">
        <f t="shared" si="30"/>
        <v>73.0691373</v>
      </c>
      <c r="X117" s="107">
        <f t="shared" si="31"/>
        <v>17.6750781</v>
      </c>
      <c r="Y117" s="107">
        <f t="shared" si="24"/>
        <v>414.92152908</v>
      </c>
      <c r="Z117" s="249">
        <f t="shared" si="25"/>
        <v>-9.706697340000062</v>
      </c>
      <c r="AA117" s="80"/>
      <c r="AB117" s="79"/>
    </row>
    <row r="118" spans="1:28" s="59" customFormat="1" ht="15">
      <c r="A118" s="205" t="s">
        <v>246</v>
      </c>
      <c r="B118" s="170">
        <v>1720000</v>
      </c>
      <c r="C118" s="168">
        <v>59200</v>
      </c>
      <c r="D118" s="176">
        <v>0.04</v>
      </c>
      <c r="E118" s="170">
        <v>80000</v>
      </c>
      <c r="F118" s="116">
        <v>0</v>
      </c>
      <c r="G118" s="176">
        <v>0</v>
      </c>
      <c r="H118" s="170">
        <v>4000</v>
      </c>
      <c r="I118" s="116">
        <v>0</v>
      </c>
      <c r="J118" s="176">
        <v>0</v>
      </c>
      <c r="K118" s="170">
        <v>1804000</v>
      </c>
      <c r="L118" s="116">
        <v>59200</v>
      </c>
      <c r="M118" s="131">
        <v>0.03</v>
      </c>
      <c r="N118" s="179">
        <v>1053600</v>
      </c>
      <c r="O118" s="180">
        <f t="shared" si="22"/>
        <v>0.5840354767184035</v>
      </c>
      <c r="P118" s="112">
        <f>Volume!K118</f>
        <v>554.75</v>
      </c>
      <c r="Q118" s="70">
        <f>Volume!J118</f>
        <v>558.95</v>
      </c>
      <c r="R118" s="249">
        <f t="shared" si="26"/>
        <v>100.83458000000002</v>
      </c>
      <c r="S118" s="107">
        <f t="shared" si="27"/>
        <v>58.890972</v>
      </c>
      <c r="T118" s="113">
        <f t="shared" si="23"/>
        <v>1744800</v>
      </c>
      <c r="U118" s="107">
        <f t="shared" si="28"/>
        <v>3.3929390187987165</v>
      </c>
      <c r="V118" s="107">
        <f t="shared" si="29"/>
        <v>96.13940000000001</v>
      </c>
      <c r="W118" s="107">
        <f t="shared" si="30"/>
        <v>4.4716</v>
      </c>
      <c r="X118" s="107">
        <f t="shared" si="31"/>
        <v>0.22358</v>
      </c>
      <c r="Y118" s="107">
        <f t="shared" si="24"/>
        <v>96.79278</v>
      </c>
      <c r="Z118" s="249">
        <f t="shared" si="25"/>
        <v>4.041800000000023</v>
      </c>
      <c r="AA118" s="80"/>
      <c r="AB118" s="79"/>
    </row>
    <row r="119" spans="1:28" s="59" customFormat="1" ht="15">
      <c r="A119" s="205" t="s">
        <v>200</v>
      </c>
      <c r="B119" s="170">
        <v>19488600</v>
      </c>
      <c r="C119" s="168">
        <v>-621000</v>
      </c>
      <c r="D119" s="176">
        <v>-0.03</v>
      </c>
      <c r="E119" s="170">
        <v>4999725</v>
      </c>
      <c r="F119" s="116">
        <v>58725</v>
      </c>
      <c r="G119" s="176">
        <v>0.01</v>
      </c>
      <c r="H119" s="170">
        <v>1302750</v>
      </c>
      <c r="I119" s="116">
        <v>110700</v>
      </c>
      <c r="J119" s="176">
        <v>0.09</v>
      </c>
      <c r="K119" s="170">
        <v>25791075</v>
      </c>
      <c r="L119" s="116">
        <v>-451575</v>
      </c>
      <c r="M119" s="131">
        <v>-0.02</v>
      </c>
      <c r="N119" s="179">
        <v>18711000</v>
      </c>
      <c r="O119" s="180">
        <f t="shared" si="22"/>
        <v>0.7254835248239944</v>
      </c>
      <c r="P119" s="112">
        <f>Volume!K119</f>
        <v>478.6</v>
      </c>
      <c r="Q119" s="70">
        <f>Volume!J119</f>
        <v>477.75</v>
      </c>
      <c r="R119" s="249">
        <f t="shared" si="26"/>
        <v>1232.168608125</v>
      </c>
      <c r="S119" s="107">
        <f t="shared" si="27"/>
        <v>893.918025</v>
      </c>
      <c r="T119" s="113">
        <f t="shared" si="23"/>
        <v>26242650</v>
      </c>
      <c r="U119" s="107">
        <f t="shared" si="28"/>
        <v>-1.7207675291938884</v>
      </c>
      <c r="V119" s="107">
        <f t="shared" si="29"/>
        <v>931.067865</v>
      </c>
      <c r="W119" s="107">
        <f t="shared" si="30"/>
        <v>238.861861875</v>
      </c>
      <c r="X119" s="107">
        <f t="shared" si="31"/>
        <v>62.23888125</v>
      </c>
      <c r="Y119" s="107">
        <f t="shared" si="24"/>
        <v>1255.973229</v>
      </c>
      <c r="Z119" s="249">
        <f t="shared" si="25"/>
        <v>-23.804620874999955</v>
      </c>
      <c r="AA119" s="80"/>
      <c r="AB119" s="79"/>
    </row>
    <row r="120" spans="1:28" s="59" customFormat="1" ht="15">
      <c r="A120" s="205" t="s">
        <v>221</v>
      </c>
      <c r="B120" s="170">
        <v>1358225</v>
      </c>
      <c r="C120" s="168">
        <v>-7150</v>
      </c>
      <c r="D120" s="176">
        <v>-0.01</v>
      </c>
      <c r="E120" s="170">
        <v>50050</v>
      </c>
      <c r="F120" s="116">
        <v>0</v>
      </c>
      <c r="G120" s="176">
        <v>0</v>
      </c>
      <c r="H120" s="170">
        <v>2200</v>
      </c>
      <c r="I120" s="116">
        <v>0</v>
      </c>
      <c r="J120" s="176">
        <v>0</v>
      </c>
      <c r="K120" s="170">
        <v>1410475</v>
      </c>
      <c r="L120" s="116">
        <v>-7150</v>
      </c>
      <c r="M120" s="131">
        <v>-0.01</v>
      </c>
      <c r="N120" s="179">
        <v>1047750</v>
      </c>
      <c r="O120" s="180">
        <f t="shared" si="22"/>
        <v>0.7428348605966075</v>
      </c>
      <c r="P120" s="112">
        <f>Volume!K120</f>
        <v>713.7</v>
      </c>
      <c r="Q120" s="70">
        <f>Volume!J120</f>
        <v>714.9</v>
      </c>
      <c r="R120" s="249">
        <f t="shared" si="26"/>
        <v>100.83485775</v>
      </c>
      <c r="S120" s="107">
        <f t="shared" si="27"/>
        <v>74.9036475</v>
      </c>
      <c r="T120" s="113">
        <f t="shared" si="23"/>
        <v>1417625</v>
      </c>
      <c r="U120" s="107">
        <f t="shared" si="28"/>
        <v>-0.504364694471387</v>
      </c>
      <c r="V120" s="107">
        <f t="shared" si="29"/>
        <v>97.09950525</v>
      </c>
      <c r="W120" s="107">
        <f t="shared" si="30"/>
        <v>3.5780745</v>
      </c>
      <c r="X120" s="107">
        <f t="shared" si="31"/>
        <v>0.157278</v>
      </c>
      <c r="Y120" s="107">
        <f t="shared" si="24"/>
        <v>101.17589625000001</v>
      </c>
      <c r="Z120" s="249">
        <f t="shared" si="25"/>
        <v>-0.34103850000001046</v>
      </c>
      <c r="AA120" s="80"/>
      <c r="AB120" s="79"/>
    </row>
    <row r="121" spans="1:26" s="8" customFormat="1" ht="15">
      <c r="A121" s="205" t="s">
        <v>133</v>
      </c>
      <c r="B121" s="170">
        <v>2566500</v>
      </c>
      <c r="C121" s="168">
        <v>-268250</v>
      </c>
      <c r="D121" s="176">
        <v>-0.09</v>
      </c>
      <c r="E121" s="170">
        <v>305250</v>
      </c>
      <c r="F121" s="116">
        <v>-10000</v>
      </c>
      <c r="G121" s="176">
        <v>-0.03</v>
      </c>
      <c r="H121" s="170">
        <v>12500</v>
      </c>
      <c r="I121" s="116">
        <v>0</v>
      </c>
      <c r="J121" s="176">
        <v>0</v>
      </c>
      <c r="K121" s="170">
        <v>2884250</v>
      </c>
      <c r="L121" s="116">
        <v>-278250</v>
      </c>
      <c r="M121" s="131">
        <v>-0.09</v>
      </c>
      <c r="N121" s="179">
        <v>1474750</v>
      </c>
      <c r="O121" s="180">
        <f t="shared" si="22"/>
        <v>0.5113114327814856</v>
      </c>
      <c r="P121" s="112">
        <f>Volume!K121</f>
        <v>1153.95</v>
      </c>
      <c r="Q121" s="70">
        <f>Volume!J121</f>
        <v>1191.4</v>
      </c>
      <c r="R121" s="249">
        <f t="shared" si="26"/>
        <v>343.62954500000006</v>
      </c>
      <c r="S121" s="107">
        <f t="shared" si="27"/>
        <v>175.70171500000004</v>
      </c>
      <c r="T121" s="113">
        <f t="shared" si="23"/>
        <v>3162500</v>
      </c>
      <c r="U121" s="107">
        <f t="shared" si="28"/>
        <v>-8.798418972332016</v>
      </c>
      <c r="V121" s="107">
        <f t="shared" si="29"/>
        <v>305.77281</v>
      </c>
      <c r="W121" s="107">
        <f t="shared" si="30"/>
        <v>36.367485</v>
      </c>
      <c r="X121" s="107">
        <f t="shared" si="31"/>
        <v>1.4892500000000002</v>
      </c>
      <c r="Y121" s="107">
        <f t="shared" si="24"/>
        <v>364.9366875</v>
      </c>
      <c r="Z121" s="249">
        <f t="shared" si="25"/>
        <v>-21.30714249999994</v>
      </c>
    </row>
    <row r="122" spans="1:26" s="8" customFormat="1" ht="15">
      <c r="A122" s="205" t="s">
        <v>247</v>
      </c>
      <c r="B122" s="170">
        <v>2093223</v>
      </c>
      <c r="C122" s="168">
        <v>37401</v>
      </c>
      <c r="D122" s="176">
        <v>0.02</v>
      </c>
      <c r="E122" s="170">
        <v>18084</v>
      </c>
      <c r="F122" s="116">
        <v>0</v>
      </c>
      <c r="G122" s="176">
        <v>0</v>
      </c>
      <c r="H122" s="170">
        <v>2055</v>
      </c>
      <c r="I122" s="116">
        <v>0</v>
      </c>
      <c r="J122" s="176">
        <v>0</v>
      </c>
      <c r="K122" s="170">
        <v>2113362</v>
      </c>
      <c r="L122" s="116">
        <v>37401</v>
      </c>
      <c r="M122" s="131">
        <v>0.02</v>
      </c>
      <c r="N122" s="179">
        <v>1253961</v>
      </c>
      <c r="O122" s="180">
        <f t="shared" si="22"/>
        <v>0.5933488914819136</v>
      </c>
      <c r="P122" s="112">
        <f>Volume!K122</f>
        <v>780.9</v>
      </c>
      <c r="Q122" s="70">
        <f>Volume!J122</f>
        <v>789.15</v>
      </c>
      <c r="R122" s="249">
        <f t="shared" si="26"/>
        <v>166.77596223</v>
      </c>
      <c r="S122" s="107">
        <f t="shared" si="27"/>
        <v>98.956332315</v>
      </c>
      <c r="T122" s="113">
        <f t="shared" si="23"/>
        <v>2075961</v>
      </c>
      <c r="U122" s="107">
        <f t="shared" si="28"/>
        <v>1.8016234409027914</v>
      </c>
      <c r="V122" s="107">
        <f t="shared" si="29"/>
        <v>165.186693045</v>
      </c>
      <c r="W122" s="107">
        <f t="shared" si="30"/>
        <v>1.4270988599999999</v>
      </c>
      <c r="X122" s="107">
        <f t="shared" si="31"/>
        <v>0.162170325</v>
      </c>
      <c r="Y122" s="107">
        <f t="shared" si="24"/>
        <v>162.11179449</v>
      </c>
      <c r="Z122" s="249">
        <f t="shared" si="25"/>
        <v>4.6641677400000106</v>
      </c>
    </row>
    <row r="123" spans="1:28" s="59" customFormat="1" ht="13.5" customHeight="1">
      <c r="A123" s="205" t="s">
        <v>188</v>
      </c>
      <c r="B123" s="170">
        <v>7740800</v>
      </c>
      <c r="C123" s="168">
        <v>498550</v>
      </c>
      <c r="D123" s="176">
        <v>0.07</v>
      </c>
      <c r="E123" s="170">
        <v>492650</v>
      </c>
      <c r="F123" s="116">
        <v>8850</v>
      </c>
      <c r="G123" s="176">
        <v>0.02</v>
      </c>
      <c r="H123" s="170">
        <v>35400</v>
      </c>
      <c r="I123" s="116">
        <v>2950</v>
      </c>
      <c r="J123" s="176">
        <v>0.09</v>
      </c>
      <c r="K123" s="170">
        <v>8268850</v>
      </c>
      <c r="L123" s="116">
        <v>510350</v>
      </c>
      <c r="M123" s="131">
        <v>0.07</v>
      </c>
      <c r="N123" s="179">
        <v>5265750</v>
      </c>
      <c r="O123" s="180">
        <f t="shared" si="22"/>
        <v>0.636817695326436</v>
      </c>
      <c r="P123" s="112">
        <f>Volume!K123</f>
        <v>83.8</v>
      </c>
      <c r="Q123" s="70">
        <f>Volume!J123</f>
        <v>84.25</v>
      </c>
      <c r="R123" s="249">
        <f t="shared" si="26"/>
        <v>69.66506125</v>
      </c>
      <c r="S123" s="107">
        <f t="shared" si="27"/>
        <v>44.36394375</v>
      </c>
      <c r="T123" s="113">
        <f t="shared" si="23"/>
        <v>7758500</v>
      </c>
      <c r="U123" s="107">
        <f t="shared" si="28"/>
        <v>6.577946768060837</v>
      </c>
      <c r="V123" s="107">
        <f t="shared" si="29"/>
        <v>65.21624</v>
      </c>
      <c r="W123" s="107">
        <f t="shared" si="30"/>
        <v>4.15057625</v>
      </c>
      <c r="X123" s="107">
        <f t="shared" si="31"/>
        <v>0.298245</v>
      </c>
      <c r="Y123" s="107">
        <f t="shared" si="24"/>
        <v>65.01623</v>
      </c>
      <c r="Z123" s="249">
        <f t="shared" si="25"/>
        <v>4.648831250000001</v>
      </c>
      <c r="AA123" s="80"/>
      <c r="AB123" s="79"/>
    </row>
    <row r="124" spans="1:26" s="8" customFormat="1" ht="15">
      <c r="A124" s="205" t="s">
        <v>96</v>
      </c>
      <c r="B124" s="170">
        <v>4922400</v>
      </c>
      <c r="C124" s="168">
        <v>100800</v>
      </c>
      <c r="D124" s="176">
        <v>0.02</v>
      </c>
      <c r="E124" s="170">
        <v>180600</v>
      </c>
      <c r="F124" s="116">
        <v>0</v>
      </c>
      <c r="G124" s="176">
        <v>0</v>
      </c>
      <c r="H124" s="170">
        <v>4200</v>
      </c>
      <c r="I124" s="116">
        <v>0</v>
      </c>
      <c r="J124" s="176">
        <v>0</v>
      </c>
      <c r="K124" s="170">
        <v>5107200</v>
      </c>
      <c r="L124" s="116">
        <v>100800</v>
      </c>
      <c r="M124" s="131">
        <v>0.02</v>
      </c>
      <c r="N124" s="179">
        <v>3406200</v>
      </c>
      <c r="O124" s="180">
        <f t="shared" si="22"/>
        <v>0.6669407894736842</v>
      </c>
      <c r="P124" s="112">
        <f>Volume!K124</f>
        <v>121.05</v>
      </c>
      <c r="Q124" s="70">
        <f>Volume!J124</f>
        <v>122.05</v>
      </c>
      <c r="R124" s="249">
        <f t="shared" si="26"/>
        <v>62.333376</v>
      </c>
      <c r="S124" s="107">
        <f t="shared" si="27"/>
        <v>41.572671</v>
      </c>
      <c r="T124" s="113">
        <f t="shared" si="23"/>
        <v>5006400</v>
      </c>
      <c r="U124" s="107">
        <f t="shared" si="28"/>
        <v>2.013422818791946</v>
      </c>
      <c r="V124" s="107">
        <f t="shared" si="29"/>
        <v>60.077892</v>
      </c>
      <c r="W124" s="107">
        <f t="shared" si="30"/>
        <v>2.204223</v>
      </c>
      <c r="X124" s="107">
        <f t="shared" si="31"/>
        <v>0.051261</v>
      </c>
      <c r="Y124" s="107">
        <f t="shared" si="24"/>
        <v>60.602472</v>
      </c>
      <c r="Z124" s="249">
        <f t="shared" si="25"/>
        <v>1.7309040000000024</v>
      </c>
    </row>
    <row r="125" spans="1:26" s="8" customFormat="1" ht="15">
      <c r="A125" s="205" t="s">
        <v>168</v>
      </c>
      <c r="B125" s="170">
        <v>568800</v>
      </c>
      <c r="C125" s="168">
        <v>18900</v>
      </c>
      <c r="D125" s="176">
        <v>0.03</v>
      </c>
      <c r="E125" s="170">
        <v>0</v>
      </c>
      <c r="F125" s="116">
        <v>0</v>
      </c>
      <c r="G125" s="176">
        <v>0</v>
      </c>
      <c r="H125" s="170">
        <v>0</v>
      </c>
      <c r="I125" s="116">
        <v>0</v>
      </c>
      <c r="J125" s="176">
        <v>0</v>
      </c>
      <c r="K125" s="170">
        <v>568800</v>
      </c>
      <c r="L125" s="116">
        <v>18900</v>
      </c>
      <c r="M125" s="131">
        <v>0.03</v>
      </c>
      <c r="N125" s="179">
        <v>451800</v>
      </c>
      <c r="O125" s="180">
        <f t="shared" si="22"/>
        <v>0.7943037974683544</v>
      </c>
      <c r="P125" s="112">
        <f>Volume!K125</f>
        <v>461.3</v>
      </c>
      <c r="Q125" s="70">
        <f>Volume!J125</f>
        <v>463.6</v>
      </c>
      <c r="R125" s="249">
        <f t="shared" si="26"/>
        <v>26.369568</v>
      </c>
      <c r="S125" s="107">
        <f t="shared" si="27"/>
        <v>20.945448</v>
      </c>
      <c r="T125" s="113">
        <f t="shared" si="23"/>
        <v>549900</v>
      </c>
      <c r="U125" s="107">
        <f t="shared" si="28"/>
        <v>3.436988543371522</v>
      </c>
      <c r="V125" s="107">
        <f t="shared" si="29"/>
        <v>26.369568</v>
      </c>
      <c r="W125" s="107">
        <f t="shared" si="30"/>
        <v>0</v>
      </c>
      <c r="X125" s="107">
        <f t="shared" si="31"/>
        <v>0</v>
      </c>
      <c r="Y125" s="107">
        <f t="shared" si="24"/>
        <v>25.366887</v>
      </c>
      <c r="Z125" s="249">
        <f t="shared" si="25"/>
        <v>1.0026810000000026</v>
      </c>
    </row>
    <row r="126" spans="1:26" s="8" customFormat="1" ht="15">
      <c r="A126" s="205" t="s">
        <v>169</v>
      </c>
      <c r="B126" s="170">
        <v>5306100</v>
      </c>
      <c r="C126" s="168">
        <v>-62100</v>
      </c>
      <c r="D126" s="176">
        <v>-0.01</v>
      </c>
      <c r="E126" s="170">
        <v>282900</v>
      </c>
      <c r="F126" s="116">
        <v>6900</v>
      </c>
      <c r="G126" s="176">
        <v>0.03</v>
      </c>
      <c r="H126" s="170">
        <v>69000</v>
      </c>
      <c r="I126" s="116">
        <v>0</v>
      </c>
      <c r="J126" s="176">
        <v>0</v>
      </c>
      <c r="K126" s="170">
        <v>5658000</v>
      </c>
      <c r="L126" s="116">
        <v>-55200</v>
      </c>
      <c r="M126" s="131">
        <v>-0.01</v>
      </c>
      <c r="N126" s="179">
        <v>3505200</v>
      </c>
      <c r="O126" s="180">
        <f t="shared" si="22"/>
        <v>0.6195121951219512</v>
      </c>
      <c r="P126" s="112">
        <f>Volume!K126</f>
        <v>46.4</v>
      </c>
      <c r="Q126" s="70">
        <f>Volume!J126</f>
        <v>46.8</v>
      </c>
      <c r="R126" s="249">
        <f t="shared" si="26"/>
        <v>26.479439999999997</v>
      </c>
      <c r="S126" s="107">
        <f t="shared" si="27"/>
        <v>16.404336</v>
      </c>
      <c r="T126" s="113">
        <f t="shared" si="23"/>
        <v>5713200</v>
      </c>
      <c r="U126" s="107">
        <f t="shared" si="28"/>
        <v>-0.966183574879227</v>
      </c>
      <c r="V126" s="107">
        <f t="shared" si="29"/>
        <v>24.832547999999996</v>
      </c>
      <c r="W126" s="107">
        <f t="shared" si="30"/>
        <v>1.323972</v>
      </c>
      <c r="X126" s="107">
        <f t="shared" si="31"/>
        <v>0.32292</v>
      </c>
      <c r="Y126" s="107">
        <f t="shared" si="24"/>
        <v>26.509248</v>
      </c>
      <c r="Z126" s="249">
        <f t="shared" si="25"/>
        <v>-0.02980800000000272</v>
      </c>
    </row>
    <row r="127" spans="1:28" s="59" customFormat="1" ht="14.25" customHeight="1">
      <c r="A127" s="205" t="s">
        <v>170</v>
      </c>
      <c r="B127" s="170">
        <v>3779475</v>
      </c>
      <c r="C127" s="168">
        <v>152250</v>
      </c>
      <c r="D127" s="176">
        <v>0.04</v>
      </c>
      <c r="E127" s="170">
        <v>80325</v>
      </c>
      <c r="F127" s="116">
        <v>-1050</v>
      </c>
      <c r="G127" s="176">
        <v>-0.01</v>
      </c>
      <c r="H127" s="170">
        <v>3675</v>
      </c>
      <c r="I127" s="116">
        <v>0</v>
      </c>
      <c r="J127" s="176">
        <v>0</v>
      </c>
      <c r="K127" s="170">
        <v>3863475</v>
      </c>
      <c r="L127" s="116">
        <v>151200</v>
      </c>
      <c r="M127" s="131">
        <v>0.04</v>
      </c>
      <c r="N127" s="179">
        <v>2751525</v>
      </c>
      <c r="O127" s="180">
        <f t="shared" si="22"/>
        <v>0.7121891561353445</v>
      </c>
      <c r="P127" s="112">
        <f>Volume!K127</f>
        <v>406.3</v>
      </c>
      <c r="Q127" s="70">
        <f>Volume!J127</f>
        <v>410.65</v>
      </c>
      <c r="R127" s="249">
        <f t="shared" si="26"/>
        <v>158.653600875</v>
      </c>
      <c r="S127" s="107">
        <f t="shared" si="27"/>
        <v>112.991374125</v>
      </c>
      <c r="T127" s="113">
        <f t="shared" si="23"/>
        <v>3712275</v>
      </c>
      <c r="U127" s="107">
        <f t="shared" si="28"/>
        <v>4.072974119643614</v>
      </c>
      <c r="V127" s="107">
        <f t="shared" si="29"/>
        <v>155.204140875</v>
      </c>
      <c r="W127" s="107">
        <f t="shared" si="30"/>
        <v>3.298546125</v>
      </c>
      <c r="X127" s="107">
        <f t="shared" si="31"/>
        <v>0.150913875</v>
      </c>
      <c r="Y127" s="107">
        <f t="shared" si="24"/>
        <v>150.82973325</v>
      </c>
      <c r="Z127" s="249">
        <f t="shared" si="25"/>
        <v>7.823867624999991</v>
      </c>
      <c r="AA127" s="80"/>
      <c r="AB127" s="79"/>
    </row>
    <row r="128" spans="1:26" s="8" customFormat="1" ht="15">
      <c r="A128" s="205" t="s">
        <v>52</v>
      </c>
      <c r="B128" s="170">
        <v>4210800</v>
      </c>
      <c r="C128" s="168">
        <v>-174000</v>
      </c>
      <c r="D128" s="176">
        <v>-0.04</v>
      </c>
      <c r="E128" s="170">
        <v>44400</v>
      </c>
      <c r="F128" s="116">
        <v>-2400</v>
      </c>
      <c r="G128" s="176">
        <v>-0.05</v>
      </c>
      <c r="H128" s="170">
        <v>4800</v>
      </c>
      <c r="I128" s="116">
        <v>-600</v>
      </c>
      <c r="J128" s="176">
        <v>-0.11</v>
      </c>
      <c r="K128" s="170">
        <v>4260000</v>
      </c>
      <c r="L128" s="116">
        <v>-177000</v>
      </c>
      <c r="M128" s="131">
        <v>-0.04</v>
      </c>
      <c r="N128" s="179">
        <v>2040000</v>
      </c>
      <c r="O128" s="180">
        <f t="shared" si="22"/>
        <v>0.4788732394366197</v>
      </c>
      <c r="P128" s="112">
        <f>Volume!K128</f>
        <v>574.5</v>
      </c>
      <c r="Q128" s="70">
        <f>Volume!J128</f>
        <v>597.5</v>
      </c>
      <c r="R128" s="249">
        <f t="shared" si="26"/>
        <v>254.535</v>
      </c>
      <c r="S128" s="107">
        <f t="shared" si="27"/>
        <v>121.89</v>
      </c>
      <c r="T128" s="113">
        <f t="shared" si="23"/>
        <v>4437000</v>
      </c>
      <c r="U128" s="107">
        <f t="shared" si="28"/>
        <v>-3.989181879648411</v>
      </c>
      <c r="V128" s="107">
        <f t="shared" si="29"/>
        <v>251.5953</v>
      </c>
      <c r="W128" s="107">
        <f t="shared" si="30"/>
        <v>2.6529</v>
      </c>
      <c r="X128" s="107">
        <f t="shared" si="31"/>
        <v>0.2868</v>
      </c>
      <c r="Y128" s="107">
        <f t="shared" si="24"/>
        <v>254.90565</v>
      </c>
      <c r="Z128" s="249">
        <f t="shared" si="25"/>
        <v>-0.3706500000000119</v>
      </c>
    </row>
    <row r="129" spans="1:27" s="3" customFormat="1" ht="15" customHeight="1">
      <c r="A129" s="205" t="s">
        <v>171</v>
      </c>
      <c r="B129" s="170">
        <v>1652400</v>
      </c>
      <c r="C129" s="168">
        <v>-6600</v>
      </c>
      <c r="D129" s="176">
        <v>0</v>
      </c>
      <c r="E129" s="170">
        <v>7200</v>
      </c>
      <c r="F129" s="116">
        <v>0</v>
      </c>
      <c r="G129" s="176">
        <v>0</v>
      </c>
      <c r="H129" s="170">
        <v>0</v>
      </c>
      <c r="I129" s="116">
        <v>0</v>
      </c>
      <c r="J129" s="176">
        <v>0</v>
      </c>
      <c r="K129" s="170">
        <v>1659600</v>
      </c>
      <c r="L129" s="116">
        <v>-6600</v>
      </c>
      <c r="M129" s="131">
        <v>0</v>
      </c>
      <c r="N129" s="179">
        <v>997800</v>
      </c>
      <c r="O129" s="180">
        <f t="shared" si="22"/>
        <v>0.6012292118582792</v>
      </c>
      <c r="P129" s="112">
        <f>Volume!K129</f>
        <v>331.75</v>
      </c>
      <c r="Q129" s="70">
        <f>Volume!J129</f>
        <v>335.75</v>
      </c>
      <c r="R129" s="249">
        <f t="shared" si="26"/>
        <v>55.72107</v>
      </c>
      <c r="S129" s="107">
        <f t="shared" si="27"/>
        <v>33.501135</v>
      </c>
      <c r="T129" s="113">
        <f t="shared" si="23"/>
        <v>1666200</v>
      </c>
      <c r="U129" s="107">
        <f t="shared" si="28"/>
        <v>-0.39611091105509544</v>
      </c>
      <c r="V129" s="107">
        <f t="shared" si="29"/>
        <v>55.47933</v>
      </c>
      <c r="W129" s="107">
        <f t="shared" si="30"/>
        <v>0.24174</v>
      </c>
      <c r="X129" s="107">
        <f t="shared" si="31"/>
        <v>0</v>
      </c>
      <c r="Y129" s="107">
        <f t="shared" si="24"/>
        <v>55.276185</v>
      </c>
      <c r="Z129" s="249">
        <f t="shared" si="25"/>
        <v>0.4448849999999993</v>
      </c>
      <c r="AA129" s="77"/>
    </row>
    <row r="130" spans="1:27" s="3" customFormat="1" ht="15" customHeight="1" thickBot="1">
      <c r="A130" s="206" t="s">
        <v>226</v>
      </c>
      <c r="B130" s="170">
        <v>1908900</v>
      </c>
      <c r="C130" s="168">
        <v>57400</v>
      </c>
      <c r="D130" s="176">
        <v>0.03</v>
      </c>
      <c r="E130" s="170">
        <v>160300</v>
      </c>
      <c r="F130" s="116">
        <v>1400</v>
      </c>
      <c r="G130" s="176">
        <v>0.01</v>
      </c>
      <c r="H130" s="170">
        <v>80500</v>
      </c>
      <c r="I130" s="116">
        <v>38500</v>
      </c>
      <c r="J130" s="176">
        <v>0.92</v>
      </c>
      <c r="K130" s="170">
        <v>2149700</v>
      </c>
      <c r="L130" s="116">
        <v>97300</v>
      </c>
      <c r="M130" s="131">
        <v>0.05</v>
      </c>
      <c r="N130" s="179">
        <v>1274700</v>
      </c>
      <c r="O130" s="180">
        <f t="shared" si="22"/>
        <v>0.5929664604363399</v>
      </c>
      <c r="P130" s="112">
        <f>Volume!K130</f>
        <v>276.65</v>
      </c>
      <c r="Q130" s="70">
        <f>Volume!J130</f>
        <v>290.95</v>
      </c>
      <c r="R130" s="249">
        <f t="shared" si="26"/>
        <v>62.5455215</v>
      </c>
      <c r="S130" s="107">
        <f t="shared" si="27"/>
        <v>37.0873965</v>
      </c>
      <c r="T130" s="113">
        <f t="shared" si="23"/>
        <v>2052400</v>
      </c>
      <c r="U130" s="107">
        <f t="shared" si="28"/>
        <v>4.740791268758526</v>
      </c>
      <c r="V130" s="107">
        <f t="shared" si="29"/>
        <v>55.5394455</v>
      </c>
      <c r="W130" s="107">
        <f t="shared" si="30"/>
        <v>4.6639285</v>
      </c>
      <c r="X130" s="107">
        <f t="shared" si="31"/>
        <v>2.3421475</v>
      </c>
      <c r="Y130" s="107">
        <f t="shared" si="24"/>
        <v>56.779646</v>
      </c>
      <c r="Z130" s="249">
        <f t="shared" si="25"/>
        <v>5.7658755</v>
      </c>
      <c r="AA130" s="77"/>
    </row>
    <row r="131" spans="1:27" s="3" customFormat="1" ht="15" customHeight="1" hidden="1" thickBot="1">
      <c r="A131" s="73"/>
      <c r="B131" s="168">
        <f>SUM(B4:B130)</f>
        <v>949789139</v>
      </c>
      <c r="C131" s="168">
        <f>SUM(C4:C130)</f>
        <v>7827405</v>
      </c>
      <c r="D131" s="365">
        <f>C131/B131</f>
        <v>0.00824120289292969</v>
      </c>
      <c r="E131" s="168">
        <f>SUM(E4:E130)</f>
        <v>152510359</v>
      </c>
      <c r="F131" s="168">
        <f>SUM(F4:F130)</f>
        <v>182908</v>
      </c>
      <c r="G131" s="365">
        <f>F131/E131</f>
        <v>0.001199315254382163</v>
      </c>
      <c r="H131" s="168">
        <f>SUM(H4:H130)</f>
        <v>45845471</v>
      </c>
      <c r="I131" s="168">
        <f>SUM(I4:I130)</f>
        <v>1769817</v>
      </c>
      <c r="J131" s="365">
        <f>I131/H131</f>
        <v>0.03860396591846554</v>
      </c>
      <c r="K131" s="168">
        <f>SUM(K4:K130)</f>
        <v>1148144969</v>
      </c>
      <c r="L131" s="168">
        <f>SUM(L4:L130)</f>
        <v>9780130</v>
      </c>
      <c r="M131" s="365">
        <f>L131/K131</f>
        <v>0.0085182013282854</v>
      </c>
      <c r="N131" s="305">
        <f>SUM(N4:N130)</f>
        <v>701281019</v>
      </c>
      <c r="O131" s="376"/>
      <c r="P131" s="175"/>
      <c r="Q131" s="15"/>
      <c r="R131" s="250">
        <f>SUM(R4:R130)</f>
        <v>56829.082955939986</v>
      </c>
      <c r="S131" s="107">
        <f>SUM(S4:S130)</f>
        <v>35928.57107443001</v>
      </c>
      <c r="T131" s="113">
        <f>SUM(T4:T130)</f>
        <v>1138364839</v>
      </c>
      <c r="U131" s="310"/>
      <c r="V131" s="107">
        <f>SUM(V4:V130)</f>
        <v>38439.445030750016</v>
      </c>
      <c r="W131" s="107">
        <f>SUM(W4:W130)</f>
        <v>9180.204388635002</v>
      </c>
      <c r="X131" s="107">
        <f>SUM(X4:X130)</f>
        <v>9209.433536555</v>
      </c>
      <c r="Y131" s="107">
        <f>SUM(Y4:Y130)</f>
        <v>55608.71921052</v>
      </c>
      <c r="Z131" s="107">
        <f>SUM(Z4:Z130)</f>
        <v>1220.363745420001</v>
      </c>
      <c r="AA131" s="77"/>
    </row>
    <row r="132" spans="2:27" s="3" customFormat="1" ht="15" customHeight="1" hidden="1">
      <c r="B132" s="6"/>
      <c r="C132" s="6"/>
      <c r="D132" s="131"/>
      <c r="E132" s="2">
        <f>H131/E131</f>
        <v>0.30060561984514117</v>
      </c>
      <c r="F132" s="6"/>
      <c r="G132" s="63"/>
      <c r="H132" s="6"/>
      <c r="I132" s="6"/>
      <c r="J132" s="63"/>
      <c r="K132" s="6"/>
      <c r="L132" s="6"/>
      <c r="M132" s="63"/>
      <c r="O132" s="4"/>
      <c r="P132" s="112"/>
      <c r="Q132" s="70"/>
      <c r="R132" s="107"/>
      <c r="S132" s="107"/>
      <c r="T132" s="113"/>
      <c r="U132" s="107"/>
      <c r="V132" s="107"/>
      <c r="W132" s="107"/>
      <c r="X132" s="107"/>
      <c r="Y132" s="107"/>
      <c r="Z132" s="107"/>
      <c r="AA132" s="77"/>
    </row>
    <row r="133" spans="2:27" s="3" customFormat="1" ht="15" customHeight="1">
      <c r="B133" s="6"/>
      <c r="C133" s="6"/>
      <c r="D133" s="131"/>
      <c r="E133" s="2"/>
      <c r="F133" s="6"/>
      <c r="G133" s="63"/>
      <c r="H133" s="6"/>
      <c r="I133" s="6"/>
      <c r="J133" s="63"/>
      <c r="K133" s="6"/>
      <c r="L133" s="6"/>
      <c r="M133" s="63"/>
      <c r="O133" s="111"/>
      <c r="P133" s="112"/>
      <c r="Q133" s="70"/>
      <c r="R133" s="107"/>
      <c r="S133" s="107"/>
      <c r="T133" s="113"/>
      <c r="U133" s="107"/>
      <c r="V133" s="107"/>
      <c r="W133" s="107"/>
      <c r="X133" s="107"/>
      <c r="Y133" s="107"/>
      <c r="Z133" s="107"/>
      <c r="AA133" s="2"/>
    </row>
    <row r="134" spans="1:25" ht="14.25">
      <c r="A134" s="3"/>
      <c r="B134" s="6"/>
      <c r="C134" s="6"/>
      <c r="D134" s="131"/>
      <c r="E134" s="6"/>
      <c r="F134" s="6"/>
      <c r="G134" s="63"/>
      <c r="H134" s="6"/>
      <c r="I134" s="6"/>
      <c r="J134" s="63"/>
      <c r="K134" s="6"/>
      <c r="L134" s="6"/>
      <c r="M134" s="63"/>
      <c r="N134" s="3"/>
      <c r="O134" s="111"/>
      <c r="P134" s="3"/>
      <c r="Q134" s="3"/>
      <c r="R134" s="2"/>
      <c r="S134" s="2"/>
      <c r="T134" s="81"/>
      <c r="U134" s="3"/>
      <c r="V134" s="3"/>
      <c r="W134" s="3"/>
      <c r="X134" s="3"/>
      <c r="Y134" s="3"/>
    </row>
    <row r="135" spans="1:6" ht="13.5" thickBot="1">
      <c r="A135" s="64" t="s">
        <v>124</v>
      </c>
      <c r="B135" s="125"/>
      <c r="C135" s="128"/>
      <c r="D135" s="132"/>
      <c r="F135" s="123"/>
    </row>
    <row r="136" spans="1:8" ht="13.5" thickBot="1">
      <c r="A136" s="211" t="s">
        <v>123</v>
      </c>
      <c r="B136" s="370" t="s">
        <v>121</v>
      </c>
      <c r="C136" s="371" t="s">
        <v>84</v>
      </c>
      <c r="D136" s="372" t="s">
        <v>122</v>
      </c>
      <c r="F136" s="129"/>
      <c r="G136" s="63"/>
      <c r="H136" s="6"/>
    </row>
    <row r="137" spans="1:8" ht="12.75">
      <c r="A137" s="366" t="s">
        <v>10</v>
      </c>
      <c r="B137" s="373">
        <f>B131/10000000</f>
        <v>94.9789139</v>
      </c>
      <c r="C137" s="374">
        <f>C131/10000000</f>
        <v>0.7827405</v>
      </c>
      <c r="D137" s="375">
        <f>D131</f>
        <v>0.00824120289292969</v>
      </c>
      <c r="F137" s="129"/>
      <c r="H137" s="6"/>
    </row>
    <row r="138" spans="1:7" ht="12.75">
      <c r="A138" s="367" t="s">
        <v>101</v>
      </c>
      <c r="B138" s="208">
        <f>E131/10000000</f>
        <v>15.2510359</v>
      </c>
      <c r="C138" s="207">
        <f>F131/10000000</f>
        <v>0.0182908</v>
      </c>
      <c r="D138" s="274">
        <f>G131</f>
        <v>0.001199315254382163</v>
      </c>
      <c r="F138" s="129"/>
      <c r="G138" s="63"/>
    </row>
    <row r="139" spans="1:6" ht="12.75">
      <c r="A139" s="368" t="s">
        <v>99</v>
      </c>
      <c r="B139" s="208">
        <f>H131/10000000</f>
        <v>4.5845471</v>
      </c>
      <c r="C139" s="207">
        <f>I131/10000000</f>
        <v>0.1769817</v>
      </c>
      <c r="D139" s="274">
        <f>J131</f>
        <v>0.03860396591846554</v>
      </c>
      <c r="F139" s="129"/>
    </row>
    <row r="140" spans="1:6" ht="13.5" thickBot="1">
      <c r="A140" s="369" t="s">
        <v>100</v>
      </c>
      <c r="B140" s="209">
        <f>K131/10000000</f>
        <v>114.8144969</v>
      </c>
      <c r="C140" s="210">
        <f>L131/10000000</f>
        <v>0.978013</v>
      </c>
      <c r="D140" s="275">
        <f>M131</f>
        <v>0.0085182013282854</v>
      </c>
      <c r="F140" s="130"/>
    </row>
    <row r="174" ht="12.75">
      <c r="B174" s="126"/>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3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D152" sqref="D152"/>
    </sheetView>
  </sheetViews>
  <sheetFormatPr defaultColWidth="9.140625" defaultRowHeight="12.75"/>
  <cols>
    <col min="1" max="1" width="14.421875" style="334" customWidth="1"/>
    <col min="2" max="2" width="11.421875" style="338" customWidth="1"/>
    <col min="3" max="3" width="11.00390625" style="27" customWidth="1"/>
    <col min="4" max="4" width="11.00390625" style="338" customWidth="1"/>
    <col min="5" max="5" width="9.140625" style="27" customWidth="1"/>
    <col min="6" max="6" width="11.7109375" style="338" customWidth="1"/>
    <col min="7" max="7" width="9.28125" style="27" customWidth="1"/>
    <col min="8" max="8" width="12.00390625" style="338" customWidth="1"/>
    <col min="9" max="9" width="9.140625" style="27" customWidth="1"/>
    <col min="10" max="10" width="8.57421875" style="26" customWidth="1"/>
    <col min="11" max="11" width="9.140625" style="26" customWidth="1"/>
    <col min="12" max="12" width="8.7109375" style="26" customWidth="1"/>
    <col min="13" max="13" width="7.7109375" style="27" customWidth="1"/>
    <col min="14" max="15" width="9.57421875" style="26" hidden="1" customWidth="1"/>
    <col min="16" max="16" width="9.140625" style="26" hidden="1" customWidth="1"/>
    <col min="17" max="17" width="9.140625" style="26" customWidth="1"/>
    <col min="18" max="18" width="9.140625" style="70" customWidth="1"/>
    <col min="19" max="16384" width="9.140625" style="26" customWidth="1"/>
  </cols>
  <sheetData>
    <row r="1" spans="1:13" s="322" customFormat="1" ht="22.5" customHeight="1" thickBot="1">
      <c r="A1" s="314" t="s">
        <v>127</v>
      </c>
      <c r="B1" s="315"/>
      <c r="C1" s="316"/>
      <c r="D1" s="317"/>
      <c r="E1" s="318"/>
      <c r="F1" s="317"/>
      <c r="G1" s="318"/>
      <c r="H1" s="317"/>
      <c r="I1" s="318"/>
      <c r="J1" s="319"/>
      <c r="K1" s="319"/>
      <c r="L1" s="320"/>
      <c r="M1" s="321"/>
    </row>
    <row r="2" spans="1:13" s="324" customFormat="1" ht="15.75" customHeight="1" thickBot="1">
      <c r="A2" s="323"/>
      <c r="B2" s="425" t="s">
        <v>132</v>
      </c>
      <c r="C2" s="426"/>
      <c r="D2" s="427"/>
      <c r="E2" s="427"/>
      <c r="F2" s="427"/>
      <c r="G2" s="427"/>
      <c r="H2" s="427"/>
      <c r="I2" s="427"/>
      <c r="J2" s="428" t="s">
        <v>125</v>
      </c>
      <c r="K2" s="429"/>
      <c r="L2" s="429"/>
      <c r="M2" s="430"/>
    </row>
    <row r="3" spans="1:16" s="324" customFormat="1" ht="14.25" thickBot="1">
      <c r="A3" s="325"/>
      <c r="B3" s="339" t="s">
        <v>10</v>
      </c>
      <c r="C3" s="326" t="s">
        <v>60</v>
      </c>
      <c r="D3" s="339" t="s">
        <v>25</v>
      </c>
      <c r="E3" s="326" t="s">
        <v>60</v>
      </c>
      <c r="F3" s="339" t="s">
        <v>26</v>
      </c>
      <c r="G3" s="326" t="s">
        <v>60</v>
      </c>
      <c r="H3" s="339" t="s">
        <v>11</v>
      </c>
      <c r="I3" s="326" t="s">
        <v>60</v>
      </c>
      <c r="J3" s="279" t="s">
        <v>13</v>
      </c>
      <c r="K3" s="280" t="s">
        <v>14</v>
      </c>
      <c r="L3" s="280" t="s">
        <v>126</v>
      </c>
      <c r="M3" s="326" t="s">
        <v>122</v>
      </c>
      <c r="N3" s="327" t="s">
        <v>136</v>
      </c>
      <c r="O3" s="34" t="s">
        <v>25</v>
      </c>
      <c r="P3" s="34" t="s">
        <v>26</v>
      </c>
    </row>
    <row r="4" spans="1:16" ht="13.5">
      <c r="A4" s="348" t="s">
        <v>197</v>
      </c>
      <c r="B4" s="340">
        <v>709</v>
      </c>
      <c r="C4" s="341">
        <v>0</v>
      </c>
      <c r="D4" s="340">
        <v>0</v>
      </c>
      <c r="E4" s="341">
        <v>0</v>
      </c>
      <c r="F4" s="340">
        <v>0</v>
      </c>
      <c r="G4" s="341">
        <v>0</v>
      </c>
      <c r="H4" s="340">
        <v>709</v>
      </c>
      <c r="I4" s="343">
        <v>0</v>
      </c>
      <c r="J4" s="282">
        <v>5904.15</v>
      </c>
      <c r="K4" s="277">
        <v>5790.4</v>
      </c>
      <c r="L4" s="330">
        <f>J4-K4</f>
        <v>113.75</v>
      </c>
      <c r="M4" s="331">
        <f>L4/K4*100</f>
        <v>1.9644584139264991</v>
      </c>
      <c r="N4" s="80">
        <f>Margins!B4</f>
        <v>100</v>
      </c>
      <c r="O4" s="26">
        <f>D4*N4</f>
        <v>0</v>
      </c>
      <c r="P4" s="26">
        <f>F4*N4</f>
        <v>0</v>
      </c>
    </row>
    <row r="5" spans="1:18" ht="14.25" thickBot="1">
      <c r="A5" s="349" t="s">
        <v>88</v>
      </c>
      <c r="B5" s="178">
        <v>258</v>
      </c>
      <c r="C5" s="328">
        <v>0.64</v>
      </c>
      <c r="D5" s="178">
        <v>0</v>
      </c>
      <c r="E5" s="328">
        <v>0</v>
      </c>
      <c r="F5" s="178">
        <v>0</v>
      </c>
      <c r="G5" s="328">
        <v>0</v>
      </c>
      <c r="H5" s="178">
        <v>258</v>
      </c>
      <c r="I5" s="329">
        <v>0.64</v>
      </c>
      <c r="J5" s="283">
        <v>5334.3</v>
      </c>
      <c r="K5" s="70">
        <v>5177.65</v>
      </c>
      <c r="L5" s="140">
        <f aca="true" t="shared" si="0" ref="L5:L68">J5-K5</f>
        <v>156.65000000000055</v>
      </c>
      <c r="M5" s="332">
        <f aca="true" t="shared" si="1" ref="M5:M68">L5/K5*100</f>
        <v>3.025503848270944</v>
      </c>
      <c r="N5" s="80">
        <f>Margins!B5</f>
        <v>50</v>
      </c>
      <c r="O5" s="26">
        <f aca="true" t="shared" si="2" ref="O5:O68">D5*N5</f>
        <v>0</v>
      </c>
      <c r="P5" s="26">
        <f aca="true" t="shared" si="3" ref="P5:P68">F5*N5</f>
        <v>0</v>
      </c>
      <c r="R5" s="26"/>
    </row>
    <row r="6" spans="1:16" ht="13.5">
      <c r="A6" s="349" t="s">
        <v>9</v>
      </c>
      <c r="B6" s="178">
        <v>305908</v>
      </c>
      <c r="C6" s="328">
        <v>0.09</v>
      </c>
      <c r="D6" s="178">
        <v>59603</v>
      </c>
      <c r="E6" s="328">
        <v>0.36</v>
      </c>
      <c r="F6" s="178">
        <v>74545</v>
      </c>
      <c r="G6" s="328">
        <v>0.34</v>
      </c>
      <c r="H6" s="178">
        <v>440056</v>
      </c>
      <c r="I6" s="329">
        <v>0.16</v>
      </c>
      <c r="J6" s="282">
        <v>3940.5</v>
      </c>
      <c r="K6" s="70">
        <v>3871.15</v>
      </c>
      <c r="L6" s="140">
        <f t="shared" si="0"/>
        <v>69.34999999999991</v>
      </c>
      <c r="M6" s="332">
        <f t="shared" si="1"/>
        <v>1.7914573188845668</v>
      </c>
      <c r="N6" s="80">
        <f>Margins!B6</f>
        <v>100</v>
      </c>
      <c r="O6" s="26">
        <f t="shared" si="2"/>
        <v>5960300</v>
      </c>
      <c r="P6" s="26">
        <f t="shared" si="3"/>
        <v>7454500</v>
      </c>
    </row>
    <row r="7" spans="1:16" ht="13.5">
      <c r="A7" s="349" t="s">
        <v>149</v>
      </c>
      <c r="B7" s="178">
        <v>2524</v>
      </c>
      <c r="C7" s="328">
        <v>0.14</v>
      </c>
      <c r="D7" s="178">
        <v>0</v>
      </c>
      <c r="E7" s="328">
        <v>0</v>
      </c>
      <c r="F7" s="178">
        <v>0</v>
      </c>
      <c r="G7" s="328">
        <v>0</v>
      </c>
      <c r="H7" s="178">
        <v>2524</v>
      </c>
      <c r="I7" s="329">
        <v>0.14</v>
      </c>
      <c r="J7" s="283">
        <v>3601.35</v>
      </c>
      <c r="K7" s="70">
        <v>3541.7</v>
      </c>
      <c r="L7" s="140">
        <f t="shared" si="0"/>
        <v>59.65000000000009</v>
      </c>
      <c r="M7" s="332">
        <f t="shared" si="1"/>
        <v>1.6842194426405426</v>
      </c>
      <c r="N7" s="80">
        <f>Margins!B7</f>
        <v>100</v>
      </c>
      <c r="O7" s="26">
        <f t="shared" si="2"/>
        <v>0</v>
      </c>
      <c r="P7" s="26">
        <f t="shared" si="3"/>
        <v>0</v>
      </c>
    </row>
    <row r="8" spans="1:18" ht="13.5">
      <c r="A8" s="349" t="s">
        <v>0</v>
      </c>
      <c r="B8" s="178">
        <v>7460</v>
      </c>
      <c r="C8" s="328">
        <v>0.19</v>
      </c>
      <c r="D8" s="178">
        <v>22</v>
      </c>
      <c r="E8" s="328">
        <v>-0.71</v>
      </c>
      <c r="F8" s="178">
        <v>0</v>
      </c>
      <c r="G8" s="328">
        <v>-1</v>
      </c>
      <c r="H8" s="178">
        <v>7482</v>
      </c>
      <c r="I8" s="329">
        <v>0.17</v>
      </c>
      <c r="J8" s="283">
        <v>1062.75</v>
      </c>
      <c r="K8" s="70">
        <v>1050.2</v>
      </c>
      <c r="L8" s="140">
        <f t="shared" si="0"/>
        <v>12.549999999999955</v>
      </c>
      <c r="M8" s="332">
        <f t="shared" si="1"/>
        <v>1.1950104741953869</v>
      </c>
      <c r="N8" s="80">
        <f>Margins!B8</f>
        <v>375</v>
      </c>
      <c r="O8" s="26">
        <f t="shared" si="2"/>
        <v>8250</v>
      </c>
      <c r="P8" s="26">
        <f t="shared" si="3"/>
        <v>0</v>
      </c>
      <c r="R8" s="333"/>
    </row>
    <row r="9" spans="1:18" ht="13.5">
      <c r="A9" s="349" t="s">
        <v>150</v>
      </c>
      <c r="B9" s="178">
        <v>169</v>
      </c>
      <c r="C9" s="328">
        <v>-0.29</v>
      </c>
      <c r="D9" s="178">
        <v>0</v>
      </c>
      <c r="E9" s="328">
        <v>-1</v>
      </c>
      <c r="F9" s="178">
        <v>1</v>
      </c>
      <c r="G9" s="328">
        <v>0</v>
      </c>
      <c r="H9" s="178">
        <v>170</v>
      </c>
      <c r="I9" s="329">
        <v>-0.3</v>
      </c>
      <c r="J9" s="283">
        <v>88.3</v>
      </c>
      <c r="K9" s="70">
        <v>87.9</v>
      </c>
      <c r="L9" s="140">
        <f t="shared" si="0"/>
        <v>0.3999999999999915</v>
      </c>
      <c r="M9" s="332">
        <f t="shared" si="1"/>
        <v>0.455062571103517</v>
      </c>
      <c r="N9" s="80">
        <f>Margins!B9</f>
        <v>4900</v>
      </c>
      <c r="O9" s="26">
        <f t="shared" si="2"/>
        <v>0</v>
      </c>
      <c r="P9" s="26">
        <f t="shared" si="3"/>
        <v>4900</v>
      </c>
      <c r="R9" s="333"/>
    </row>
    <row r="10" spans="1:18" ht="13.5">
      <c r="A10" s="349" t="s">
        <v>189</v>
      </c>
      <c r="B10" s="342">
        <v>446</v>
      </c>
      <c r="C10" s="351">
        <v>1.3</v>
      </c>
      <c r="D10" s="178">
        <v>4</v>
      </c>
      <c r="E10" s="328">
        <v>0</v>
      </c>
      <c r="F10" s="178">
        <v>1</v>
      </c>
      <c r="G10" s="328">
        <v>0</v>
      </c>
      <c r="H10" s="178">
        <v>451</v>
      </c>
      <c r="I10" s="329">
        <v>1.32</v>
      </c>
      <c r="J10" s="283">
        <v>68.3</v>
      </c>
      <c r="K10" s="70">
        <v>67.7</v>
      </c>
      <c r="L10" s="140">
        <f t="shared" si="0"/>
        <v>0.5999999999999943</v>
      </c>
      <c r="M10" s="332">
        <f t="shared" si="1"/>
        <v>0.886262924667643</v>
      </c>
      <c r="N10" s="80">
        <f>Margins!B10</f>
        <v>6700</v>
      </c>
      <c r="O10" s="26">
        <f t="shared" si="2"/>
        <v>26800</v>
      </c>
      <c r="P10" s="26">
        <f t="shared" si="3"/>
        <v>6700</v>
      </c>
      <c r="R10" s="26"/>
    </row>
    <row r="11" spans="1:18" ht="13.5">
      <c r="A11" s="349" t="s">
        <v>89</v>
      </c>
      <c r="B11" s="178">
        <v>531</v>
      </c>
      <c r="C11" s="328">
        <v>0.69</v>
      </c>
      <c r="D11" s="178">
        <v>2</v>
      </c>
      <c r="E11" s="328">
        <v>0</v>
      </c>
      <c r="F11" s="178">
        <v>0</v>
      </c>
      <c r="G11" s="328">
        <v>0</v>
      </c>
      <c r="H11" s="178">
        <v>533</v>
      </c>
      <c r="I11" s="329">
        <v>0.7</v>
      </c>
      <c r="J11" s="283">
        <v>86.1</v>
      </c>
      <c r="K11" s="70">
        <v>86.15</v>
      </c>
      <c r="L11" s="140">
        <f t="shared" si="0"/>
        <v>-0.05000000000001137</v>
      </c>
      <c r="M11" s="332">
        <f t="shared" si="1"/>
        <v>-0.058038305281498975</v>
      </c>
      <c r="N11" s="80">
        <f>Margins!B11</f>
        <v>4600</v>
      </c>
      <c r="O11" s="26">
        <f t="shared" si="2"/>
        <v>9200</v>
      </c>
      <c r="P11" s="26">
        <f t="shared" si="3"/>
        <v>0</v>
      </c>
      <c r="R11" s="333"/>
    </row>
    <row r="12" spans="1:16" ht="13.5">
      <c r="A12" s="349" t="s">
        <v>102</v>
      </c>
      <c r="B12" s="178">
        <v>1558</v>
      </c>
      <c r="C12" s="328">
        <v>0.19</v>
      </c>
      <c r="D12" s="178">
        <v>68</v>
      </c>
      <c r="E12" s="328">
        <v>1.62</v>
      </c>
      <c r="F12" s="178">
        <v>5</v>
      </c>
      <c r="G12" s="328">
        <v>1.5</v>
      </c>
      <c r="H12" s="178">
        <v>1631</v>
      </c>
      <c r="I12" s="329">
        <v>0.22</v>
      </c>
      <c r="J12" s="283">
        <v>51.6</v>
      </c>
      <c r="K12" s="70">
        <v>51.2</v>
      </c>
      <c r="L12" s="140">
        <f t="shared" si="0"/>
        <v>0.3999999999999986</v>
      </c>
      <c r="M12" s="332">
        <f t="shared" si="1"/>
        <v>0.7812499999999972</v>
      </c>
      <c r="N12" s="80">
        <f>Margins!B12</f>
        <v>4300</v>
      </c>
      <c r="O12" s="26">
        <f t="shared" si="2"/>
        <v>292400</v>
      </c>
      <c r="P12" s="26">
        <f t="shared" si="3"/>
        <v>21500</v>
      </c>
    </row>
    <row r="13" spans="1:16" ht="13.5">
      <c r="A13" s="349" t="s">
        <v>151</v>
      </c>
      <c r="B13" s="178">
        <v>4510</v>
      </c>
      <c r="C13" s="328">
        <v>0.67</v>
      </c>
      <c r="D13" s="178">
        <v>436</v>
      </c>
      <c r="E13" s="328">
        <v>0.77</v>
      </c>
      <c r="F13" s="178">
        <v>82</v>
      </c>
      <c r="G13" s="328">
        <v>1.41</v>
      </c>
      <c r="H13" s="178">
        <v>5028</v>
      </c>
      <c r="I13" s="329">
        <v>0.68</v>
      </c>
      <c r="J13" s="283">
        <v>44.1</v>
      </c>
      <c r="K13" s="70">
        <v>42.55</v>
      </c>
      <c r="L13" s="140">
        <f t="shared" si="0"/>
        <v>1.5500000000000043</v>
      </c>
      <c r="M13" s="332">
        <f t="shared" si="1"/>
        <v>3.642773207990609</v>
      </c>
      <c r="N13" s="80">
        <f>Margins!B13</f>
        <v>9550</v>
      </c>
      <c r="O13" s="26">
        <f t="shared" si="2"/>
        <v>4163800</v>
      </c>
      <c r="P13" s="26">
        <f t="shared" si="3"/>
        <v>783100</v>
      </c>
    </row>
    <row r="14" spans="1:18" ht="13.5">
      <c r="A14" s="349" t="s">
        <v>172</v>
      </c>
      <c r="B14" s="342">
        <v>1820</v>
      </c>
      <c r="C14" s="351">
        <v>-0.24</v>
      </c>
      <c r="D14" s="178">
        <v>0</v>
      </c>
      <c r="E14" s="328">
        <v>0</v>
      </c>
      <c r="F14" s="178">
        <v>0</v>
      </c>
      <c r="G14" s="328">
        <v>0</v>
      </c>
      <c r="H14" s="178">
        <v>1820</v>
      </c>
      <c r="I14" s="329">
        <v>-0.24</v>
      </c>
      <c r="J14" s="283">
        <v>696.45</v>
      </c>
      <c r="K14" s="70">
        <v>690.45</v>
      </c>
      <c r="L14" s="140">
        <f t="shared" si="0"/>
        <v>6</v>
      </c>
      <c r="M14" s="332">
        <f t="shared" si="1"/>
        <v>0.8689984792526614</v>
      </c>
      <c r="N14" s="80">
        <f>Margins!B14</f>
        <v>350</v>
      </c>
      <c r="O14" s="26">
        <f t="shared" si="2"/>
        <v>0</v>
      </c>
      <c r="P14" s="26">
        <f t="shared" si="3"/>
        <v>0</v>
      </c>
      <c r="R14" s="26"/>
    </row>
    <row r="15" spans="1:16" ht="13.5">
      <c r="A15" s="349" t="s">
        <v>208</v>
      </c>
      <c r="B15" s="178">
        <v>4899</v>
      </c>
      <c r="C15" s="328">
        <v>0.49</v>
      </c>
      <c r="D15" s="178">
        <v>6</v>
      </c>
      <c r="E15" s="328">
        <v>2</v>
      </c>
      <c r="F15" s="178">
        <v>0</v>
      </c>
      <c r="G15" s="328">
        <v>0</v>
      </c>
      <c r="H15" s="178">
        <v>4905</v>
      </c>
      <c r="I15" s="329">
        <v>0.49</v>
      </c>
      <c r="J15" s="283">
        <v>2643.05</v>
      </c>
      <c r="K15" s="70">
        <v>2593.45</v>
      </c>
      <c r="L15" s="140">
        <f t="shared" si="0"/>
        <v>49.600000000000364</v>
      </c>
      <c r="M15" s="332">
        <f t="shared" si="1"/>
        <v>1.9125103626443682</v>
      </c>
      <c r="N15" s="80">
        <f>Margins!B15</f>
        <v>100</v>
      </c>
      <c r="O15" s="26">
        <f t="shared" si="2"/>
        <v>600</v>
      </c>
      <c r="P15" s="26">
        <f t="shared" si="3"/>
        <v>0</v>
      </c>
    </row>
    <row r="16" spans="1:16" ht="13.5">
      <c r="A16" s="349" t="s">
        <v>90</v>
      </c>
      <c r="B16" s="178">
        <v>880</v>
      </c>
      <c r="C16" s="328">
        <v>-0.5</v>
      </c>
      <c r="D16" s="178">
        <v>2</v>
      </c>
      <c r="E16" s="328">
        <v>0</v>
      </c>
      <c r="F16" s="178">
        <v>0</v>
      </c>
      <c r="G16" s="328">
        <v>0</v>
      </c>
      <c r="H16" s="178">
        <v>882</v>
      </c>
      <c r="I16" s="329">
        <v>-0.5</v>
      </c>
      <c r="J16" s="283">
        <v>235.25</v>
      </c>
      <c r="K16" s="70">
        <v>233.75</v>
      </c>
      <c r="L16" s="140">
        <f t="shared" si="0"/>
        <v>1.5</v>
      </c>
      <c r="M16" s="332">
        <f t="shared" si="1"/>
        <v>0.6417112299465241</v>
      </c>
      <c r="N16" s="80">
        <f>Margins!B16</f>
        <v>1400</v>
      </c>
      <c r="O16" s="26">
        <f t="shared" si="2"/>
        <v>2800</v>
      </c>
      <c r="P16" s="26">
        <f t="shared" si="3"/>
        <v>0</v>
      </c>
    </row>
    <row r="17" spans="1:16" ht="13.5">
      <c r="A17" s="349" t="s">
        <v>91</v>
      </c>
      <c r="B17" s="178">
        <v>1066</v>
      </c>
      <c r="C17" s="328">
        <v>-0.11</v>
      </c>
      <c r="D17" s="178">
        <v>25</v>
      </c>
      <c r="E17" s="328">
        <v>0.32</v>
      </c>
      <c r="F17" s="178">
        <v>6</v>
      </c>
      <c r="G17" s="328">
        <v>-0.14</v>
      </c>
      <c r="H17" s="178">
        <v>1097</v>
      </c>
      <c r="I17" s="329">
        <v>-0.11</v>
      </c>
      <c r="J17" s="283">
        <v>191.55</v>
      </c>
      <c r="K17" s="70">
        <v>189.9</v>
      </c>
      <c r="L17" s="140">
        <f t="shared" si="0"/>
        <v>1.6500000000000057</v>
      </c>
      <c r="M17" s="332">
        <f t="shared" si="1"/>
        <v>0.8688783570300187</v>
      </c>
      <c r="N17" s="80">
        <f>Margins!B17</f>
        <v>3800</v>
      </c>
      <c r="O17" s="26">
        <f t="shared" si="2"/>
        <v>95000</v>
      </c>
      <c r="P17" s="26">
        <f t="shared" si="3"/>
        <v>22800</v>
      </c>
    </row>
    <row r="18" spans="1:16" ht="13.5">
      <c r="A18" s="349" t="s">
        <v>44</v>
      </c>
      <c r="B18" s="178">
        <v>1417</v>
      </c>
      <c r="C18" s="328">
        <v>0.09</v>
      </c>
      <c r="D18" s="178">
        <v>0</v>
      </c>
      <c r="E18" s="328">
        <v>-1</v>
      </c>
      <c r="F18" s="178">
        <v>0</v>
      </c>
      <c r="G18" s="328">
        <v>0</v>
      </c>
      <c r="H18" s="178">
        <v>1417</v>
      </c>
      <c r="I18" s="329">
        <v>0.09</v>
      </c>
      <c r="J18" s="283">
        <v>1270.55</v>
      </c>
      <c r="K18" s="70">
        <v>1257.35</v>
      </c>
      <c r="L18" s="140">
        <f t="shared" si="0"/>
        <v>13.200000000000045</v>
      </c>
      <c r="M18" s="332">
        <f t="shared" si="1"/>
        <v>1.049827017139225</v>
      </c>
      <c r="N18" s="80">
        <f>Margins!B18</f>
        <v>275</v>
      </c>
      <c r="O18" s="26">
        <f t="shared" si="2"/>
        <v>0</v>
      </c>
      <c r="P18" s="26">
        <f t="shared" si="3"/>
        <v>0</v>
      </c>
    </row>
    <row r="19" spans="1:18" s="322" customFormat="1" ht="13.5">
      <c r="A19" s="349" t="s">
        <v>152</v>
      </c>
      <c r="B19" s="178">
        <v>2681</v>
      </c>
      <c r="C19" s="328">
        <v>0.58</v>
      </c>
      <c r="D19" s="178">
        <v>0</v>
      </c>
      <c r="E19" s="328">
        <v>-1</v>
      </c>
      <c r="F19" s="178">
        <v>0</v>
      </c>
      <c r="G19" s="328">
        <v>0</v>
      </c>
      <c r="H19" s="178">
        <v>2681</v>
      </c>
      <c r="I19" s="329">
        <v>0.58</v>
      </c>
      <c r="J19" s="283">
        <v>340.85</v>
      </c>
      <c r="K19" s="70">
        <v>334.7</v>
      </c>
      <c r="L19" s="140">
        <f t="shared" si="0"/>
        <v>6.150000000000034</v>
      </c>
      <c r="M19" s="332">
        <f t="shared" si="1"/>
        <v>1.8374663878099895</v>
      </c>
      <c r="N19" s="80">
        <f>Margins!B19</f>
        <v>1000</v>
      </c>
      <c r="O19" s="26">
        <f t="shared" si="2"/>
        <v>0</v>
      </c>
      <c r="P19" s="26">
        <f t="shared" si="3"/>
        <v>0</v>
      </c>
      <c r="R19" s="15"/>
    </row>
    <row r="20" spans="1:18" s="322" customFormat="1" ht="13.5">
      <c r="A20" s="349" t="s">
        <v>248</v>
      </c>
      <c r="B20" s="178">
        <v>8121</v>
      </c>
      <c r="C20" s="328">
        <v>0.42</v>
      </c>
      <c r="D20" s="178">
        <v>67</v>
      </c>
      <c r="E20" s="328">
        <v>0.81</v>
      </c>
      <c r="F20" s="178">
        <v>4</v>
      </c>
      <c r="G20" s="328">
        <v>3</v>
      </c>
      <c r="H20" s="178">
        <v>8192</v>
      </c>
      <c r="I20" s="329">
        <v>0.42</v>
      </c>
      <c r="J20" s="283">
        <v>624.35</v>
      </c>
      <c r="K20" s="70">
        <v>614.9</v>
      </c>
      <c r="L20" s="140">
        <f t="shared" si="0"/>
        <v>9.450000000000045</v>
      </c>
      <c r="M20" s="332">
        <f t="shared" si="1"/>
        <v>1.5368352577654978</v>
      </c>
      <c r="N20" s="80">
        <f>Margins!B20</f>
        <v>1000</v>
      </c>
      <c r="O20" s="26">
        <f t="shared" si="2"/>
        <v>67000</v>
      </c>
      <c r="P20" s="26">
        <f t="shared" si="3"/>
        <v>4000</v>
      </c>
      <c r="R20" s="15"/>
    </row>
    <row r="21" spans="1:16" ht="13.5">
      <c r="A21" s="349" t="s">
        <v>1</v>
      </c>
      <c r="B21" s="178">
        <v>7275</v>
      </c>
      <c r="C21" s="328">
        <v>0.23</v>
      </c>
      <c r="D21" s="178">
        <v>10</v>
      </c>
      <c r="E21" s="328">
        <v>-0.47</v>
      </c>
      <c r="F21" s="178">
        <v>0</v>
      </c>
      <c r="G21" s="328">
        <v>0</v>
      </c>
      <c r="H21" s="178">
        <v>7285</v>
      </c>
      <c r="I21" s="329">
        <v>0.23</v>
      </c>
      <c r="J21" s="283">
        <v>2337.05</v>
      </c>
      <c r="K21" s="70">
        <v>2301.75</v>
      </c>
      <c r="L21" s="140">
        <f t="shared" si="0"/>
        <v>35.30000000000018</v>
      </c>
      <c r="M21" s="332">
        <f t="shared" si="1"/>
        <v>1.5336157271641222</v>
      </c>
      <c r="N21" s="80">
        <f>Margins!B21</f>
        <v>150</v>
      </c>
      <c r="O21" s="26">
        <f t="shared" si="2"/>
        <v>1500</v>
      </c>
      <c r="P21" s="26">
        <f t="shared" si="3"/>
        <v>0</v>
      </c>
    </row>
    <row r="22" spans="1:18" ht="13.5">
      <c r="A22" s="349" t="s">
        <v>173</v>
      </c>
      <c r="B22" s="342">
        <v>931</v>
      </c>
      <c r="C22" s="351">
        <v>0.23</v>
      </c>
      <c r="D22" s="178">
        <v>7</v>
      </c>
      <c r="E22" s="328">
        <v>-0.68</v>
      </c>
      <c r="F22" s="178">
        <v>0</v>
      </c>
      <c r="G22" s="328">
        <v>0</v>
      </c>
      <c r="H22" s="178">
        <v>938</v>
      </c>
      <c r="I22" s="329">
        <v>0.2</v>
      </c>
      <c r="J22" s="283">
        <v>110.4</v>
      </c>
      <c r="K22" s="70">
        <v>109.6</v>
      </c>
      <c r="L22" s="140">
        <f t="shared" si="0"/>
        <v>0.8000000000000114</v>
      </c>
      <c r="M22" s="332">
        <f t="shared" si="1"/>
        <v>0.7299270072992805</v>
      </c>
      <c r="N22" s="80">
        <f>Margins!B22</f>
        <v>1900</v>
      </c>
      <c r="O22" s="26">
        <f t="shared" si="2"/>
        <v>13300</v>
      </c>
      <c r="P22" s="26">
        <f t="shared" si="3"/>
        <v>0</v>
      </c>
      <c r="R22" s="26"/>
    </row>
    <row r="23" spans="1:18" ht="13.5">
      <c r="A23" s="349" t="s">
        <v>174</v>
      </c>
      <c r="B23" s="342">
        <v>201</v>
      </c>
      <c r="C23" s="351">
        <v>-0.02</v>
      </c>
      <c r="D23" s="178">
        <v>4</v>
      </c>
      <c r="E23" s="328">
        <v>0</v>
      </c>
      <c r="F23" s="178">
        <v>0</v>
      </c>
      <c r="G23" s="328">
        <v>0</v>
      </c>
      <c r="H23" s="178">
        <v>205</v>
      </c>
      <c r="I23" s="329">
        <v>-0.02</v>
      </c>
      <c r="J23" s="283">
        <v>45.65</v>
      </c>
      <c r="K23" s="70">
        <v>45.8</v>
      </c>
      <c r="L23" s="140">
        <f t="shared" si="0"/>
        <v>-0.14999999999999858</v>
      </c>
      <c r="M23" s="332">
        <f t="shared" si="1"/>
        <v>-0.32751091703056456</v>
      </c>
      <c r="N23" s="80">
        <f>Margins!B23</f>
        <v>4500</v>
      </c>
      <c r="O23" s="26">
        <f t="shared" si="2"/>
        <v>18000</v>
      </c>
      <c r="P23" s="26">
        <f t="shared" si="3"/>
        <v>0</v>
      </c>
      <c r="R23" s="26"/>
    </row>
    <row r="24" spans="1:16" ht="13.5">
      <c r="A24" s="349" t="s">
        <v>2</v>
      </c>
      <c r="B24" s="178">
        <v>1550</v>
      </c>
      <c r="C24" s="328">
        <v>0.13</v>
      </c>
      <c r="D24" s="178">
        <v>2</v>
      </c>
      <c r="E24" s="328">
        <v>0</v>
      </c>
      <c r="F24" s="178">
        <v>1</v>
      </c>
      <c r="G24" s="328">
        <v>0</v>
      </c>
      <c r="H24" s="178">
        <v>1553</v>
      </c>
      <c r="I24" s="329">
        <v>0.13</v>
      </c>
      <c r="J24" s="283">
        <v>317.9</v>
      </c>
      <c r="K24" s="70">
        <v>320.5</v>
      </c>
      <c r="L24" s="140">
        <f t="shared" si="0"/>
        <v>-2.6000000000000227</v>
      </c>
      <c r="M24" s="332">
        <f t="shared" si="1"/>
        <v>-0.811232449297979</v>
      </c>
      <c r="N24" s="80">
        <f>Margins!B24</f>
        <v>1100</v>
      </c>
      <c r="O24" s="26">
        <f t="shared" si="2"/>
        <v>2200</v>
      </c>
      <c r="P24" s="26">
        <f t="shared" si="3"/>
        <v>1100</v>
      </c>
    </row>
    <row r="25" spans="1:16" ht="13.5">
      <c r="A25" s="349" t="s">
        <v>92</v>
      </c>
      <c r="B25" s="178">
        <v>445</v>
      </c>
      <c r="C25" s="328">
        <v>0.02</v>
      </c>
      <c r="D25" s="178">
        <v>1</v>
      </c>
      <c r="E25" s="328">
        <v>0</v>
      </c>
      <c r="F25" s="178">
        <v>0</v>
      </c>
      <c r="G25" s="328">
        <v>0</v>
      </c>
      <c r="H25" s="178">
        <v>446</v>
      </c>
      <c r="I25" s="329">
        <v>0.02</v>
      </c>
      <c r="J25" s="283">
        <v>271.4</v>
      </c>
      <c r="K25" s="70">
        <v>267.05</v>
      </c>
      <c r="L25" s="140">
        <f t="shared" si="0"/>
        <v>4.349999999999966</v>
      </c>
      <c r="M25" s="332">
        <f t="shared" si="1"/>
        <v>1.6289084441115769</v>
      </c>
      <c r="N25" s="80">
        <f>Margins!B25</f>
        <v>1600</v>
      </c>
      <c r="O25" s="26">
        <f t="shared" si="2"/>
        <v>1600</v>
      </c>
      <c r="P25" s="26">
        <f t="shared" si="3"/>
        <v>0</v>
      </c>
    </row>
    <row r="26" spans="1:16" ht="13.5">
      <c r="A26" s="349" t="s">
        <v>153</v>
      </c>
      <c r="B26" s="178">
        <v>20784</v>
      </c>
      <c r="C26" s="328">
        <v>0.49</v>
      </c>
      <c r="D26" s="178">
        <v>566</v>
      </c>
      <c r="E26" s="328">
        <v>2.35</v>
      </c>
      <c r="F26" s="178">
        <v>90</v>
      </c>
      <c r="G26" s="328">
        <v>2.6</v>
      </c>
      <c r="H26" s="178">
        <v>21440</v>
      </c>
      <c r="I26" s="329">
        <v>0.52</v>
      </c>
      <c r="J26" s="283">
        <v>702.7</v>
      </c>
      <c r="K26" s="70">
        <v>657.45</v>
      </c>
      <c r="L26" s="140">
        <f t="shared" si="0"/>
        <v>45.25</v>
      </c>
      <c r="M26" s="332">
        <f t="shared" si="1"/>
        <v>6.882652673207088</v>
      </c>
      <c r="N26" s="80">
        <f>Margins!B26</f>
        <v>850</v>
      </c>
      <c r="O26" s="26">
        <f t="shared" si="2"/>
        <v>481100</v>
      </c>
      <c r="P26" s="26">
        <f t="shared" si="3"/>
        <v>76500</v>
      </c>
    </row>
    <row r="27" spans="1:18" ht="13.5">
      <c r="A27" s="349" t="s">
        <v>175</v>
      </c>
      <c r="B27" s="342">
        <v>673</v>
      </c>
      <c r="C27" s="351">
        <v>0.75</v>
      </c>
      <c r="D27" s="178">
        <v>0</v>
      </c>
      <c r="E27" s="328">
        <v>-1</v>
      </c>
      <c r="F27" s="178">
        <v>0</v>
      </c>
      <c r="G27" s="328">
        <v>0</v>
      </c>
      <c r="H27" s="178">
        <v>673</v>
      </c>
      <c r="I27" s="329">
        <v>0.75</v>
      </c>
      <c r="J27" s="283">
        <v>312.8</v>
      </c>
      <c r="K27" s="70">
        <v>310.3</v>
      </c>
      <c r="L27" s="140">
        <f t="shared" si="0"/>
        <v>2.5</v>
      </c>
      <c r="M27" s="332">
        <f t="shared" si="1"/>
        <v>0.8056719303899451</v>
      </c>
      <c r="N27" s="80">
        <f>Margins!B27</f>
        <v>1100</v>
      </c>
      <c r="O27" s="26">
        <f t="shared" si="2"/>
        <v>0</v>
      </c>
      <c r="P27" s="26">
        <f t="shared" si="3"/>
        <v>0</v>
      </c>
      <c r="R27" s="26"/>
    </row>
    <row r="28" spans="1:18" ht="13.5">
      <c r="A28" s="349" t="s">
        <v>176</v>
      </c>
      <c r="B28" s="342">
        <v>229</v>
      </c>
      <c r="C28" s="351">
        <v>0.05</v>
      </c>
      <c r="D28" s="178">
        <v>3</v>
      </c>
      <c r="E28" s="328">
        <v>0</v>
      </c>
      <c r="F28" s="178">
        <v>0</v>
      </c>
      <c r="G28" s="328">
        <v>0</v>
      </c>
      <c r="H28" s="178">
        <v>232</v>
      </c>
      <c r="I28" s="329">
        <v>0.05</v>
      </c>
      <c r="J28" s="283">
        <v>36.2</v>
      </c>
      <c r="K28" s="70">
        <v>36.2</v>
      </c>
      <c r="L28" s="140">
        <f t="shared" si="0"/>
        <v>0</v>
      </c>
      <c r="M28" s="332">
        <f t="shared" si="1"/>
        <v>0</v>
      </c>
      <c r="N28" s="80">
        <f>Margins!B28</f>
        <v>6900</v>
      </c>
      <c r="O28" s="26">
        <f t="shared" si="2"/>
        <v>20700</v>
      </c>
      <c r="P28" s="26">
        <f t="shared" si="3"/>
        <v>0</v>
      </c>
      <c r="R28" s="26"/>
    </row>
    <row r="29" spans="1:16" ht="13.5">
      <c r="A29" s="349" t="s">
        <v>3</v>
      </c>
      <c r="B29" s="178">
        <v>2070</v>
      </c>
      <c r="C29" s="328">
        <v>0.88</v>
      </c>
      <c r="D29" s="178">
        <v>37</v>
      </c>
      <c r="E29" s="328">
        <v>5.17</v>
      </c>
      <c r="F29" s="178">
        <v>3</v>
      </c>
      <c r="G29" s="328">
        <v>0</v>
      </c>
      <c r="H29" s="178">
        <v>2110</v>
      </c>
      <c r="I29" s="329">
        <v>0.9</v>
      </c>
      <c r="J29" s="283">
        <v>256.1</v>
      </c>
      <c r="K29" s="70">
        <v>249.4</v>
      </c>
      <c r="L29" s="140">
        <f t="shared" si="0"/>
        <v>6.700000000000017</v>
      </c>
      <c r="M29" s="332">
        <f t="shared" si="1"/>
        <v>2.6864474739374566</v>
      </c>
      <c r="N29" s="80">
        <f>Margins!B29</f>
        <v>1250</v>
      </c>
      <c r="O29" s="26">
        <f t="shared" si="2"/>
        <v>46250</v>
      </c>
      <c r="P29" s="26">
        <f t="shared" si="3"/>
        <v>3750</v>
      </c>
    </row>
    <row r="30" spans="1:16" ht="13.5">
      <c r="A30" s="349" t="s">
        <v>234</v>
      </c>
      <c r="B30" s="178">
        <v>1298</v>
      </c>
      <c r="C30" s="328">
        <v>1.27</v>
      </c>
      <c r="D30" s="178">
        <v>0</v>
      </c>
      <c r="E30" s="328">
        <v>0</v>
      </c>
      <c r="F30" s="178">
        <v>0</v>
      </c>
      <c r="G30" s="328">
        <v>0</v>
      </c>
      <c r="H30" s="178">
        <v>1298</v>
      </c>
      <c r="I30" s="329">
        <v>1.27</v>
      </c>
      <c r="J30" s="283">
        <v>390</v>
      </c>
      <c r="K30" s="70">
        <v>381.85</v>
      </c>
      <c r="L30" s="140">
        <f t="shared" si="0"/>
        <v>8.149999999999977</v>
      </c>
      <c r="M30" s="332">
        <f t="shared" si="1"/>
        <v>2.134345947361523</v>
      </c>
      <c r="N30" s="80">
        <f>Margins!B30</f>
        <v>525</v>
      </c>
      <c r="O30" s="26">
        <f t="shared" si="2"/>
        <v>0</v>
      </c>
      <c r="P30" s="26">
        <f t="shared" si="3"/>
        <v>0</v>
      </c>
    </row>
    <row r="31" spans="1:18" ht="13.5">
      <c r="A31" s="349" t="s">
        <v>177</v>
      </c>
      <c r="B31" s="342">
        <v>246</v>
      </c>
      <c r="C31" s="351">
        <v>1.7</v>
      </c>
      <c r="D31" s="178">
        <v>0</v>
      </c>
      <c r="E31" s="328">
        <v>0</v>
      </c>
      <c r="F31" s="178">
        <v>0</v>
      </c>
      <c r="G31" s="328">
        <v>0</v>
      </c>
      <c r="H31" s="178">
        <v>246</v>
      </c>
      <c r="I31" s="329">
        <v>1.7</v>
      </c>
      <c r="J31" s="283">
        <v>332.3</v>
      </c>
      <c r="K31" s="70">
        <v>325.8</v>
      </c>
      <c r="L31" s="140">
        <f t="shared" si="0"/>
        <v>6.5</v>
      </c>
      <c r="M31" s="332">
        <f t="shared" si="1"/>
        <v>1.995089011663597</v>
      </c>
      <c r="N31" s="80">
        <f>Margins!B31</f>
        <v>1200</v>
      </c>
      <c r="O31" s="26">
        <f t="shared" si="2"/>
        <v>0</v>
      </c>
      <c r="P31" s="26">
        <f t="shared" si="3"/>
        <v>0</v>
      </c>
      <c r="R31" s="26"/>
    </row>
    <row r="32" spans="1:16" ht="13.5">
      <c r="A32" s="349" t="s">
        <v>198</v>
      </c>
      <c r="B32" s="178">
        <v>947</v>
      </c>
      <c r="C32" s="328">
        <v>0.42</v>
      </c>
      <c r="D32" s="178">
        <v>0</v>
      </c>
      <c r="E32" s="328">
        <v>0</v>
      </c>
      <c r="F32" s="178">
        <v>4</v>
      </c>
      <c r="G32" s="328">
        <v>0</v>
      </c>
      <c r="H32" s="178">
        <v>951</v>
      </c>
      <c r="I32" s="329">
        <v>0.42</v>
      </c>
      <c r="J32" s="283">
        <v>269.75</v>
      </c>
      <c r="K32" s="70">
        <v>265.55</v>
      </c>
      <c r="L32" s="140">
        <f t="shared" si="0"/>
        <v>4.199999999999989</v>
      </c>
      <c r="M32" s="332">
        <f t="shared" si="1"/>
        <v>1.5816230465072447</v>
      </c>
      <c r="N32" s="80">
        <f>Margins!B32</f>
        <v>1900</v>
      </c>
      <c r="O32" s="26">
        <f t="shared" si="2"/>
        <v>0</v>
      </c>
      <c r="P32" s="26">
        <f t="shared" si="3"/>
        <v>7600</v>
      </c>
    </row>
    <row r="33" spans="1:16" ht="13.5">
      <c r="A33" s="349" t="s">
        <v>235</v>
      </c>
      <c r="B33" s="178">
        <v>954</v>
      </c>
      <c r="C33" s="328">
        <v>0.7</v>
      </c>
      <c r="D33" s="178">
        <v>42</v>
      </c>
      <c r="E33" s="328">
        <v>5</v>
      </c>
      <c r="F33" s="178">
        <v>1</v>
      </c>
      <c r="G33" s="328">
        <v>-0.95</v>
      </c>
      <c r="H33" s="178">
        <v>997</v>
      </c>
      <c r="I33" s="329">
        <v>0.7</v>
      </c>
      <c r="J33" s="283">
        <v>145.6</v>
      </c>
      <c r="K33" s="70">
        <v>144.1</v>
      </c>
      <c r="L33" s="140">
        <f t="shared" si="0"/>
        <v>1.5</v>
      </c>
      <c r="M33" s="332">
        <f t="shared" si="1"/>
        <v>1.040943789035392</v>
      </c>
      <c r="N33" s="80">
        <f>Margins!B33</f>
        <v>1800</v>
      </c>
      <c r="O33" s="26">
        <f t="shared" si="2"/>
        <v>75600</v>
      </c>
      <c r="P33" s="26">
        <f t="shared" si="3"/>
        <v>1800</v>
      </c>
    </row>
    <row r="34" spans="1:18" ht="13.5">
      <c r="A34" s="349" t="s">
        <v>178</v>
      </c>
      <c r="B34" s="342">
        <v>2157</v>
      </c>
      <c r="C34" s="351">
        <v>-0.04</v>
      </c>
      <c r="D34" s="178">
        <v>0</v>
      </c>
      <c r="E34" s="328">
        <v>-1</v>
      </c>
      <c r="F34" s="178">
        <v>0</v>
      </c>
      <c r="G34" s="328">
        <v>0</v>
      </c>
      <c r="H34" s="178">
        <v>2157</v>
      </c>
      <c r="I34" s="329">
        <v>-0.04</v>
      </c>
      <c r="J34" s="283">
        <v>2817.7</v>
      </c>
      <c r="K34" s="70">
        <v>2799.75</v>
      </c>
      <c r="L34" s="140">
        <f t="shared" si="0"/>
        <v>17.949999999999818</v>
      </c>
      <c r="M34" s="332">
        <f t="shared" si="1"/>
        <v>0.6411286722028687</v>
      </c>
      <c r="N34" s="80">
        <f>Margins!B34</f>
        <v>250</v>
      </c>
      <c r="O34" s="26">
        <f t="shared" si="2"/>
        <v>0</v>
      </c>
      <c r="P34" s="26">
        <f t="shared" si="3"/>
        <v>0</v>
      </c>
      <c r="R34" s="26"/>
    </row>
    <row r="35" spans="1:16" ht="13.5">
      <c r="A35" s="349" t="s">
        <v>209</v>
      </c>
      <c r="B35" s="178">
        <v>4975</v>
      </c>
      <c r="C35" s="328">
        <v>0.03</v>
      </c>
      <c r="D35" s="178">
        <v>27</v>
      </c>
      <c r="E35" s="328">
        <v>0.35</v>
      </c>
      <c r="F35" s="178">
        <v>1</v>
      </c>
      <c r="G35" s="328">
        <v>0</v>
      </c>
      <c r="H35" s="178">
        <v>5003</v>
      </c>
      <c r="I35" s="329">
        <v>0.03</v>
      </c>
      <c r="J35" s="283">
        <v>802.3</v>
      </c>
      <c r="K35" s="70">
        <v>803.9</v>
      </c>
      <c r="L35" s="140">
        <f t="shared" si="0"/>
        <v>-1.6000000000000227</v>
      </c>
      <c r="M35" s="332">
        <f t="shared" si="1"/>
        <v>-0.19902973006593144</v>
      </c>
      <c r="N35" s="80">
        <f>Margins!B35</f>
        <v>400</v>
      </c>
      <c r="O35" s="26">
        <f t="shared" si="2"/>
        <v>10800</v>
      </c>
      <c r="P35" s="26">
        <f t="shared" si="3"/>
        <v>400</v>
      </c>
    </row>
    <row r="36" spans="1:18" ht="13.5">
      <c r="A36" s="349" t="s">
        <v>236</v>
      </c>
      <c r="B36" s="342">
        <v>880</v>
      </c>
      <c r="C36" s="351">
        <v>-0.11</v>
      </c>
      <c r="D36" s="178">
        <v>8</v>
      </c>
      <c r="E36" s="328">
        <v>-0.11</v>
      </c>
      <c r="F36" s="178">
        <v>0</v>
      </c>
      <c r="G36" s="328">
        <v>0</v>
      </c>
      <c r="H36" s="178">
        <v>888</v>
      </c>
      <c r="I36" s="329">
        <v>-0.11</v>
      </c>
      <c r="J36" s="283">
        <v>110.2</v>
      </c>
      <c r="K36" s="70">
        <v>108.9</v>
      </c>
      <c r="L36" s="140">
        <f t="shared" si="0"/>
        <v>1.2999999999999972</v>
      </c>
      <c r="M36" s="332">
        <f t="shared" si="1"/>
        <v>1.193755739210282</v>
      </c>
      <c r="N36" s="80">
        <f>Margins!B36</f>
        <v>4800</v>
      </c>
      <c r="O36" s="26">
        <f t="shared" si="2"/>
        <v>38400</v>
      </c>
      <c r="P36" s="26">
        <f t="shared" si="3"/>
        <v>0</v>
      </c>
      <c r="R36" s="26"/>
    </row>
    <row r="37" spans="1:18" ht="13.5">
      <c r="A37" s="349" t="s">
        <v>179</v>
      </c>
      <c r="B37" s="342">
        <v>6262</v>
      </c>
      <c r="C37" s="351">
        <v>3.23</v>
      </c>
      <c r="D37" s="178">
        <v>414</v>
      </c>
      <c r="E37" s="328">
        <v>11.94</v>
      </c>
      <c r="F37" s="178">
        <v>20</v>
      </c>
      <c r="G37" s="328">
        <v>0</v>
      </c>
      <c r="H37" s="178">
        <v>6696</v>
      </c>
      <c r="I37" s="329">
        <v>3.43</v>
      </c>
      <c r="J37" s="283">
        <v>53.6</v>
      </c>
      <c r="K37" s="70">
        <v>48.35</v>
      </c>
      <c r="L37" s="140">
        <f t="shared" si="0"/>
        <v>5.25</v>
      </c>
      <c r="M37" s="332">
        <f t="shared" si="1"/>
        <v>10.858324715615304</v>
      </c>
      <c r="N37" s="80">
        <f>Margins!B37</f>
        <v>5650</v>
      </c>
      <c r="O37" s="26">
        <f t="shared" si="2"/>
        <v>2339100</v>
      </c>
      <c r="P37" s="26">
        <f t="shared" si="3"/>
        <v>113000</v>
      </c>
      <c r="R37" s="26"/>
    </row>
    <row r="38" spans="1:18" ht="13.5">
      <c r="A38" s="349" t="s">
        <v>180</v>
      </c>
      <c r="B38" s="342">
        <v>267</v>
      </c>
      <c r="C38" s="351">
        <v>-0.7</v>
      </c>
      <c r="D38" s="178">
        <v>5</v>
      </c>
      <c r="E38" s="328">
        <v>0</v>
      </c>
      <c r="F38" s="178">
        <v>0</v>
      </c>
      <c r="G38" s="328">
        <v>0</v>
      </c>
      <c r="H38" s="178">
        <v>272</v>
      </c>
      <c r="I38" s="329">
        <v>-0.69</v>
      </c>
      <c r="J38" s="283">
        <v>223.05</v>
      </c>
      <c r="K38" s="70">
        <v>224.95</v>
      </c>
      <c r="L38" s="140">
        <f t="shared" si="0"/>
        <v>-1.8999999999999773</v>
      </c>
      <c r="M38" s="332">
        <f t="shared" si="1"/>
        <v>-0.8446321404756513</v>
      </c>
      <c r="N38" s="80">
        <f>Margins!B38</f>
        <v>1300</v>
      </c>
      <c r="O38" s="26">
        <f t="shared" si="2"/>
        <v>6500</v>
      </c>
      <c r="P38" s="26">
        <f t="shared" si="3"/>
        <v>0</v>
      </c>
      <c r="R38" s="26"/>
    </row>
    <row r="39" spans="1:16" ht="13.5">
      <c r="A39" s="349" t="s">
        <v>103</v>
      </c>
      <c r="B39" s="178">
        <v>1991</v>
      </c>
      <c r="C39" s="328">
        <v>0.07</v>
      </c>
      <c r="D39" s="178">
        <v>46</v>
      </c>
      <c r="E39" s="328">
        <v>-0.15</v>
      </c>
      <c r="F39" s="178">
        <v>0</v>
      </c>
      <c r="G39" s="328">
        <v>-1</v>
      </c>
      <c r="H39" s="178">
        <v>2037</v>
      </c>
      <c r="I39" s="329">
        <v>0.06</v>
      </c>
      <c r="J39" s="283">
        <v>257.65</v>
      </c>
      <c r="K39" s="70">
        <v>256.65</v>
      </c>
      <c r="L39" s="140">
        <f t="shared" si="0"/>
        <v>1</v>
      </c>
      <c r="M39" s="332">
        <f t="shared" si="1"/>
        <v>0.3896356906292617</v>
      </c>
      <c r="N39" s="80">
        <f>Margins!B39</f>
        <v>1500</v>
      </c>
      <c r="O39" s="26">
        <f t="shared" si="2"/>
        <v>69000</v>
      </c>
      <c r="P39" s="26">
        <f t="shared" si="3"/>
        <v>0</v>
      </c>
    </row>
    <row r="40" spans="1:16" ht="13.5">
      <c r="A40" s="349" t="s">
        <v>354</v>
      </c>
      <c r="B40" s="178">
        <v>1461</v>
      </c>
      <c r="C40" s="328">
        <v>0.23</v>
      </c>
      <c r="D40" s="178">
        <v>17</v>
      </c>
      <c r="E40" s="328">
        <v>-0.06</v>
      </c>
      <c r="F40" s="178">
        <v>0</v>
      </c>
      <c r="G40" s="328">
        <v>0</v>
      </c>
      <c r="H40" s="178">
        <v>1478</v>
      </c>
      <c r="I40" s="329">
        <v>0.22</v>
      </c>
      <c r="J40" s="283">
        <v>203.95</v>
      </c>
      <c r="K40" s="70">
        <v>208.45</v>
      </c>
      <c r="L40" s="140">
        <f t="shared" si="0"/>
        <v>-4.5</v>
      </c>
      <c r="M40" s="332">
        <f t="shared" si="1"/>
        <v>-2.158791076996882</v>
      </c>
      <c r="N40" s="80">
        <f>Margins!B40</f>
        <v>600</v>
      </c>
      <c r="O40" s="26">
        <f t="shared" si="2"/>
        <v>10200</v>
      </c>
      <c r="P40" s="26">
        <f t="shared" si="3"/>
        <v>0</v>
      </c>
    </row>
    <row r="41" spans="1:16" ht="13.5">
      <c r="A41" s="349" t="s">
        <v>237</v>
      </c>
      <c r="B41" s="178">
        <v>742</v>
      </c>
      <c r="C41" s="328">
        <v>0.11</v>
      </c>
      <c r="D41" s="178">
        <v>0</v>
      </c>
      <c r="E41" s="328">
        <v>0</v>
      </c>
      <c r="F41" s="178">
        <v>0</v>
      </c>
      <c r="G41" s="328">
        <v>0</v>
      </c>
      <c r="H41" s="178">
        <v>742</v>
      </c>
      <c r="I41" s="329">
        <v>0.11</v>
      </c>
      <c r="J41" s="283">
        <v>1144.1</v>
      </c>
      <c r="K41" s="70">
        <v>1124.2</v>
      </c>
      <c r="L41" s="140">
        <f t="shared" si="0"/>
        <v>19.899999999999864</v>
      </c>
      <c r="M41" s="332">
        <f t="shared" si="1"/>
        <v>1.770147660558607</v>
      </c>
      <c r="N41" s="80">
        <f>Margins!B41</f>
        <v>300</v>
      </c>
      <c r="O41" s="26">
        <f t="shared" si="2"/>
        <v>0</v>
      </c>
      <c r="P41" s="26">
        <f t="shared" si="3"/>
        <v>0</v>
      </c>
    </row>
    <row r="42" spans="1:16" ht="13.5">
      <c r="A42" s="349" t="s">
        <v>249</v>
      </c>
      <c r="B42" s="178">
        <v>7734</v>
      </c>
      <c r="C42" s="328">
        <v>0.81</v>
      </c>
      <c r="D42" s="178">
        <v>118</v>
      </c>
      <c r="E42" s="328">
        <v>-0.3</v>
      </c>
      <c r="F42" s="178">
        <v>16</v>
      </c>
      <c r="G42" s="328">
        <v>15</v>
      </c>
      <c r="H42" s="178">
        <v>7868</v>
      </c>
      <c r="I42" s="329">
        <v>0.77</v>
      </c>
      <c r="J42" s="283">
        <v>356.45</v>
      </c>
      <c r="K42" s="70">
        <v>346.45</v>
      </c>
      <c r="L42" s="140">
        <f t="shared" si="0"/>
        <v>10</v>
      </c>
      <c r="M42" s="332">
        <f t="shared" si="1"/>
        <v>2.8864193967383462</v>
      </c>
      <c r="N42" s="80">
        <f>Margins!B42</f>
        <v>1000</v>
      </c>
      <c r="O42" s="26">
        <f t="shared" si="2"/>
        <v>118000</v>
      </c>
      <c r="P42" s="26">
        <f t="shared" si="3"/>
        <v>16000</v>
      </c>
    </row>
    <row r="43" spans="1:18" ht="13.5">
      <c r="A43" s="349" t="s">
        <v>181</v>
      </c>
      <c r="B43" s="178">
        <v>531</v>
      </c>
      <c r="C43" s="328">
        <v>0.31</v>
      </c>
      <c r="D43" s="178">
        <v>1</v>
      </c>
      <c r="E43" s="328">
        <v>-0.83</v>
      </c>
      <c r="F43" s="178">
        <v>4</v>
      </c>
      <c r="G43" s="328">
        <v>0.33</v>
      </c>
      <c r="H43" s="178">
        <v>536</v>
      </c>
      <c r="I43" s="329">
        <v>0.29</v>
      </c>
      <c r="J43" s="283">
        <v>99.35</v>
      </c>
      <c r="K43" s="70">
        <v>99.75</v>
      </c>
      <c r="L43" s="140">
        <f t="shared" si="0"/>
        <v>-0.4000000000000057</v>
      </c>
      <c r="M43" s="332">
        <f t="shared" si="1"/>
        <v>-0.40100250626566986</v>
      </c>
      <c r="N43" s="80">
        <f>Margins!B43</f>
        <v>2950</v>
      </c>
      <c r="O43" s="26">
        <f t="shared" si="2"/>
        <v>2950</v>
      </c>
      <c r="P43" s="26">
        <f t="shared" si="3"/>
        <v>11800</v>
      </c>
      <c r="R43" s="26"/>
    </row>
    <row r="44" spans="1:16" ht="13.5">
      <c r="A44" s="349" t="s">
        <v>238</v>
      </c>
      <c r="B44" s="178">
        <v>2573</v>
      </c>
      <c r="C44" s="328">
        <v>0.35</v>
      </c>
      <c r="D44" s="178">
        <v>0</v>
      </c>
      <c r="E44" s="328">
        <v>-1</v>
      </c>
      <c r="F44" s="178">
        <v>0</v>
      </c>
      <c r="G44" s="328">
        <v>0</v>
      </c>
      <c r="H44" s="178">
        <v>2573</v>
      </c>
      <c r="I44" s="329">
        <v>0.34</v>
      </c>
      <c r="J44" s="283">
        <v>2749</v>
      </c>
      <c r="K44" s="70">
        <v>2722.05</v>
      </c>
      <c r="L44" s="140">
        <f t="shared" si="0"/>
        <v>26.949999999999818</v>
      </c>
      <c r="M44" s="332">
        <f t="shared" si="1"/>
        <v>0.9900626366157791</v>
      </c>
      <c r="N44" s="80">
        <f>Margins!B44</f>
        <v>175</v>
      </c>
      <c r="O44" s="26">
        <f t="shared" si="2"/>
        <v>0</v>
      </c>
      <c r="P44" s="26">
        <f t="shared" si="3"/>
        <v>0</v>
      </c>
    </row>
    <row r="45" spans="1:18" ht="13.5">
      <c r="A45" s="349" t="s">
        <v>210</v>
      </c>
      <c r="B45" s="178">
        <v>3115</v>
      </c>
      <c r="C45" s="328">
        <v>-0.1</v>
      </c>
      <c r="D45" s="178">
        <v>168</v>
      </c>
      <c r="E45" s="328">
        <v>0.08</v>
      </c>
      <c r="F45" s="178">
        <v>52</v>
      </c>
      <c r="G45" s="328">
        <v>0.3</v>
      </c>
      <c r="H45" s="178">
        <v>3335</v>
      </c>
      <c r="I45" s="329">
        <v>-0.09</v>
      </c>
      <c r="J45" s="283">
        <v>139.8</v>
      </c>
      <c r="K45" s="70">
        <v>136.65</v>
      </c>
      <c r="L45" s="140">
        <f t="shared" si="0"/>
        <v>3.1500000000000057</v>
      </c>
      <c r="M45" s="332">
        <f t="shared" si="1"/>
        <v>2.3051591657519253</v>
      </c>
      <c r="N45" s="80">
        <f>Margins!B45</f>
        <v>2062</v>
      </c>
      <c r="O45" s="26">
        <f t="shared" si="2"/>
        <v>346416</v>
      </c>
      <c r="P45" s="26">
        <f t="shared" si="3"/>
        <v>107224</v>
      </c>
      <c r="R45" s="107"/>
    </row>
    <row r="46" spans="1:16" ht="13.5">
      <c r="A46" s="349" t="s">
        <v>212</v>
      </c>
      <c r="B46" s="178">
        <v>4841</v>
      </c>
      <c r="C46" s="328">
        <v>2.37</v>
      </c>
      <c r="D46" s="178">
        <v>3</v>
      </c>
      <c r="E46" s="328">
        <v>2</v>
      </c>
      <c r="F46" s="178">
        <v>0</v>
      </c>
      <c r="G46" s="328">
        <v>0</v>
      </c>
      <c r="H46" s="178">
        <v>4844</v>
      </c>
      <c r="I46" s="329">
        <v>2.37</v>
      </c>
      <c r="J46" s="283">
        <v>616.8</v>
      </c>
      <c r="K46" s="70">
        <v>604.7</v>
      </c>
      <c r="L46" s="140">
        <f t="shared" si="0"/>
        <v>12.099999999999909</v>
      </c>
      <c r="M46" s="332">
        <f t="shared" si="1"/>
        <v>2.0009922275508365</v>
      </c>
      <c r="N46" s="80">
        <f>Margins!B46</f>
        <v>650</v>
      </c>
      <c r="O46" s="26">
        <f t="shared" si="2"/>
        <v>1950</v>
      </c>
      <c r="P46" s="26">
        <f t="shared" si="3"/>
        <v>0</v>
      </c>
    </row>
    <row r="47" spans="1:16" ht="13.5">
      <c r="A47" s="349" t="s">
        <v>4</v>
      </c>
      <c r="B47" s="178">
        <v>2340</v>
      </c>
      <c r="C47" s="328">
        <v>0.29</v>
      </c>
      <c r="D47" s="178">
        <v>0</v>
      </c>
      <c r="E47" s="328">
        <v>0</v>
      </c>
      <c r="F47" s="178">
        <v>0</v>
      </c>
      <c r="G47" s="328">
        <v>0</v>
      </c>
      <c r="H47" s="178">
        <v>2340</v>
      </c>
      <c r="I47" s="329">
        <v>0.29</v>
      </c>
      <c r="J47" s="283">
        <v>1600.35</v>
      </c>
      <c r="K47" s="70">
        <v>1579.05</v>
      </c>
      <c r="L47" s="140">
        <f t="shared" si="0"/>
        <v>21.299999999999955</v>
      </c>
      <c r="M47" s="332">
        <f t="shared" si="1"/>
        <v>1.3489123206991516</v>
      </c>
      <c r="N47" s="80">
        <f>Margins!B47</f>
        <v>300</v>
      </c>
      <c r="O47" s="26">
        <f t="shared" si="2"/>
        <v>0</v>
      </c>
      <c r="P47" s="26">
        <f t="shared" si="3"/>
        <v>0</v>
      </c>
    </row>
    <row r="48" spans="1:16" ht="13.5">
      <c r="A48" s="349" t="s">
        <v>93</v>
      </c>
      <c r="B48" s="178">
        <v>2262</v>
      </c>
      <c r="C48" s="328">
        <v>0.39</v>
      </c>
      <c r="D48" s="178">
        <v>0</v>
      </c>
      <c r="E48" s="328">
        <v>0</v>
      </c>
      <c r="F48" s="178">
        <v>0</v>
      </c>
      <c r="G48" s="328">
        <v>0</v>
      </c>
      <c r="H48" s="178">
        <v>2262</v>
      </c>
      <c r="I48" s="329">
        <v>0.39</v>
      </c>
      <c r="J48" s="283">
        <v>1030.85</v>
      </c>
      <c r="K48" s="70">
        <v>1005.8</v>
      </c>
      <c r="L48" s="140">
        <f t="shared" si="0"/>
        <v>25.049999999999955</v>
      </c>
      <c r="M48" s="332">
        <f t="shared" si="1"/>
        <v>2.490554782262871</v>
      </c>
      <c r="N48" s="80">
        <f>Margins!B48</f>
        <v>400</v>
      </c>
      <c r="O48" s="26">
        <f t="shared" si="2"/>
        <v>0</v>
      </c>
      <c r="P48" s="26">
        <f t="shared" si="3"/>
        <v>0</v>
      </c>
    </row>
    <row r="49" spans="1:16" ht="13.5">
      <c r="A49" s="349" t="s">
        <v>211</v>
      </c>
      <c r="B49" s="178">
        <v>2012</v>
      </c>
      <c r="C49" s="328">
        <v>0.55</v>
      </c>
      <c r="D49" s="178">
        <v>3</v>
      </c>
      <c r="E49" s="328">
        <v>0</v>
      </c>
      <c r="F49" s="178">
        <v>0</v>
      </c>
      <c r="G49" s="328">
        <v>0</v>
      </c>
      <c r="H49" s="178">
        <v>2015</v>
      </c>
      <c r="I49" s="329">
        <v>0.55</v>
      </c>
      <c r="J49" s="283">
        <v>748.35</v>
      </c>
      <c r="K49" s="70">
        <v>750.25</v>
      </c>
      <c r="L49" s="140">
        <f t="shared" si="0"/>
        <v>-1.8999999999999773</v>
      </c>
      <c r="M49" s="332">
        <f t="shared" si="1"/>
        <v>-0.25324891702765445</v>
      </c>
      <c r="N49" s="80">
        <f>Margins!B49</f>
        <v>400</v>
      </c>
      <c r="O49" s="26">
        <f t="shared" si="2"/>
        <v>1200</v>
      </c>
      <c r="P49" s="26">
        <f t="shared" si="3"/>
        <v>0</v>
      </c>
    </row>
    <row r="50" spans="1:16" ht="13.5">
      <c r="A50" s="349" t="s">
        <v>5</v>
      </c>
      <c r="B50" s="178">
        <v>11195</v>
      </c>
      <c r="C50" s="328">
        <v>0.14</v>
      </c>
      <c r="D50" s="178">
        <v>346</v>
      </c>
      <c r="E50" s="328">
        <v>0.25</v>
      </c>
      <c r="F50" s="178">
        <v>68</v>
      </c>
      <c r="G50" s="328">
        <v>0.01</v>
      </c>
      <c r="H50" s="178">
        <v>11609</v>
      </c>
      <c r="I50" s="329">
        <v>0.14</v>
      </c>
      <c r="J50" s="283">
        <v>173.95</v>
      </c>
      <c r="K50" s="70">
        <v>171.45</v>
      </c>
      <c r="L50" s="140">
        <f t="shared" si="0"/>
        <v>2.5</v>
      </c>
      <c r="M50" s="332">
        <f t="shared" si="1"/>
        <v>1.458151064450277</v>
      </c>
      <c r="N50" s="80">
        <f>Margins!B50</f>
        <v>1595</v>
      </c>
      <c r="O50" s="26">
        <f t="shared" si="2"/>
        <v>551870</v>
      </c>
      <c r="P50" s="26">
        <f t="shared" si="3"/>
        <v>108460</v>
      </c>
    </row>
    <row r="51" spans="1:16" ht="13.5">
      <c r="A51" s="349" t="s">
        <v>213</v>
      </c>
      <c r="B51" s="178">
        <v>8333</v>
      </c>
      <c r="C51" s="328">
        <v>0.65</v>
      </c>
      <c r="D51" s="178">
        <v>217</v>
      </c>
      <c r="E51" s="328">
        <v>-0.14</v>
      </c>
      <c r="F51" s="178">
        <v>17</v>
      </c>
      <c r="G51" s="328">
        <v>-0.63</v>
      </c>
      <c r="H51" s="178">
        <v>8567</v>
      </c>
      <c r="I51" s="329">
        <v>0.61</v>
      </c>
      <c r="J51" s="283">
        <v>220.85</v>
      </c>
      <c r="K51" s="70">
        <v>219.35</v>
      </c>
      <c r="L51" s="140">
        <f t="shared" si="0"/>
        <v>1.5</v>
      </c>
      <c r="M51" s="332">
        <f t="shared" si="1"/>
        <v>0.6838386140870755</v>
      </c>
      <c r="N51" s="80">
        <f>Margins!B51</f>
        <v>1000</v>
      </c>
      <c r="O51" s="26">
        <f t="shared" si="2"/>
        <v>217000</v>
      </c>
      <c r="P51" s="26">
        <f t="shared" si="3"/>
        <v>17000</v>
      </c>
    </row>
    <row r="52" spans="1:16" ht="13.5">
      <c r="A52" s="349" t="s">
        <v>214</v>
      </c>
      <c r="B52" s="178">
        <v>1277</v>
      </c>
      <c r="C52" s="328">
        <v>0.17</v>
      </c>
      <c r="D52" s="178">
        <v>38</v>
      </c>
      <c r="E52" s="328">
        <v>1.92</v>
      </c>
      <c r="F52" s="178">
        <v>2</v>
      </c>
      <c r="G52" s="328">
        <v>1</v>
      </c>
      <c r="H52" s="178">
        <v>1317</v>
      </c>
      <c r="I52" s="329">
        <v>0.19</v>
      </c>
      <c r="J52" s="283">
        <v>272.15</v>
      </c>
      <c r="K52" s="70">
        <v>270.35</v>
      </c>
      <c r="L52" s="140">
        <f t="shared" si="0"/>
        <v>1.7999999999999545</v>
      </c>
      <c r="M52" s="332">
        <f t="shared" si="1"/>
        <v>0.6658035879415404</v>
      </c>
      <c r="N52" s="80">
        <f>Margins!B52</f>
        <v>1300</v>
      </c>
      <c r="O52" s="26">
        <f t="shared" si="2"/>
        <v>49400</v>
      </c>
      <c r="P52" s="26">
        <f t="shared" si="3"/>
        <v>2600</v>
      </c>
    </row>
    <row r="53" spans="1:16" ht="13.5">
      <c r="A53" s="349" t="s">
        <v>57</v>
      </c>
      <c r="B53" s="178">
        <v>4629</v>
      </c>
      <c r="C53" s="328">
        <v>0.03</v>
      </c>
      <c r="D53" s="178">
        <v>48</v>
      </c>
      <c r="E53" s="328">
        <v>0.23</v>
      </c>
      <c r="F53" s="178">
        <v>33</v>
      </c>
      <c r="G53" s="328">
        <v>0.5</v>
      </c>
      <c r="H53" s="178">
        <v>4710</v>
      </c>
      <c r="I53" s="329">
        <v>0.04</v>
      </c>
      <c r="J53" s="283">
        <v>1944.6</v>
      </c>
      <c r="K53" s="70">
        <v>1801.6</v>
      </c>
      <c r="L53" s="140">
        <f t="shared" si="0"/>
        <v>143</v>
      </c>
      <c r="M53" s="332">
        <f t="shared" si="1"/>
        <v>7.937388987566608</v>
      </c>
      <c r="N53" s="80">
        <f>Margins!B53</f>
        <v>300</v>
      </c>
      <c r="O53" s="26">
        <f t="shared" si="2"/>
        <v>14400</v>
      </c>
      <c r="P53" s="26">
        <f t="shared" si="3"/>
        <v>9900</v>
      </c>
    </row>
    <row r="54" spans="1:16" ht="13.5">
      <c r="A54" s="349" t="s">
        <v>215</v>
      </c>
      <c r="B54" s="178">
        <v>6665</v>
      </c>
      <c r="C54" s="328">
        <v>-0.02</v>
      </c>
      <c r="D54" s="178">
        <v>318</v>
      </c>
      <c r="E54" s="328">
        <v>0.32</v>
      </c>
      <c r="F54" s="178">
        <v>45</v>
      </c>
      <c r="G54" s="328">
        <v>-0.15</v>
      </c>
      <c r="H54" s="178">
        <v>7028</v>
      </c>
      <c r="I54" s="329">
        <v>-0.01</v>
      </c>
      <c r="J54" s="283">
        <v>873</v>
      </c>
      <c r="K54" s="70">
        <v>857</v>
      </c>
      <c r="L54" s="140">
        <f t="shared" si="0"/>
        <v>16</v>
      </c>
      <c r="M54" s="332">
        <f t="shared" si="1"/>
        <v>1.8669778296382729</v>
      </c>
      <c r="N54" s="80">
        <f>Margins!B54</f>
        <v>700</v>
      </c>
      <c r="O54" s="26">
        <f t="shared" si="2"/>
        <v>222600</v>
      </c>
      <c r="P54" s="26">
        <f t="shared" si="3"/>
        <v>31500</v>
      </c>
    </row>
    <row r="55" spans="1:16" ht="13.5">
      <c r="A55" s="349" t="s">
        <v>156</v>
      </c>
      <c r="B55" s="178">
        <v>1607</v>
      </c>
      <c r="C55" s="328">
        <v>0.09</v>
      </c>
      <c r="D55" s="178">
        <v>110</v>
      </c>
      <c r="E55" s="328">
        <v>-0.56</v>
      </c>
      <c r="F55" s="178">
        <v>17</v>
      </c>
      <c r="G55" s="328">
        <v>-0.69</v>
      </c>
      <c r="H55" s="178">
        <v>1734</v>
      </c>
      <c r="I55" s="329">
        <v>-0.03</v>
      </c>
      <c r="J55" s="283">
        <v>74.8</v>
      </c>
      <c r="K55" s="70">
        <v>74.2</v>
      </c>
      <c r="L55" s="140">
        <f t="shared" si="0"/>
        <v>0.5999999999999943</v>
      </c>
      <c r="M55" s="332">
        <f t="shared" si="1"/>
        <v>0.8086253369272159</v>
      </c>
      <c r="N55" s="80">
        <f>Margins!B55</f>
        <v>4800</v>
      </c>
      <c r="O55" s="26">
        <f t="shared" si="2"/>
        <v>528000</v>
      </c>
      <c r="P55" s="26">
        <f t="shared" si="3"/>
        <v>81600</v>
      </c>
    </row>
    <row r="56" spans="1:16" ht="13.5">
      <c r="A56" s="349" t="s">
        <v>199</v>
      </c>
      <c r="B56" s="178">
        <v>1862</v>
      </c>
      <c r="C56" s="328">
        <v>1.31</v>
      </c>
      <c r="D56" s="178">
        <v>79</v>
      </c>
      <c r="E56" s="328">
        <v>1.39</v>
      </c>
      <c r="F56" s="178">
        <v>8</v>
      </c>
      <c r="G56" s="328">
        <v>0.33</v>
      </c>
      <c r="H56" s="178">
        <v>1949</v>
      </c>
      <c r="I56" s="329">
        <v>1.3</v>
      </c>
      <c r="J56" s="283">
        <v>74.95</v>
      </c>
      <c r="K56" s="70">
        <v>72.15</v>
      </c>
      <c r="L56" s="140">
        <f t="shared" si="0"/>
        <v>2.799999999999997</v>
      </c>
      <c r="M56" s="332">
        <f t="shared" si="1"/>
        <v>3.8808038808038763</v>
      </c>
      <c r="N56" s="80">
        <f>Margins!B56</f>
        <v>5900</v>
      </c>
      <c r="O56" s="26">
        <f t="shared" si="2"/>
        <v>466100</v>
      </c>
      <c r="P56" s="26">
        <f t="shared" si="3"/>
        <v>47200</v>
      </c>
    </row>
    <row r="57" spans="1:18" ht="13.5">
      <c r="A57" s="349" t="s">
        <v>190</v>
      </c>
      <c r="B57" s="178">
        <v>2785</v>
      </c>
      <c r="C57" s="328">
        <v>3.14</v>
      </c>
      <c r="D57" s="178">
        <v>174</v>
      </c>
      <c r="E57" s="328">
        <v>8.67</v>
      </c>
      <c r="F57" s="178">
        <v>12</v>
      </c>
      <c r="G57" s="328">
        <v>11</v>
      </c>
      <c r="H57" s="178">
        <v>2971</v>
      </c>
      <c r="I57" s="329">
        <v>3.29</v>
      </c>
      <c r="J57" s="283">
        <v>12</v>
      </c>
      <c r="K57" s="70">
        <v>11.05</v>
      </c>
      <c r="L57" s="140">
        <f t="shared" si="0"/>
        <v>0.9499999999999993</v>
      </c>
      <c r="M57" s="332">
        <f t="shared" si="1"/>
        <v>8.597285067873296</v>
      </c>
      <c r="N57" s="80">
        <f>Margins!B57</f>
        <v>31500</v>
      </c>
      <c r="O57" s="26">
        <f t="shared" si="2"/>
        <v>5481000</v>
      </c>
      <c r="P57" s="26">
        <f t="shared" si="3"/>
        <v>378000</v>
      </c>
      <c r="R57" s="26"/>
    </row>
    <row r="58" spans="1:16" ht="13.5">
      <c r="A58" s="349" t="s">
        <v>157</v>
      </c>
      <c r="B58" s="178">
        <v>3842</v>
      </c>
      <c r="C58" s="328">
        <v>1.82</v>
      </c>
      <c r="D58" s="178">
        <v>14</v>
      </c>
      <c r="E58" s="328">
        <v>-0.13</v>
      </c>
      <c r="F58" s="178">
        <v>4</v>
      </c>
      <c r="G58" s="328">
        <v>0</v>
      </c>
      <c r="H58" s="178">
        <v>3860</v>
      </c>
      <c r="I58" s="329">
        <v>1.8</v>
      </c>
      <c r="J58" s="283">
        <v>151.8</v>
      </c>
      <c r="K58" s="70">
        <v>148.75</v>
      </c>
      <c r="L58" s="140">
        <f t="shared" si="0"/>
        <v>3.0500000000000114</v>
      </c>
      <c r="M58" s="332">
        <f t="shared" si="1"/>
        <v>2.0504201680672343</v>
      </c>
      <c r="N58" s="80">
        <f>Margins!B58</f>
        <v>1750</v>
      </c>
      <c r="O58" s="26">
        <f t="shared" si="2"/>
        <v>24500</v>
      </c>
      <c r="P58" s="26">
        <f t="shared" si="3"/>
        <v>7000</v>
      </c>
    </row>
    <row r="59" spans="1:18" ht="13.5">
      <c r="A59" s="349" t="s">
        <v>191</v>
      </c>
      <c r="B59" s="178">
        <v>10278</v>
      </c>
      <c r="C59" s="328">
        <v>-0.46</v>
      </c>
      <c r="D59" s="178">
        <v>756</v>
      </c>
      <c r="E59" s="328">
        <v>-0.16</v>
      </c>
      <c r="F59" s="178">
        <v>81</v>
      </c>
      <c r="G59" s="328">
        <v>-0.46</v>
      </c>
      <c r="H59" s="178">
        <v>11115</v>
      </c>
      <c r="I59" s="329">
        <v>-0.45</v>
      </c>
      <c r="J59" s="283">
        <v>232.3</v>
      </c>
      <c r="K59" s="70">
        <v>231.45</v>
      </c>
      <c r="L59" s="140">
        <f t="shared" si="0"/>
        <v>0.8500000000000227</v>
      </c>
      <c r="M59" s="332">
        <f t="shared" si="1"/>
        <v>0.36724994599266486</v>
      </c>
      <c r="N59" s="80">
        <f>Margins!B59</f>
        <v>1450</v>
      </c>
      <c r="O59" s="26">
        <f t="shared" si="2"/>
        <v>1096200</v>
      </c>
      <c r="P59" s="26">
        <f t="shared" si="3"/>
        <v>117450</v>
      </c>
      <c r="R59" s="26"/>
    </row>
    <row r="60" spans="1:18" ht="13.5">
      <c r="A60" s="349" t="s">
        <v>182</v>
      </c>
      <c r="B60" s="178">
        <v>983</v>
      </c>
      <c r="C60" s="328">
        <v>0.52</v>
      </c>
      <c r="D60" s="178">
        <v>16</v>
      </c>
      <c r="E60" s="328">
        <v>1.67</v>
      </c>
      <c r="F60" s="178">
        <v>1</v>
      </c>
      <c r="G60" s="328">
        <v>0</v>
      </c>
      <c r="H60" s="178">
        <v>1000</v>
      </c>
      <c r="I60" s="329">
        <v>0.53</v>
      </c>
      <c r="J60" s="283">
        <v>42.9</v>
      </c>
      <c r="K60" s="70">
        <v>42.05</v>
      </c>
      <c r="L60" s="140">
        <f t="shared" si="0"/>
        <v>0.8500000000000014</v>
      </c>
      <c r="M60" s="332">
        <f t="shared" si="1"/>
        <v>2.021403091557673</v>
      </c>
      <c r="N60" s="80">
        <f>Margins!B60</f>
        <v>7700</v>
      </c>
      <c r="O60" s="26">
        <f t="shared" si="2"/>
        <v>123200</v>
      </c>
      <c r="P60" s="26">
        <f t="shared" si="3"/>
        <v>7700</v>
      </c>
      <c r="R60" s="26"/>
    </row>
    <row r="61" spans="1:16" ht="13.5">
      <c r="A61" s="349" t="s">
        <v>216</v>
      </c>
      <c r="B61" s="178">
        <v>10363</v>
      </c>
      <c r="C61" s="328">
        <v>0.78</v>
      </c>
      <c r="D61" s="178">
        <v>727</v>
      </c>
      <c r="E61" s="328">
        <v>0.78</v>
      </c>
      <c r="F61" s="178">
        <v>98</v>
      </c>
      <c r="G61" s="328">
        <v>1.65</v>
      </c>
      <c r="H61" s="178">
        <v>11188</v>
      </c>
      <c r="I61" s="329">
        <v>0.78</v>
      </c>
      <c r="J61" s="283">
        <v>2219.45</v>
      </c>
      <c r="K61" s="70">
        <v>2173.8</v>
      </c>
      <c r="L61" s="140">
        <f t="shared" si="0"/>
        <v>45.649999999999636</v>
      </c>
      <c r="M61" s="332">
        <f t="shared" si="1"/>
        <v>2.100009200478408</v>
      </c>
      <c r="N61" s="80">
        <f>Margins!B61</f>
        <v>200</v>
      </c>
      <c r="O61" s="26">
        <f t="shared" si="2"/>
        <v>145400</v>
      </c>
      <c r="P61" s="26">
        <f t="shared" si="3"/>
        <v>19600</v>
      </c>
    </row>
    <row r="62" spans="1:16" ht="13.5">
      <c r="A62" s="349" t="s">
        <v>158</v>
      </c>
      <c r="B62" s="178">
        <v>209</v>
      </c>
      <c r="C62" s="328">
        <v>-0.04</v>
      </c>
      <c r="D62" s="178">
        <v>5</v>
      </c>
      <c r="E62" s="328">
        <v>0</v>
      </c>
      <c r="F62" s="178">
        <v>0</v>
      </c>
      <c r="G62" s="328">
        <v>0</v>
      </c>
      <c r="H62" s="178">
        <v>214</v>
      </c>
      <c r="I62" s="329">
        <v>-0.01</v>
      </c>
      <c r="J62" s="283">
        <v>107.2</v>
      </c>
      <c r="K62" s="70">
        <v>108.25</v>
      </c>
      <c r="L62" s="140">
        <f t="shared" si="0"/>
        <v>-1.0499999999999972</v>
      </c>
      <c r="M62" s="332">
        <f t="shared" si="1"/>
        <v>-0.9699769053117757</v>
      </c>
      <c r="N62" s="80">
        <f>Margins!B62</f>
        <v>2950</v>
      </c>
      <c r="O62" s="26">
        <f t="shared" si="2"/>
        <v>14750</v>
      </c>
      <c r="P62" s="26">
        <f t="shared" si="3"/>
        <v>0</v>
      </c>
    </row>
    <row r="63" spans="1:16" ht="13.5">
      <c r="A63" s="349" t="s">
        <v>104</v>
      </c>
      <c r="B63" s="178">
        <v>689</v>
      </c>
      <c r="C63" s="328">
        <v>-0.55</v>
      </c>
      <c r="D63" s="178">
        <v>0</v>
      </c>
      <c r="E63" s="328">
        <v>0</v>
      </c>
      <c r="F63" s="178">
        <v>0</v>
      </c>
      <c r="G63" s="328">
        <v>0</v>
      </c>
      <c r="H63" s="178">
        <v>689</v>
      </c>
      <c r="I63" s="329">
        <v>-0.55</v>
      </c>
      <c r="J63" s="283">
        <v>435.15</v>
      </c>
      <c r="K63" s="70">
        <v>445.05</v>
      </c>
      <c r="L63" s="140">
        <f t="shared" si="0"/>
        <v>-9.900000000000034</v>
      </c>
      <c r="M63" s="332">
        <f t="shared" si="1"/>
        <v>-2.2244691607684604</v>
      </c>
      <c r="N63" s="80">
        <f>Margins!B63</f>
        <v>600</v>
      </c>
      <c r="O63" s="26">
        <f t="shared" si="2"/>
        <v>0</v>
      </c>
      <c r="P63" s="26">
        <f t="shared" si="3"/>
        <v>0</v>
      </c>
    </row>
    <row r="64" spans="1:16" ht="13.5">
      <c r="A64" s="349" t="s">
        <v>48</v>
      </c>
      <c r="B64" s="178">
        <v>6197</v>
      </c>
      <c r="C64" s="328">
        <v>-0.03</v>
      </c>
      <c r="D64" s="178">
        <v>181</v>
      </c>
      <c r="E64" s="328">
        <v>-0.16</v>
      </c>
      <c r="F64" s="178">
        <v>16</v>
      </c>
      <c r="G64" s="328">
        <v>-0.64</v>
      </c>
      <c r="H64" s="178">
        <v>6394</v>
      </c>
      <c r="I64" s="329">
        <v>-0.04</v>
      </c>
      <c r="J64" s="283">
        <v>288.7</v>
      </c>
      <c r="K64" s="70">
        <v>286.4</v>
      </c>
      <c r="L64" s="140">
        <f t="shared" si="0"/>
        <v>2.3000000000000114</v>
      </c>
      <c r="M64" s="332">
        <f t="shared" si="1"/>
        <v>0.803072625698328</v>
      </c>
      <c r="N64" s="80">
        <f>Margins!B64</f>
        <v>1100</v>
      </c>
      <c r="O64" s="26">
        <f t="shared" si="2"/>
        <v>199100</v>
      </c>
      <c r="P64" s="26">
        <f t="shared" si="3"/>
        <v>17600</v>
      </c>
    </row>
    <row r="65" spans="1:16" ht="13.5">
      <c r="A65" s="349" t="s">
        <v>6</v>
      </c>
      <c r="B65" s="178">
        <v>9573</v>
      </c>
      <c r="C65" s="328">
        <v>0.47</v>
      </c>
      <c r="D65" s="178">
        <v>427</v>
      </c>
      <c r="E65" s="328">
        <v>0.84</v>
      </c>
      <c r="F65" s="178">
        <v>73</v>
      </c>
      <c r="G65" s="328">
        <v>1.43</v>
      </c>
      <c r="H65" s="178">
        <v>10073</v>
      </c>
      <c r="I65" s="329">
        <v>0.49</v>
      </c>
      <c r="J65" s="283">
        <v>174.55</v>
      </c>
      <c r="K65" s="70">
        <v>169.6</v>
      </c>
      <c r="L65" s="140">
        <f t="shared" si="0"/>
        <v>4.950000000000017</v>
      </c>
      <c r="M65" s="332">
        <f t="shared" si="1"/>
        <v>2.918632075471708</v>
      </c>
      <c r="N65" s="80">
        <f>Margins!B65</f>
        <v>1125</v>
      </c>
      <c r="O65" s="26">
        <f t="shared" si="2"/>
        <v>480375</v>
      </c>
      <c r="P65" s="26">
        <f t="shared" si="3"/>
        <v>82125</v>
      </c>
    </row>
    <row r="66" spans="1:18" ht="13.5">
      <c r="A66" s="349" t="s">
        <v>192</v>
      </c>
      <c r="B66" s="178">
        <v>8110</v>
      </c>
      <c r="C66" s="328">
        <v>-0.2</v>
      </c>
      <c r="D66" s="178">
        <v>128</v>
      </c>
      <c r="E66" s="328">
        <v>-0.42</v>
      </c>
      <c r="F66" s="178">
        <v>8</v>
      </c>
      <c r="G66" s="328">
        <v>-0.27</v>
      </c>
      <c r="H66" s="178">
        <v>8246</v>
      </c>
      <c r="I66" s="329">
        <v>-0.2</v>
      </c>
      <c r="J66" s="283">
        <v>386.3</v>
      </c>
      <c r="K66" s="70">
        <v>383.4</v>
      </c>
      <c r="L66" s="140">
        <f t="shared" si="0"/>
        <v>2.900000000000034</v>
      </c>
      <c r="M66" s="332">
        <f t="shared" si="1"/>
        <v>0.7563901930099203</v>
      </c>
      <c r="N66" s="80">
        <f>Margins!B66</f>
        <v>1000</v>
      </c>
      <c r="O66" s="26">
        <f t="shared" si="2"/>
        <v>128000</v>
      </c>
      <c r="P66" s="26">
        <f t="shared" si="3"/>
        <v>8000</v>
      </c>
      <c r="R66" s="26"/>
    </row>
    <row r="67" spans="1:18" ht="13.5">
      <c r="A67" s="349" t="s">
        <v>183</v>
      </c>
      <c r="B67" s="178">
        <v>308</v>
      </c>
      <c r="C67" s="328">
        <v>-0.31</v>
      </c>
      <c r="D67" s="178">
        <v>0</v>
      </c>
      <c r="E67" s="328">
        <v>0</v>
      </c>
      <c r="F67" s="178">
        <v>0</v>
      </c>
      <c r="G67" s="328">
        <v>0</v>
      </c>
      <c r="H67" s="178">
        <v>308</v>
      </c>
      <c r="I67" s="329">
        <v>-0.31</v>
      </c>
      <c r="J67" s="283">
        <v>675.25</v>
      </c>
      <c r="K67" s="70">
        <v>670.9</v>
      </c>
      <c r="L67" s="140">
        <f t="shared" si="0"/>
        <v>4.350000000000023</v>
      </c>
      <c r="M67" s="332">
        <f t="shared" si="1"/>
        <v>0.6483827694142231</v>
      </c>
      <c r="N67" s="80">
        <f>Margins!B67</f>
        <v>600</v>
      </c>
      <c r="O67" s="26">
        <f t="shared" si="2"/>
        <v>0</v>
      </c>
      <c r="P67" s="26">
        <f t="shared" si="3"/>
        <v>0</v>
      </c>
      <c r="R67" s="26"/>
    </row>
    <row r="68" spans="1:16" ht="13.5">
      <c r="A68" s="349" t="s">
        <v>147</v>
      </c>
      <c r="B68" s="178">
        <v>3058</v>
      </c>
      <c r="C68" s="328">
        <v>0.71</v>
      </c>
      <c r="D68" s="178">
        <v>0</v>
      </c>
      <c r="E68" s="328">
        <v>-1</v>
      </c>
      <c r="F68" s="178">
        <v>0</v>
      </c>
      <c r="G68" s="328">
        <v>0</v>
      </c>
      <c r="H68" s="178">
        <v>3058</v>
      </c>
      <c r="I68" s="329">
        <v>0.71</v>
      </c>
      <c r="J68" s="283">
        <v>600.9</v>
      </c>
      <c r="K68" s="70">
        <v>588.35</v>
      </c>
      <c r="L68" s="140">
        <f t="shared" si="0"/>
        <v>12.549999999999955</v>
      </c>
      <c r="M68" s="332">
        <f t="shared" si="1"/>
        <v>2.133084048610513</v>
      </c>
      <c r="N68" s="80">
        <f>Margins!B68</f>
        <v>400</v>
      </c>
      <c r="O68" s="26">
        <f t="shared" si="2"/>
        <v>0</v>
      </c>
      <c r="P68" s="26">
        <f t="shared" si="3"/>
        <v>0</v>
      </c>
    </row>
    <row r="69" spans="1:16" ht="13.5">
      <c r="A69" s="349" t="s">
        <v>159</v>
      </c>
      <c r="B69" s="178">
        <v>1190</v>
      </c>
      <c r="C69" s="328">
        <v>4.2</v>
      </c>
      <c r="D69" s="178">
        <v>0</v>
      </c>
      <c r="E69" s="328">
        <v>0</v>
      </c>
      <c r="F69" s="178">
        <v>0</v>
      </c>
      <c r="G69" s="328">
        <v>0</v>
      </c>
      <c r="H69" s="178">
        <v>1190</v>
      </c>
      <c r="I69" s="329">
        <v>4.2</v>
      </c>
      <c r="J69" s="283">
        <v>2150.1</v>
      </c>
      <c r="K69" s="70">
        <v>2167.05</v>
      </c>
      <c r="L69" s="140">
        <f aca="true" t="shared" si="4" ref="L69:L130">J69-K69</f>
        <v>-16.950000000000273</v>
      </c>
      <c r="M69" s="332">
        <f aca="true" t="shared" si="5" ref="M69:M130">L69/K69*100</f>
        <v>-0.782169308506969</v>
      </c>
      <c r="N69" s="80">
        <f>Margins!B69</f>
        <v>250</v>
      </c>
      <c r="O69" s="26">
        <f aca="true" t="shared" si="6" ref="O69:O130">D69*N69</f>
        <v>0</v>
      </c>
      <c r="P69" s="26">
        <f aca="true" t="shared" si="7" ref="P69:P130">F69*N69</f>
        <v>0</v>
      </c>
    </row>
    <row r="70" spans="1:16" ht="13.5">
      <c r="A70" s="349" t="s">
        <v>148</v>
      </c>
      <c r="B70" s="178">
        <v>452</v>
      </c>
      <c r="C70" s="328">
        <v>-0.41</v>
      </c>
      <c r="D70" s="178">
        <v>22</v>
      </c>
      <c r="E70" s="328">
        <v>0.69</v>
      </c>
      <c r="F70" s="178">
        <v>4</v>
      </c>
      <c r="G70" s="328">
        <v>0</v>
      </c>
      <c r="H70" s="178">
        <v>478</v>
      </c>
      <c r="I70" s="329">
        <v>-0.39</v>
      </c>
      <c r="J70" s="283">
        <v>29.4</v>
      </c>
      <c r="K70" s="70">
        <v>29.2</v>
      </c>
      <c r="L70" s="140">
        <f t="shared" si="4"/>
        <v>0.1999999999999993</v>
      </c>
      <c r="M70" s="332">
        <f t="shared" si="5"/>
        <v>0.6849315068493127</v>
      </c>
      <c r="N70" s="80">
        <f>Margins!B70</f>
        <v>12500</v>
      </c>
      <c r="O70" s="26">
        <f t="shared" si="6"/>
        <v>275000</v>
      </c>
      <c r="P70" s="26">
        <f t="shared" si="7"/>
        <v>50000</v>
      </c>
    </row>
    <row r="71" spans="1:18" ht="13.5">
      <c r="A71" s="349" t="s">
        <v>184</v>
      </c>
      <c r="B71" s="178">
        <v>671</v>
      </c>
      <c r="C71" s="328">
        <v>0.12</v>
      </c>
      <c r="D71" s="178">
        <v>5</v>
      </c>
      <c r="E71" s="328">
        <v>0</v>
      </c>
      <c r="F71" s="178">
        <v>3</v>
      </c>
      <c r="G71" s="328">
        <v>-0.5</v>
      </c>
      <c r="H71" s="178">
        <v>679</v>
      </c>
      <c r="I71" s="329">
        <v>0.13</v>
      </c>
      <c r="J71" s="283">
        <v>116.85</v>
      </c>
      <c r="K71" s="70">
        <v>116.45</v>
      </c>
      <c r="L71" s="140">
        <f t="shared" si="4"/>
        <v>0.3999999999999915</v>
      </c>
      <c r="M71" s="332">
        <f t="shared" si="5"/>
        <v>0.3434950622584727</v>
      </c>
      <c r="N71" s="80">
        <f>Margins!B71</f>
        <v>4000</v>
      </c>
      <c r="O71" s="26">
        <f t="shared" si="6"/>
        <v>20000</v>
      </c>
      <c r="P71" s="26">
        <f t="shared" si="7"/>
        <v>12000</v>
      </c>
      <c r="R71" s="26"/>
    </row>
    <row r="72" spans="1:18" ht="13.5">
      <c r="A72" s="349" t="s">
        <v>193</v>
      </c>
      <c r="B72" s="178">
        <v>2815</v>
      </c>
      <c r="C72" s="328">
        <v>-0.49</v>
      </c>
      <c r="D72" s="178">
        <v>133</v>
      </c>
      <c r="E72" s="328">
        <v>-0.3</v>
      </c>
      <c r="F72" s="178">
        <v>11</v>
      </c>
      <c r="G72" s="328">
        <v>-0.45</v>
      </c>
      <c r="H72" s="178">
        <v>2959</v>
      </c>
      <c r="I72" s="329">
        <v>-0.48</v>
      </c>
      <c r="J72" s="283">
        <v>154.2</v>
      </c>
      <c r="K72" s="70">
        <v>157.9</v>
      </c>
      <c r="L72" s="140">
        <f t="shared" si="4"/>
        <v>-3.700000000000017</v>
      </c>
      <c r="M72" s="332">
        <f t="shared" si="5"/>
        <v>-2.34325522482585</v>
      </c>
      <c r="N72" s="80">
        <f>Margins!B72</f>
        <v>2500</v>
      </c>
      <c r="O72" s="26">
        <f t="shared" si="6"/>
        <v>332500</v>
      </c>
      <c r="P72" s="26">
        <f t="shared" si="7"/>
        <v>27500</v>
      </c>
      <c r="R72" s="26"/>
    </row>
    <row r="73" spans="1:16" ht="13.5">
      <c r="A73" s="349" t="s">
        <v>160</v>
      </c>
      <c r="B73" s="178">
        <v>632</v>
      </c>
      <c r="C73" s="328">
        <v>0.1</v>
      </c>
      <c r="D73" s="178">
        <v>0</v>
      </c>
      <c r="E73" s="328">
        <v>-1</v>
      </c>
      <c r="F73" s="178">
        <v>10</v>
      </c>
      <c r="G73" s="328">
        <v>0</v>
      </c>
      <c r="H73" s="178">
        <v>642</v>
      </c>
      <c r="I73" s="329">
        <v>0.11</v>
      </c>
      <c r="J73" s="283">
        <v>161.1</v>
      </c>
      <c r="K73" s="70">
        <v>158.3</v>
      </c>
      <c r="L73" s="140">
        <f t="shared" si="4"/>
        <v>2.799999999999983</v>
      </c>
      <c r="M73" s="332">
        <f t="shared" si="5"/>
        <v>1.7687934301958197</v>
      </c>
      <c r="N73" s="80">
        <f>Margins!B73</f>
        <v>1700</v>
      </c>
      <c r="O73" s="26">
        <f t="shared" si="6"/>
        <v>0</v>
      </c>
      <c r="P73" s="26">
        <f t="shared" si="7"/>
        <v>17000</v>
      </c>
    </row>
    <row r="74" spans="1:16" ht="13.5">
      <c r="A74" s="349" t="s">
        <v>355</v>
      </c>
      <c r="B74" s="178">
        <v>5475</v>
      </c>
      <c r="C74" s="328">
        <v>0.49</v>
      </c>
      <c r="D74" s="178">
        <v>73</v>
      </c>
      <c r="E74" s="328">
        <v>-0.23</v>
      </c>
      <c r="F74" s="178">
        <v>2</v>
      </c>
      <c r="G74" s="328">
        <v>0</v>
      </c>
      <c r="H74" s="178">
        <v>5550</v>
      </c>
      <c r="I74" s="329">
        <v>0.47</v>
      </c>
      <c r="J74" s="283">
        <v>251.3</v>
      </c>
      <c r="K74" s="26">
        <v>250.1</v>
      </c>
      <c r="L74" s="140">
        <f t="shared" si="4"/>
        <v>1.200000000000017</v>
      </c>
      <c r="M74" s="332">
        <f t="shared" si="5"/>
        <v>0.47980807676929915</v>
      </c>
      <c r="N74" s="80">
        <f>Margins!B74</f>
        <v>850</v>
      </c>
      <c r="O74" s="26">
        <f t="shared" si="6"/>
        <v>62050</v>
      </c>
      <c r="P74" s="26">
        <f t="shared" si="7"/>
        <v>1700</v>
      </c>
    </row>
    <row r="75" spans="1:16" ht="13.5">
      <c r="A75" s="349" t="s">
        <v>225</v>
      </c>
      <c r="B75" s="178">
        <v>4754</v>
      </c>
      <c r="C75" s="328">
        <v>0.01</v>
      </c>
      <c r="D75" s="178">
        <v>101</v>
      </c>
      <c r="E75" s="328">
        <v>-0.26</v>
      </c>
      <c r="F75" s="178">
        <v>7</v>
      </c>
      <c r="G75" s="328">
        <v>2.5</v>
      </c>
      <c r="H75" s="178">
        <v>4862</v>
      </c>
      <c r="I75" s="329">
        <v>0</v>
      </c>
      <c r="J75" s="283">
        <v>1452.2</v>
      </c>
      <c r="K75" s="70">
        <v>1433.75</v>
      </c>
      <c r="L75" s="140">
        <f t="shared" si="4"/>
        <v>18.450000000000045</v>
      </c>
      <c r="M75" s="332">
        <f t="shared" si="5"/>
        <v>1.2868352223190964</v>
      </c>
      <c r="N75" s="80">
        <f>Margins!B75</f>
        <v>200</v>
      </c>
      <c r="O75" s="26">
        <f t="shared" si="6"/>
        <v>20200</v>
      </c>
      <c r="P75" s="26">
        <f t="shared" si="7"/>
        <v>1400</v>
      </c>
    </row>
    <row r="76" spans="1:16" ht="13.5">
      <c r="A76" s="349" t="s">
        <v>7</v>
      </c>
      <c r="B76" s="178">
        <v>4579</v>
      </c>
      <c r="C76" s="328">
        <v>-0.22</v>
      </c>
      <c r="D76" s="178">
        <v>45</v>
      </c>
      <c r="E76" s="328">
        <v>-0.33</v>
      </c>
      <c r="F76" s="178">
        <v>13</v>
      </c>
      <c r="G76" s="328">
        <v>0</v>
      </c>
      <c r="H76" s="178">
        <v>4637</v>
      </c>
      <c r="I76" s="329">
        <v>-0.22</v>
      </c>
      <c r="J76" s="283">
        <v>880.8</v>
      </c>
      <c r="K76" s="70">
        <v>870.25</v>
      </c>
      <c r="L76" s="140">
        <f t="shared" si="4"/>
        <v>10.549999999999955</v>
      </c>
      <c r="M76" s="332">
        <f t="shared" si="5"/>
        <v>1.2122953174375128</v>
      </c>
      <c r="N76" s="80">
        <f>Margins!B76</f>
        <v>625</v>
      </c>
      <c r="O76" s="26">
        <f t="shared" si="6"/>
        <v>28125</v>
      </c>
      <c r="P76" s="26">
        <f t="shared" si="7"/>
        <v>8125</v>
      </c>
    </row>
    <row r="77" spans="1:18" ht="13.5">
      <c r="A77" s="349" t="s">
        <v>185</v>
      </c>
      <c r="B77" s="178">
        <v>1949</v>
      </c>
      <c r="C77" s="328">
        <v>-0.31</v>
      </c>
      <c r="D77" s="178">
        <v>0</v>
      </c>
      <c r="E77" s="328">
        <v>0</v>
      </c>
      <c r="F77" s="178">
        <v>0</v>
      </c>
      <c r="G77" s="328">
        <v>0</v>
      </c>
      <c r="H77" s="178">
        <v>1949</v>
      </c>
      <c r="I77" s="329">
        <v>-0.31</v>
      </c>
      <c r="J77" s="283">
        <v>459.6</v>
      </c>
      <c r="K77" s="70">
        <v>460.35</v>
      </c>
      <c r="L77" s="140">
        <f t="shared" si="4"/>
        <v>-0.75</v>
      </c>
      <c r="M77" s="332">
        <f t="shared" si="5"/>
        <v>-0.16291951775822744</v>
      </c>
      <c r="N77" s="80">
        <f>Margins!B77</f>
        <v>1200</v>
      </c>
      <c r="O77" s="26">
        <f t="shared" si="6"/>
        <v>0</v>
      </c>
      <c r="P77" s="26">
        <f t="shared" si="7"/>
        <v>0</v>
      </c>
      <c r="R77" s="26"/>
    </row>
    <row r="78" spans="1:16" ht="13.5">
      <c r="A78" s="349" t="s">
        <v>239</v>
      </c>
      <c r="B78" s="178">
        <v>3238</v>
      </c>
      <c r="C78" s="328">
        <v>-0.06</v>
      </c>
      <c r="D78" s="178">
        <v>19</v>
      </c>
      <c r="E78" s="328">
        <v>-0.32</v>
      </c>
      <c r="F78" s="178">
        <v>2</v>
      </c>
      <c r="G78" s="328">
        <v>0</v>
      </c>
      <c r="H78" s="178">
        <v>3259</v>
      </c>
      <c r="I78" s="329">
        <v>-0.06</v>
      </c>
      <c r="J78" s="283">
        <v>930.6</v>
      </c>
      <c r="K78" s="70">
        <v>925.55</v>
      </c>
      <c r="L78" s="140">
        <f t="shared" si="4"/>
        <v>5.050000000000068</v>
      </c>
      <c r="M78" s="332">
        <f t="shared" si="5"/>
        <v>0.5456215223380767</v>
      </c>
      <c r="N78" s="80">
        <f>Margins!B78</f>
        <v>400</v>
      </c>
      <c r="O78" s="26">
        <f t="shared" si="6"/>
        <v>7600</v>
      </c>
      <c r="P78" s="26">
        <f t="shared" si="7"/>
        <v>800</v>
      </c>
    </row>
    <row r="79" spans="1:16" ht="13.5">
      <c r="A79" s="349" t="s">
        <v>222</v>
      </c>
      <c r="B79" s="178">
        <v>989</v>
      </c>
      <c r="C79" s="328">
        <v>-0.62</v>
      </c>
      <c r="D79" s="178">
        <v>32</v>
      </c>
      <c r="E79" s="328">
        <v>-0.59</v>
      </c>
      <c r="F79" s="178">
        <v>10</v>
      </c>
      <c r="G79" s="328">
        <v>-0.17</v>
      </c>
      <c r="H79" s="178">
        <v>1031</v>
      </c>
      <c r="I79" s="329">
        <v>-0.62</v>
      </c>
      <c r="J79" s="283">
        <v>213.9</v>
      </c>
      <c r="K79" s="70">
        <v>213.55</v>
      </c>
      <c r="L79" s="140">
        <f t="shared" si="4"/>
        <v>0.3499999999999943</v>
      </c>
      <c r="M79" s="332">
        <f t="shared" si="5"/>
        <v>0.16389604308124295</v>
      </c>
      <c r="N79" s="80">
        <f>Margins!B79</f>
        <v>1250</v>
      </c>
      <c r="O79" s="26">
        <f t="shared" si="6"/>
        <v>40000</v>
      </c>
      <c r="P79" s="26">
        <f t="shared" si="7"/>
        <v>12500</v>
      </c>
    </row>
    <row r="80" spans="1:18" ht="13.5">
      <c r="A80" s="349" t="s">
        <v>364</v>
      </c>
      <c r="B80" s="178">
        <v>6677</v>
      </c>
      <c r="C80" s="328">
        <v>0</v>
      </c>
      <c r="D80" s="178">
        <v>65</v>
      </c>
      <c r="E80" s="328">
        <v>0</v>
      </c>
      <c r="F80" s="178">
        <v>2</v>
      </c>
      <c r="G80" s="328">
        <v>0</v>
      </c>
      <c r="H80" s="178">
        <v>6744</v>
      </c>
      <c r="I80" s="329">
        <v>0</v>
      </c>
      <c r="J80" s="283">
        <v>288.95</v>
      </c>
      <c r="K80" s="70">
        <v>290.35</v>
      </c>
      <c r="L80" s="140">
        <f t="shared" si="4"/>
        <v>-1.400000000000034</v>
      </c>
      <c r="M80" s="332">
        <f t="shared" si="5"/>
        <v>-0.48217668331325436</v>
      </c>
      <c r="N80" s="80">
        <f>Margins!B80</f>
        <v>1600</v>
      </c>
      <c r="O80" s="26">
        <f t="shared" si="6"/>
        <v>104000</v>
      </c>
      <c r="P80" s="26">
        <f t="shared" si="7"/>
        <v>3200</v>
      </c>
      <c r="R80" s="26"/>
    </row>
    <row r="81" spans="1:16" ht="13.5">
      <c r="A81" s="349" t="s">
        <v>161</v>
      </c>
      <c r="B81" s="178">
        <v>379</v>
      </c>
      <c r="C81" s="328">
        <v>1.94</v>
      </c>
      <c r="D81" s="178">
        <v>4</v>
      </c>
      <c r="E81" s="328">
        <v>0.33</v>
      </c>
      <c r="F81" s="178">
        <v>0</v>
      </c>
      <c r="G81" s="328">
        <v>0</v>
      </c>
      <c r="H81" s="178">
        <v>383</v>
      </c>
      <c r="I81" s="329">
        <v>1.9</v>
      </c>
      <c r="J81" s="283">
        <v>39.9</v>
      </c>
      <c r="K81" s="70">
        <v>39.45</v>
      </c>
      <c r="L81" s="140">
        <f t="shared" si="4"/>
        <v>0.44999999999999574</v>
      </c>
      <c r="M81" s="332">
        <f t="shared" si="5"/>
        <v>1.140684410646377</v>
      </c>
      <c r="N81" s="80">
        <f>Margins!B81</f>
        <v>8900</v>
      </c>
      <c r="O81" s="26">
        <f t="shared" si="6"/>
        <v>35600</v>
      </c>
      <c r="P81" s="26">
        <f t="shared" si="7"/>
        <v>0</v>
      </c>
    </row>
    <row r="82" spans="1:16" ht="13.5">
      <c r="A82" s="349" t="s">
        <v>8</v>
      </c>
      <c r="B82" s="178">
        <v>6980</v>
      </c>
      <c r="C82" s="328">
        <v>-0.41</v>
      </c>
      <c r="D82" s="178">
        <v>436</v>
      </c>
      <c r="E82" s="328">
        <v>-0.72</v>
      </c>
      <c r="F82" s="178">
        <v>40</v>
      </c>
      <c r="G82" s="328">
        <v>-0.7</v>
      </c>
      <c r="H82" s="178">
        <v>7456</v>
      </c>
      <c r="I82" s="329">
        <v>-0.45</v>
      </c>
      <c r="J82" s="283">
        <v>140.1</v>
      </c>
      <c r="K82" s="70">
        <v>139.15</v>
      </c>
      <c r="L82" s="140">
        <f t="shared" si="4"/>
        <v>0.9499999999999886</v>
      </c>
      <c r="M82" s="332">
        <f t="shared" si="5"/>
        <v>0.6827164929931646</v>
      </c>
      <c r="N82" s="80">
        <f>Margins!B82</f>
        <v>1600</v>
      </c>
      <c r="O82" s="26">
        <f t="shared" si="6"/>
        <v>697600</v>
      </c>
      <c r="P82" s="26">
        <f t="shared" si="7"/>
        <v>64000</v>
      </c>
    </row>
    <row r="83" spans="1:18" ht="13.5">
      <c r="A83" s="349" t="s">
        <v>194</v>
      </c>
      <c r="B83" s="178">
        <v>415</v>
      </c>
      <c r="C83" s="328">
        <v>0.83</v>
      </c>
      <c r="D83" s="178">
        <v>26</v>
      </c>
      <c r="E83" s="328">
        <v>2.25</v>
      </c>
      <c r="F83" s="178">
        <v>0</v>
      </c>
      <c r="G83" s="328">
        <v>-1</v>
      </c>
      <c r="H83" s="178">
        <v>441</v>
      </c>
      <c r="I83" s="329">
        <v>0.87</v>
      </c>
      <c r="J83" s="283">
        <v>12.4</v>
      </c>
      <c r="K83" s="70">
        <v>11.8</v>
      </c>
      <c r="L83" s="140">
        <f t="shared" si="4"/>
        <v>0.5999999999999996</v>
      </c>
      <c r="M83" s="332">
        <f t="shared" si="5"/>
        <v>5.0847457627118615</v>
      </c>
      <c r="N83" s="80">
        <f>Margins!B83</f>
        <v>28000</v>
      </c>
      <c r="O83" s="26">
        <f t="shared" si="6"/>
        <v>728000</v>
      </c>
      <c r="P83" s="26">
        <f t="shared" si="7"/>
        <v>0</v>
      </c>
      <c r="R83" s="26"/>
    </row>
    <row r="84" spans="1:16" ht="13.5">
      <c r="A84" s="349" t="s">
        <v>217</v>
      </c>
      <c r="B84" s="178">
        <v>1295</v>
      </c>
      <c r="C84" s="328">
        <v>0.47</v>
      </c>
      <c r="D84" s="178">
        <v>19</v>
      </c>
      <c r="E84" s="328">
        <v>1.11</v>
      </c>
      <c r="F84" s="178">
        <v>2</v>
      </c>
      <c r="G84" s="328">
        <v>1</v>
      </c>
      <c r="H84" s="178">
        <v>1316</v>
      </c>
      <c r="I84" s="329">
        <v>0.48</v>
      </c>
      <c r="J84" s="283">
        <v>216.45</v>
      </c>
      <c r="K84" s="70">
        <v>213.9</v>
      </c>
      <c r="L84" s="140">
        <f t="shared" si="4"/>
        <v>2.549999999999983</v>
      </c>
      <c r="M84" s="332">
        <f t="shared" si="5"/>
        <v>1.1921458625525867</v>
      </c>
      <c r="N84" s="80">
        <f>Margins!B84</f>
        <v>1150</v>
      </c>
      <c r="O84" s="26">
        <f t="shared" si="6"/>
        <v>21850</v>
      </c>
      <c r="P84" s="26">
        <f t="shared" si="7"/>
        <v>2300</v>
      </c>
    </row>
    <row r="85" spans="1:18" ht="13.5">
      <c r="A85" s="349" t="s">
        <v>186</v>
      </c>
      <c r="B85" s="178">
        <v>1507</v>
      </c>
      <c r="C85" s="328">
        <v>2.08</v>
      </c>
      <c r="D85" s="178">
        <v>11</v>
      </c>
      <c r="E85" s="328">
        <v>0</v>
      </c>
      <c r="F85" s="178">
        <v>0</v>
      </c>
      <c r="G85" s="328">
        <v>0</v>
      </c>
      <c r="H85" s="178">
        <v>1518</v>
      </c>
      <c r="I85" s="329">
        <v>2.1</v>
      </c>
      <c r="J85" s="283">
        <v>226.1</v>
      </c>
      <c r="K85" s="70">
        <v>215.05</v>
      </c>
      <c r="L85" s="140">
        <f t="shared" si="4"/>
        <v>11.049999999999983</v>
      </c>
      <c r="M85" s="332">
        <f t="shared" si="5"/>
        <v>5.138339920948608</v>
      </c>
      <c r="N85" s="80">
        <f>Margins!B85</f>
        <v>2200</v>
      </c>
      <c r="O85" s="26">
        <f t="shared" si="6"/>
        <v>24200</v>
      </c>
      <c r="P85" s="26">
        <f t="shared" si="7"/>
        <v>0</v>
      </c>
      <c r="R85" s="26"/>
    </row>
    <row r="86" spans="1:16" ht="13.5">
      <c r="A86" s="349" t="s">
        <v>162</v>
      </c>
      <c r="B86" s="178">
        <v>346</v>
      </c>
      <c r="C86" s="328">
        <v>2.53</v>
      </c>
      <c r="D86" s="178">
        <v>1</v>
      </c>
      <c r="E86" s="328">
        <v>0</v>
      </c>
      <c r="F86" s="178">
        <v>0</v>
      </c>
      <c r="G86" s="328">
        <v>0</v>
      </c>
      <c r="H86" s="178">
        <v>347</v>
      </c>
      <c r="I86" s="329">
        <v>2.54</v>
      </c>
      <c r="J86" s="283">
        <v>56.6</v>
      </c>
      <c r="K86" s="70">
        <v>55.8</v>
      </c>
      <c r="L86" s="140">
        <f t="shared" si="4"/>
        <v>0.8000000000000043</v>
      </c>
      <c r="M86" s="332">
        <f t="shared" si="5"/>
        <v>1.433691756272409</v>
      </c>
      <c r="N86" s="80">
        <f>Margins!B86</f>
        <v>5900</v>
      </c>
      <c r="O86" s="26">
        <f t="shared" si="6"/>
        <v>5900</v>
      </c>
      <c r="P86" s="26">
        <f t="shared" si="7"/>
        <v>0</v>
      </c>
    </row>
    <row r="87" spans="1:16" ht="13.5">
      <c r="A87" s="349" t="s">
        <v>163</v>
      </c>
      <c r="B87" s="178">
        <v>155</v>
      </c>
      <c r="C87" s="328">
        <v>-0.57</v>
      </c>
      <c r="D87" s="178">
        <v>0</v>
      </c>
      <c r="E87" s="328">
        <v>-1</v>
      </c>
      <c r="F87" s="178">
        <v>0</v>
      </c>
      <c r="G87" s="328">
        <v>0</v>
      </c>
      <c r="H87" s="178">
        <v>155</v>
      </c>
      <c r="I87" s="329">
        <v>-0.57</v>
      </c>
      <c r="J87" s="283">
        <v>259.2</v>
      </c>
      <c r="K87" s="70">
        <v>258.75</v>
      </c>
      <c r="L87" s="140">
        <f t="shared" si="4"/>
        <v>0.44999999999998863</v>
      </c>
      <c r="M87" s="332">
        <f t="shared" si="5"/>
        <v>0.17391304347825648</v>
      </c>
      <c r="N87" s="80">
        <f>Margins!B87</f>
        <v>2090</v>
      </c>
      <c r="O87" s="26">
        <f t="shared" si="6"/>
        <v>0</v>
      </c>
      <c r="P87" s="26">
        <f t="shared" si="7"/>
        <v>0</v>
      </c>
    </row>
    <row r="88" spans="1:16" ht="13.5">
      <c r="A88" s="349" t="s">
        <v>137</v>
      </c>
      <c r="B88" s="178">
        <v>4151</v>
      </c>
      <c r="C88" s="328">
        <v>0.65</v>
      </c>
      <c r="D88" s="178">
        <v>556</v>
      </c>
      <c r="E88" s="328">
        <v>0.13</v>
      </c>
      <c r="F88" s="178">
        <v>42</v>
      </c>
      <c r="G88" s="328">
        <v>0.14</v>
      </c>
      <c r="H88" s="178">
        <v>4749</v>
      </c>
      <c r="I88" s="329">
        <v>0.56</v>
      </c>
      <c r="J88" s="283">
        <v>137.05</v>
      </c>
      <c r="K88" s="70">
        <v>133.95</v>
      </c>
      <c r="L88" s="140">
        <f t="shared" si="4"/>
        <v>3.1000000000000227</v>
      </c>
      <c r="M88" s="332">
        <f t="shared" si="5"/>
        <v>2.3142963792460045</v>
      </c>
      <c r="N88" s="80">
        <f>Margins!B88</f>
        <v>3250</v>
      </c>
      <c r="O88" s="26">
        <f t="shared" si="6"/>
        <v>1807000</v>
      </c>
      <c r="P88" s="26">
        <f t="shared" si="7"/>
        <v>136500</v>
      </c>
    </row>
    <row r="89" spans="1:16" ht="13.5">
      <c r="A89" s="349" t="s">
        <v>50</v>
      </c>
      <c r="B89" s="178">
        <v>12719</v>
      </c>
      <c r="C89" s="328">
        <v>0.68</v>
      </c>
      <c r="D89" s="178">
        <v>1373</v>
      </c>
      <c r="E89" s="328">
        <v>1.89</v>
      </c>
      <c r="F89" s="178">
        <v>25</v>
      </c>
      <c r="G89" s="328">
        <v>2.57</v>
      </c>
      <c r="H89" s="178">
        <v>14117</v>
      </c>
      <c r="I89" s="329">
        <v>0.75</v>
      </c>
      <c r="J89" s="283">
        <v>887.75</v>
      </c>
      <c r="K89" s="70">
        <v>867.25</v>
      </c>
      <c r="L89" s="140">
        <f t="shared" si="4"/>
        <v>20.5</v>
      </c>
      <c r="M89" s="332">
        <f t="shared" si="5"/>
        <v>2.363793600461228</v>
      </c>
      <c r="N89" s="80">
        <f>Margins!B89</f>
        <v>450</v>
      </c>
      <c r="O89" s="26">
        <f t="shared" si="6"/>
        <v>617850</v>
      </c>
      <c r="P89" s="26">
        <f t="shared" si="7"/>
        <v>11250</v>
      </c>
    </row>
    <row r="90" spans="1:18" ht="13.5">
      <c r="A90" s="349" t="s">
        <v>187</v>
      </c>
      <c r="B90" s="178">
        <v>1316</v>
      </c>
      <c r="C90" s="328">
        <v>1.39</v>
      </c>
      <c r="D90" s="178">
        <v>9</v>
      </c>
      <c r="E90" s="328">
        <v>3.5</v>
      </c>
      <c r="F90" s="178">
        <v>0</v>
      </c>
      <c r="G90" s="328">
        <v>0</v>
      </c>
      <c r="H90" s="178">
        <v>1325</v>
      </c>
      <c r="I90" s="329">
        <v>1.4</v>
      </c>
      <c r="J90" s="283">
        <v>193</v>
      </c>
      <c r="K90" s="70">
        <v>192.1</v>
      </c>
      <c r="L90" s="140">
        <f t="shared" si="4"/>
        <v>0.9000000000000057</v>
      </c>
      <c r="M90" s="332">
        <f t="shared" si="5"/>
        <v>0.46850598646538555</v>
      </c>
      <c r="N90" s="80">
        <f>Margins!B90</f>
        <v>1050</v>
      </c>
      <c r="O90" s="26">
        <f t="shared" si="6"/>
        <v>9450</v>
      </c>
      <c r="P90" s="26">
        <f t="shared" si="7"/>
        <v>0</v>
      </c>
      <c r="R90" s="26"/>
    </row>
    <row r="91" spans="1:16" ht="13.5">
      <c r="A91" s="349" t="s">
        <v>94</v>
      </c>
      <c r="B91" s="178">
        <v>1447</v>
      </c>
      <c r="C91" s="328">
        <v>1.94</v>
      </c>
      <c r="D91" s="178">
        <v>0</v>
      </c>
      <c r="E91" s="328">
        <v>0</v>
      </c>
      <c r="F91" s="178">
        <v>2</v>
      </c>
      <c r="G91" s="328">
        <v>0</v>
      </c>
      <c r="H91" s="178">
        <v>1449</v>
      </c>
      <c r="I91" s="329">
        <v>1.94</v>
      </c>
      <c r="J91" s="283">
        <v>225.2</v>
      </c>
      <c r="K91" s="70">
        <v>220.1</v>
      </c>
      <c r="L91" s="140">
        <f t="shared" si="4"/>
        <v>5.099999999999994</v>
      </c>
      <c r="M91" s="332">
        <f t="shared" si="5"/>
        <v>2.3171285779191253</v>
      </c>
      <c r="N91" s="80">
        <f>Margins!B91</f>
        <v>1200</v>
      </c>
      <c r="O91" s="26">
        <f t="shared" si="6"/>
        <v>0</v>
      </c>
      <c r="P91" s="26">
        <f t="shared" si="7"/>
        <v>2400</v>
      </c>
    </row>
    <row r="92" spans="1:16" ht="13.5">
      <c r="A92" s="349" t="s">
        <v>358</v>
      </c>
      <c r="B92" s="178">
        <v>2651</v>
      </c>
      <c r="C92" s="328">
        <v>-0.56</v>
      </c>
      <c r="D92" s="178">
        <v>5</v>
      </c>
      <c r="E92" s="328">
        <v>-0.5</v>
      </c>
      <c r="F92" s="178">
        <v>0</v>
      </c>
      <c r="G92" s="328">
        <v>0</v>
      </c>
      <c r="H92" s="178">
        <v>2656</v>
      </c>
      <c r="I92" s="329">
        <v>-0.56</v>
      </c>
      <c r="J92" s="283">
        <v>433.4</v>
      </c>
      <c r="K92" s="283">
        <v>437.7</v>
      </c>
      <c r="L92" s="140">
        <f t="shared" si="4"/>
        <v>-4.300000000000011</v>
      </c>
      <c r="M92" s="332">
        <f t="shared" si="5"/>
        <v>-0.9824080420379281</v>
      </c>
      <c r="N92" s="80">
        <f>Margins!B92</f>
        <v>700</v>
      </c>
      <c r="O92" s="26">
        <f t="shared" si="6"/>
        <v>3500</v>
      </c>
      <c r="P92" s="26">
        <f t="shared" si="7"/>
        <v>0</v>
      </c>
    </row>
    <row r="93" spans="1:16" ht="13.5">
      <c r="A93" s="349" t="s">
        <v>240</v>
      </c>
      <c r="B93" s="178">
        <v>831</v>
      </c>
      <c r="C93" s="328">
        <v>3.83</v>
      </c>
      <c r="D93" s="178">
        <v>0</v>
      </c>
      <c r="E93" s="328">
        <v>0</v>
      </c>
      <c r="F93" s="178">
        <v>0</v>
      </c>
      <c r="G93" s="328">
        <v>0</v>
      </c>
      <c r="H93" s="178">
        <v>831</v>
      </c>
      <c r="I93" s="329">
        <v>3.83</v>
      </c>
      <c r="J93" s="283">
        <v>418.2</v>
      </c>
      <c r="K93" s="70">
        <v>400.15</v>
      </c>
      <c r="L93" s="140">
        <f t="shared" si="4"/>
        <v>18.05000000000001</v>
      </c>
      <c r="M93" s="332">
        <f t="shared" si="5"/>
        <v>4.51080844683244</v>
      </c>
      <c r="N93" s="80">
        <f>Margins!B93</f>
        <v>650</v>
      </c>
      <c r="O93" s="26">
        <f t="shared" si="6"/>
        <v>0</v>
      </c>
      <c r="P93" s="26">
        <f t="shared" si="7"/>
        <v>0</v>
      </c>
    </row>
    <row r="94" spans="1:16" ht="13.5">
      <c r="A94" s="349" t="s">
        <v>95</v>
      </c>
      <c r="B94" s="178">
        <v>2427</v>
      </c>
      <c r="C94" s="328">
        <v>0.28</v>
      </c>
      <c r="D94" s="178">
        <v>3</v>
      </c>
      <c r="E94" s="328">
        <v>0</v>
      </c>
      <c r="F94" s="178">
        <v>0</v>
      </c>
      <c r="G94" s="328">
        <v>-1</v>
      </c>
      <c r="H94" s="178">
        <v>2430</v>
      </c>
      <c r="I94" s="329">
        <v>0.28</v>
      </c>
      <c r="J94" s="283">
        <v>507.65</v>
      </c>
      <c r="K94" s="70">
        <v>496.55</v>
      </c>
      <c r="L94" s="140">
        <f t="shared" si="4"/>
        <v>11.099999999999966</v>
      </c>
      <c r="M94" s="332">
        <f t="shared" si="5"/>
        <v>2.235424428557037</v>
      </c>
      <c r="N94" s="80">
        <f>Margins!B94</f>
        <v>1200</v>
      </c>
      <c r="O94" s="26">
        <f t="shared" si="6"/>
        <v>3600</v>
      </c>
      <c r="P94" s="26">
        <f t="shared" si="7"/>
        <v>0</v>
      </c>
    </row>
    <row r="95" spans="1:16" ht="13.5">
      <c r="A95" s="349" t="s">
        <v>241</v>
      </c>
      <c r="B95" s="178">
        <v>5730</v>
      </c>
      <c r="C95" s="328">
        <v>-0.09</v>
      </c>
      <c r="D95" s="178">
        <v>252</v>
      </c>
      <c r="E95" s="328">
        <v>-0.22</v>
      </c>
      <c r="F95" s="178">
        <v>51</v>
      </c>
      <c r="G95" s="328">
        <v>-0.11</v>
      </c>
      <c r="H95" s="178">
        <v>6033</v>
      </c>
      <c r="I95" s="329">
        <v>-0.09</v>
      </c>
      <c r="J95" s="283">
        <v>167.45</v>
      </c>
      <c r="K95" s="70">
        <v>164.85</v>
      </c>
      <c r="L95" s="140">
        <f t="shared" si="4"/>
        <v>2.5999999999999943</v>
      </c>
      <c r="M95" s="332">
        <f t="shared" si="5"/>
        <v>1.5771913861085802</v>
      </c>
      <c r="N95" s="80">
        <f>Margins!B95</f>
        <v>2800</v>
      </c>
      <c r="O95" s="26">
        <f t="shared" si="6"/>
        <v>705600</v>
      </c>
      <c r="P95" s="26">
        <f t="shared" si="7"/>
        <v>142800</v>
      </c>
    </row>
    <row r="96" spans="1:16" ht="13.5">
      <c r="A96" s="349" t="s">
        <v>242</v>
      </c>
      <c r="B96" s="178">
        <v>11009</v>
      </c>
      <c r="C96" s="328">
        <v>0.73</v>
      </c>
      <c r="D96" s="178">
        <v>8</v>
      </c>
      <c r="E96" s="328">
        <v>3</v>
      </c>
      <c r="F96" s="178">
        <v>1</v>
      </c>
      <c r="G96" s="328">
        <v>0</v>
      </c>
      <c r="H96" s="178">
        <v>11018</v>
      </c>
      <c r="I96" s="329">
        <v>0.73</v>
      </c>
      <c r="J96" s="283">
        <v>1015.2</v>
      </c>
      <c r="K96" s="70">
        <v>988.15</v>
      </c>
      <c r="L96" s="140">
        <f t="shared" si="4"/>
        <v>27.050000000000068</v>
      </c>
      <c r="M96" s="332">
        <f t="shared" si="5"/>
        <v>2.7374386479785526</v>
      </c>
      <c r="N96" s="80">
        <f>Margins!B96</f>
        <v>300</v>
      </c>
      <c r="O96" s="26">
        <f t="shared" si="6"/>
        <v>2400</v>
      </c>
      <c r="P96" s="26">
        <f t="shared" si="7"/>
        <v>300</v>
      </c>
    </row>
    <row r="97" spans="1:16" ht="13.5">
      <c r="A97" s="349" t="s">
        <v>243</v>
      </c>
      <c r="B97" s="178">
        <v>4742</v>
      </c>
      <c r="C97" s="328">
        <v>0.82</v>
      </c>
      <c r="D97" s="178">
        <v>81</v>
      </c>
      <c r="E97" s="328">
        <v>0.45</v>
      </c>
      <c r="F97" s="178">
        <v>4</v>
      </c>
      <c r="G97" s="328">
        <v>0</v>
      </c>
      <c r="H97" s="178">
        <v>4827</v>
      </c>
      <c r="I97" s="329">
        <v>0.81</v>
      </c>
      <c r="J97" s="283">
        <v>392</v>
      </c>
      <c r="K97" s="70">
        <v>387</v>
      </c>
      <c r="L97" s="140">
        <f t="shared" si="4"/>
        <v>5</v>
      </c>
      <c r="M97" s="332">
        <f t="shared" si="5"/>
        <v>1.2919896640826873</v>
      </c>
      <c r="N97" s="80">
        <f>Margins!B97</f>
        <v>800</v>
      </c>
      <c r="O97" s="26">
        <f t="shared" si="6"/>
        <v>64800</v>
      </c>
      <c r="P97" s="26">
        <f t="shared" si="7"/>
        <v>3200</v>
      </c>
    </row>
    <row r="98" spans="1:16" ht="13.5">
      <c r="A98" s="349" t="s">
        <v>250</v>
      </c>
      <c r="B98" s="178">
        <v>14375</v>
      </c>
      <c r="C98" s="328">
        <v>-0.31</v>
      </c>
      <c r="D98" s="178">
        <v>498</v>
      </c>
      <c r="E98" s="328">
        <v>-0.62</v>
      </c>
      <c r="F98" s="178">
        <v>156</v>
      </c>
      <c r="G98" s="328">
        <v>-0.53</v>
      </c>
      <c r="H98" s="178">
        <v>15029</v>
      </c>
      <c r="I98" s="329">
        <v>-0.33</v>
      </c>
      <c r="J98" s="283">
        <v>467.2</v>
      </c>
      <c r="K98" s="70">
        <v>468.4</v>
      </c>
      <c r="L98" s="140">
        <f t="shared" si="4"/>
        <v>-1.1999999999999886</v>
      </c>
      <c r="M98" s="332">
        <f t="shared" si="5"/>
        <v>-0.2561912894961547</v>
      </c>
      <c r="N98" s="80">
        <f>Margins!B98</f>
        <v>700</v>
      </c>
      <c r="O98" s="26">
        <f t="shared" si="6"/>
        <v>348600</v>
      </c>
      <c r="P98" s="26">
        <f t="shared" si="7"/>
        <v>109200</v>
      </c>
    </row>
    <row r="99" spans="1:16" ht="13.5">
      <c r="A99" s="349" t="s">
        <v>113</v>
      </c>
      <c r="B99" s="178">
        <v>3568</v>
      </c>
      <c r="C99" s="328">
        <v>0.33</v>
      </c>
      <c r="D99" s="178">
        <v>26</v>
      </c>
      <c r="E99" s="328">
        <v>-0.04</v>
      </c>
      <c r="F99" s="178">
        <v>0</v>
      </c>
      <c r="G99" s="328">
        <v>0</v>
      </c>
      <c r="H99" s="178">
        <v>3594</v>
      </c>
      <c r="I99" s="329">
        <v>0.32</v>
      </c>
      <c r="J99" s="283">
        <v>527.55</v>
      </c>
      <c r="K99" s="70">
        <v>524</v>
      </c>
      <c r="L99" s="140">
        <f t="shared" si="4"/>
        <v>3.5499999999999545</v>
      </c>
      <c r="M99" s="332">
        <f t="shared" si="5"/>
        <v>0.6774809160305256</v>
      </c>
      <c r="N99" s="80">
        <f>Margins!B99</f>
        <v>550</v>
      </c>
      <c r="O99" s="26">
        <f t="shared" si="6"/>
        <v>14300</v>
      </c>
      <c r="P99" s="26">
        <f t="shared" si="7"/>
        <v>0</v>
      </c>
    </row>
    <row r="100" spans="1:16" ht="13.5">
      <c r="A100" s="349" t="s">
        <v>164</v>
      </c>
      <c r="B100" s="178">
        <v>10127</v>
      </c>
      <c r="C100" s="328">
        <v>0.2</v>
      </c>
      <c r="D100" s="178">
        <v>201</v>
      </c>
      <c r="E100" s="328">
        <v>0.39</v>
      </c>
      <c r="F100" s="178">
        <v>25</v>
      </c>
      <c r="G100" s="328">
        <v>0.67</v>
      </c>
      <c r="H100" s="178">
        <v>10353</v>
      </c>
      <c r="I100" s="329">
        <v>0.21</v>
      </c>
      <c r="J100" s="283">
        <v>609.8</v>
      </c>
      <c r="K100" s="70">
        <v>591.15</v>
      </c>
      <c r="L100" s="140">
        <f t="shared" si="4"/>
        <v>18.649999999999977</v>
      </c>
      <c r="M100" s="332">
        <f t="shared" si="5"/>
        <v>3.154867630888942</v>
      </c>
      <c r="N100" s="80">
        <f>Margins!B100</f>
        <v>550</v>
      </c>
      <c r="O100" s="26">
        <f t="shared" si="6"/>
        <v>110550</v>
      </c>
      <c r="P100" s="26">
        <f t="shared" si="7"/>
        <v>13750</v>
      </c>
    </row>
    <row r="101" spans="1:16" ht="13.5">
      <c r="A101" s="349" t="s">
        <v>218</v>
      </c>
      <c r="B101" s="178">
        <v>28381</v>
      </c>
      <c r="C101" s="328">
        <v>0.21</v>
      </c>
      <c r="D101" s="178">
        <v>2102</v>
      </c>
      <c r="E101" s="328">
        <v>0.09</v>
      </c>
      <c r="F101" s="178">
        <v>591</v>
      </c>
      <c r="G101" s="328">
        <v>0.5</v>
      </c>
      <c r="H101" s="178">
        <v>31074</v>
      </c>
      <c r="I101" s="329">
        <v>0.21</v>
      </c>
      <c r="J101" s="283">
        <v>1277</v>
      </c>
      <c r="K101" s="70">
        <v>1272.55</v>
      </c>
      <c r="L101" s="140">
        <f t="shared" si="4"/>
        <v>4.4500000000000455</v>
      </c>
      <c r="M101" s="332">
        <f t="shared" si="5"/>
        <v>0.3496915641821575</v>
      </c>
      <c r="N101" s="80">
        <f>Margins!B101</f>
        <v>300</v>
      </c>
      <c r="O101" s="26">
        <f t="shared" si="6"/>
        <v>630600</v>
      </c>
      <c r="P101" s="26">
        <f t="shared" si="7"/>
        <v>177300</v>
      </c>
    </row>
    <row r="102" spans="1:16" ht="13.5">
      <c r="A102" s="349" t="s">
        <v>232</v>
      </c>
      <c r="B102" s="178">
        <v>5189</v>
      </c>
      <c r="C102" s="328">
        <v>1.2</v>
      </c>
      <c r="D102" s="178">
        <v>139</v>
      </c>
      <c r="E102" s="328">
        <v>0.08</v>
      </c>
      <c r="F102" s="178">
        <v>10</v>
      </c>
      <c r="G102" s="328">
        <v>-0.5</v>
      </c>
      <c r="H102" s="178">
        <v>5338</v>
      </c>
      <c r="I102" s="329">
        <v>1.13</v>
      </c>
      <c r="J102" s="283">
        <v>63.9</v>
      </c>
      <c r="K102" s="70">
        <v>63.05</v>
      </c>
      <c r="L102" s="140">
        <f t="shared" si="4"/>
        <v>0.8500000000000014</v>
      </c>
      <c r="M102" s="332">
        <f t="shared" si="5"/>
        <v>1.3481363996827938</v>
      </c>
      <c r="N102" s="80">
        <f>Margins!B102</f>
        <v>3350</v>
      </c>
      <c r="O102" s="26">
        <f t="shared" si="6"/>
        <v>465650</v>
      </c>
      <c r="P102" s="26">
        <f t="shared" si="7"/>
        <v>33500</v>
      </c>
    </row>
    <row r="103" spans="1:16" ht="13.5">
      <c r="A103" s="349" t="s">
        <v>251</v>
      </c>
      <c r="B103" s="178">
        <v>5812</v>
      </c>
      <c r="C103" s="328">
        <v>1.01</v>
      </c>
      <c r="D103" s="178">
        <v>290</v>
      </c>
      <c r="E103" s="328">
        <v>1.96</v>
      </c>
      <c r="F103" s="178">
        <v>54</v>
      </c>
      <c r="G103" s="328">
        <v>1.7</v>
      </c>
      <c r="H103" s="178">
        <v>6156</v>
      </c>
      <c r="I103" s="329">
        <v>1.04</v>
      </c>
      <c r="J103" s="283">
        <v>85.7</v>
      </c>
      <c r="K103" s="70">
        <v>82.2</v>
      </c>
      <c r="L103" s="140">
        <f t="shared" si="4"/>
        <v>3.5</v>
      </c>
      <c r="M103" s="332">
        <f t="shared" si="5"/>
        <v>4.257907542579075</v>
      </c>
      <c r="N103" s="80">
        <f>Margins!B103</f>
        <v>2700</v>
      </c>
      <c r="O103" s="26">
        <f t="shared" si="6"/>
        <v>783000</v>
      </c>
      <c r="P103" s="26">
        <f t="shared" si="7"/>
        <v>145800</v>
      </c>
    </row>
    <row r="104" spans="1:16" ht="13.5">
      <c r="A104" s="349" t="s">
        <v>219</v>
      </c>
      <c r="B104" s="178">
        <v>9655</v>
      </c>
      <c r="C104" s="328">
        <v>0.4</v>
      </c>
      <c r="D104" s="178">
        <v>490</v>
      </c>
      <c r="E104" s="328">
        <v>0.99</v>
      </c>
      <c r="F104" s="178">
        <v>96</v>
      </c>
      <c r="G104" s="328">
        <v>4.33</v>
      </c>
      <c r="H104" s="178">
        <v>10241</v>
      </c>
      <c r="I104" s="329">
        <v>0.43</v>
      </c>
      <c r="J104" s="283">
        <v>476.75</v>
      </c>
      <c r="K104" s="70">
        <v>462.5</v>
      </c>
      <c r="L104" s="140">
        <f t="shared" si="4"/>
        <v>14.25</v>
      </c>
      <c r="M104" s="332">
        <f t="shared" si="5"/>
        <v>3.081081081081081</v>
      </c>
      <c r="N104" s="80">
        <f>Margins!B104</f>
        <v>600</v>
      </c>
      <c r="O104" s="26">
        <f t="shared" si="6"/>
        <v>294000</v>
      </c>
      <c r="P104" s="26">
        <f t="shared" si="7"/>
        <v>57600</v>
      </c>
    </row>
    <row r="105" spans="1:16" ht="13.5">
      <c r="A105" s="349" t="s">
        <v>220</v>
      </c>
      <c r="B105" s="178">
        <v>10973</v>
      </c>
      <c r="C105" s="328">
        <v>0.12</v>
      </c>
      <c r="D105" s="178">
        <v>724</v>
      </c>
      <c r="E105" s="328">
        <v>0.07</v>
      </c>
      <c r="F105" s="178">
        <v>349</v>
      </c>
      <c r="G105" s="328">
        <v>0.22</v>
      </c>
      <c r="H105" s="178">
        <v>12046</v>
      </c>
      <c r="I105" s="329">
        <v>0.12</v>
      </c>
      <c r="J105" s="283">
        <v>1247.05</v>
      </c>
      <c r="K105" s="70">
        <v>1215.05</v>
      </c>
      <c r="L105" s="140">
        <f t="shared" si="4"/>
        <v>32</v>
      </c>
      <c r="M105" s="332">
        <f t="shared" si="5"/>
        <v>2.633636475865191</v>
      </c>
      <c r="N105" s="80">
        <f>Margins!B105</f>
        <v>500</v>
      </c>
      <c r="O105" s="26">
        <f t="shared" si="6"/>
        <v>362000</v>
      </c>
      <c r="P105" s="26">
        <f t="shared" si="7"/>
        <v>174500</v>
      </c>
    </row>
    <row r="106" spans="1:16" ht="13.5">
      <c r="A106" s="349" t="s">
        <v>51</v>
      </c>
      <c r="B106" s="178">
        <v>188</v>
      </c>
      <c r="C106" s="328">
        <v>1.51</v>
      </c>
      <c r="D106" s="178">
        <v>5</v>
      </c>
      <c r="E106" s="328">
        <v>-0.58</v>
      </c>
      <c r="F106" s="178">
        <v>0</v>
      </c>
      <c r="G106" s="328">
        <v>0</v>
      </c>
      <c r="H106" s="178">
        <v>193</v>
      </c>
      <c r="I106" s="329">
        <v>1.22</v>
      </c>
      <c r="J106" s="283">
        <v>158.15</v>
      </c>
      <c r="K106" s="70">
        <v>156.95</v>
      </c>
      <c r="L106" s="140">
        <f t="shared" si="4"/>
        <v>1.200000000000017</v>
      </c>
      <c r="M106" s="332">
        <f t="shared" si="5"/>
        <v>0.7645747053201766</v>
      </c>
      <c r="N106" s="80">
        <f>Margins!B106</f>
        <v>1600</v>
      </c>
      <c r="O106" s="26">
        <f t="shared" si="6"/>
        <v>8000</v>
      </c>
      <c r="P106" s="26">
        <f t="shared" si="7"/>
        <v>0</v>
      </c>
    </row>
    <row r="107" spans="1:18" ht="13.5">
      <c r="A107" s="349" t="s">
        <v>244</v>
      </c>
      <c r="B107" s="178">
        <v>8755</v>
      </c>
      <c r="C107" s="328">
        <v>0.16</v>
      </c>
      <c r="D107" s="178">
        <v>49</v>
      </c>
      <c r="E107" s="328">
        <v>-0.3</v>
      </c>
      <c r="F107" s="178">
        <v>0</v>
      </c>
      <c r="G107" s="328">
        <v>-1</v>
      </c>
      <c r="H107" s="178">
        <v>8804</v>
      </c>
      <c r="I107" s="329">
        <v>0.16</v>
      </c>
      <c r="J107" s="283">
        <v>1135.4</v>
      </c>
      <c r="K107" s="70">
        <v>1122</v>
      </c>
      <c r="L107" s="140">
        <f t="shared" si="4"/>
        <v>13.400000000000091</v>
      </c>
      <c r="M107" s="332">
        <f t="shared" si="5"/>
        <v>1.1942959001782611</v>
      </c>
      <c r="N107" s="80">
        <f>Margins!B107</f>
        <v>375</v>
      </c>
      <c r="O107" s="26">
        <f t="shared" si="6"/>
        <v>18375</v>
      </c>
      <c r="P107" s="26">
        <f t="shared" si="7"/>
        <v>0</v>
      </c>
      <c r="R107" s="26"/>
    </row>
    <row r="108" spans="1:18" ht="13.5">
      <c r="A108" s="213" t="s">
        <v>361</v>
      </c>
      <c r="B108" s="178">
        <v>11167</v>
      </c>
      <c r="C108" s="328">
        <v>-0.38</v>
      </c>
      <c r="D108" s="178">
        <v>103</v>
      </c>
      <c r="E108" s="328">
        <v>-0.51</v>
      </c>
      <c r="F108" s="178">
        <v>4</v>
      </c>
      <c r="G108" s="328">
        <v>-0.67</v>
      </c>
      <c r="H108" s="178">
        <v>11274</v>
      </c>
      <c r="I108" s="329">
        <v>-0.38</v>
      </c>
      <c r="J108" s="283">
        <v>1003.7</v>
      </c>
      <c r="K108" s="70">
        <v>1008.25</v>
      </c>
      <c r="L108" s="140">
        <f t="shared" si="4"/>
        <v>-4.5499999999999545</v>
      </c>
      <c r="M108" s="332">
        <f t="shared" si="5"/>
        <v>-0.45127696503842846</v>
      </c>
      <c r="N108" s="80">
        <f>Margins!B108</f>
        <v>350</v>
      </c>
      <c r="O108" s="26">
        <f t="shared" si="6"/>
        <v>36050</v>
      </c>
      <c r="P108" s="26">
        <f t="shared" si="7"/>
        <v>1400</v>
      </c>
      <c r="R108" s="26"/>
    </row>
    <row r="109" spans="1:18" ht="13.5">
      <c r="A109" s="349" t="s">
        <v>195</v>
      </c>
      <c r="B109" s="178">
        <v>1761</v>
      </c>
      <c r="C109" s="328">
        <v>0.76</v>
      </c>
      <c r="D109" s="178">
        <v>6</v>
      </c>
      <c r="E109" s="328">
        <v>0.2</v>
      </c>
      <c r="F109" s="178">
        <v>1</v>
      </c>
      <c r="G109" s="328">
        <v>0</v>
      </c>
      <c r="H109" s="178">
        <v>1768</v>
      </c>
      <c r="I109" s="329">
        <v>0.75</v>
      </c>
      <c r="J109" s="283">
        <v>184.8</v>
      </c>
      <c r="K109" s="70">
        <v>182.95</v>
      </c>
      <c r="L109" s="140">
        <f t="shared" si="4"/>
        <v>1.8500000000000227</v>
      </c>
      <c r="M109" s="332">
        <f t="shared" si="5"/>
        <v>1.01120524733535</v>
      </c>
      <c r="N109" s="80">
        <f>Margins!B109</f>
        <v>1500</v>
      </c>
      <c r="O109" s="26">
        <f t="shared" si="6"/>
        <v>9000</v>
      </c>
      <c r="P109" s="26">
        <f t="shared" si="7"/>
        <v>1500</v>
      </c>
      <c r="R109" s="26"/>
    </row>
    <row r="110" spans="1:16" ht="13.5">
      <c r="A110" s="349" t="s">
        <v>196</v>
      </c>
      <c r="B110" s="178">
        <v>234</v>
      </c>
      <c r="C110" s="328">
        <v>0.55</v>
      </c>
      <c r="D110" s="178">
        <v>0</v>
      </c>
      <c r="E110" s="328">
        <v>0</v>
      </c>
      <c r="F110" s="178">
        <v>0</v>
      </c>
      <c r="G110" s="328">
        <v>0</v>
      </c>
      <c r="H110" s="178">
        <v>234</v>
      </c>
      <c r="I110" s="329">
        <v>0.55</v>
      </c>
      <c r="J110" s="283">
        <v>345.05</v>
      </c>
      <c r="K110" s="70">
        <v>340.1</v>
      </c>
      <c r="L110" s="140">
        <f t="shared" si="4"/>
        <v>4.949999999999989</v>
      </c>
      <c r="M110" s="332">
        <f t="shared" si="5"/>
        <v>1.4554542781534807</v>
      </c>
      <c r="N110" s="80">
        <f>Margins!B110</f>
        <v>850</v>
      </c>
      <c r="O110" s="26">
        <f t="shared" si="6"/>
        <v>0</v>
      </c>
      <c r="P110" s="26">
        <f t="shared" si="7"/>
        <v>0</v>
      </c>
    </row>
    <row r="111" spans="1:16" ht="13.5">
      <c r="A111" s="349" t="s">
        <v>165</v>
      </c>
      <c r="B111" s="178">
        <v>9460</v>
      </c>
      <c r="C111" s="328">
        <v>0.89</v>
      </c>
      <c r="D111" s="178">
        <v>40</v>
      </c>
      <c r="E111" s="328">
        <v>0.54</v>
      </c>
      <c r="F111" s="178">
        <v>7</v>
      </c>
      <c r="G111" s="328">
        <v>6</v>
      </c>
      <c r="H111" s="178">
        <v>9507</v>
      </c>
      <c r="I111" s="329">
        <v>0.89</v>
      </c>
      <c r="J111" s="283">
        <v>541.7</v>
      </c>
      <c r="K111" s="70">
        <v>519.45</v>
      </c>
      <c r="L111" s="140">
        <f t="shared" si="4"/>
        <v>22.25</v>
      </c>
      <c r="M111" s="332">
        <f t="shared" si="5"/>
        <v>4.283376648378092</v>
      </c>
      <c r="N111" s="80">
        <f>Margins!B111</f>
        <v>875</v>
      </c>
      <c r="O111" s="26">
        <f t="shared" si="6"/>
        <v>35000</v>
      </c>
      <c r="P111" s="26">
        <f t="shared" si="7"/>
        <v>6125</v>
      </c>
    </row>
    <row r="112" spans="1:16" ht="13.5">
      <c r="A112" s="349" t="s">
        <v>166</v>
      </c>
      <c r="B112" s="178">
        <v>3338</v>
      </c>
      <c r="C112" s="328">
        <v>0.09</v>
      </c>
      <c r="D112" s="178">
        <v>0</v>
      </c>
      <c r="E112" s="328">
        <v>0</v>
      </c>
      <c r="F112" s="178">
        <v>0</v>
      </c>
      <c r="G112" s="328">
        <v>0</v>
      </c>
      <c r="H112" s="178">
        <v>3338</v>
      </c>
      <c r="I112" s="329">
        <v>0.09</v>
      </c>
      <c r="J112" s="283">
        <v>984.25</v>
      </c>
      <c r="K112" s="70">
        <v>951</v>
      </c>
      <c r="L112" s="140">
        <f t="shared" si="4"/>
        <v>33.25</v>
      </c>
      <c r="M112" s="332">
        <f t="shared" si="5"/>
        <v>3.496319663512092</v>
      </c>
      <c r="N112" s="80">
        <f>Margins!B112</f>
        <v>450</v>
      </c>
      <c r="O112" s="26">
        <f t="shared" si="6"/>
        <v>0</v>
      </c>
      <c r="P112" s="26">
        <f t="shared" si="7"/>
        <v>0</v>
      </c>
    </row>
    <row r="113" spans="1:16" ht="13.5">
      <c r="A113" s="349" t="s">
        <v>230</v>
      </c>
      <c r="B113" s="178">
        <v>2289</v>
      </c>
      <c r="C113" s="328">
        <v>0.83</v>
      </c>
      <c r="D113" s="178">
        <v>0</v>
      </c>
      <c r="E113" s="328">
        <v>0</v>
      </c>
      <c r="F113" s="178">
        <v>0</v>
      </c>
      <c r="G113" s="328">
        <v>0</v>
      </c>
      <c r="H113" s="178">
        <v>2289</v>
      </c>
      <c r="I113" s="329">
        <v>0.83</v>
      </c>
      <c r="J113" s="283">
        <v>1407.9</v>
      </c>
      <c r="K113" s="70">
        <v>1352.4</v>
      </c>
      <c r="L113" s="140">
        <f t="shared" si="4"/>
        <v>55.5</v>
      </c>
      <c r="M113" s="332">
        <f t="shared" si="5"/>
        <v>4.103815439219165</v>
      </c>
      <c r="N113" s="80">
        <f>Margins!B113</f>
        <v>250</v>
      </c>
      <c r="O113" s="26">
        <f t="shared" si="6"/>
        <v>0</v>
      </c>
      <c r="P113" s="26">
        <f t="shared" si="7"/>
        <v>0</v>
      </c>
    </row>
    <row r="114" spans="1:16" ht="13.5">
      <c r="A114" s="349" t="s">
        <v>245</v>
      </c>
      <c r="B114" s="178">
        <v>6075</v>
      </c>
      <c r="C114" s="328">
        <v>0.08</v>
      </c>
      <c r="D114" s="178">
        <v>6</v>
      </c>
      <c r="E114" s="328">
        <v>-0.33</v>
      </c>
      <c r="F114" s="178">
        <v>2</v>
      </c>
      <c r="G114" s="328">
        <v>1</v>
      </c>
      <c r="H114" s="178">
        <v>6083</v>
      </c>
      <c r="I114" s="329">
        <v>0.08</v>
      </c>
      <c r="J114" s="283">
        <v>1291.8</v>
      </c>
      <c r="K114" s="70">
        <v>1262.1</v>
      </c>
      <c r="L114" s="140">
        <f t="shared" si="4"/>
        <v>29.700000000000045</v>
      </c>
      <c r="M114" s="332">
        <f t="shared" si="5"/>
        <v>2.353220822438796</v>
      </c>
      <c r="N114" s="80">
        <f>Margins!B114</f>
        <v>200</v>
      </c>
      <c r="O114" s="26">
        <f t="shared" si="6"/>
        <v>1200</v>
      </c>
      <c r="P114" s="26">
        <f t="shared" si="7"/>
        <v>400</v>
      </c>
    </row>
    <row r="115" spans="1:16" ht="13.5">
      <c r="A115" s="349" t="s">
        <v>105</v>
      </c>
      <c r="B115" s="178">
        <v>603</v>
      </c>
      <c r="C115" s="328">
        <v>0.7</v>
      </c>
      <c r="D115" s="178">
        <v>17</v>
      </c>
      <c r="E115" s="328">
        <v>0.55</v>
      </c>
      <c r="F115" s="178">
        <v>0</v>
      </c>
      <c r="G115" s="328">
        <v>0</v>
      </c>
      <c r="H115" s="178">
        <v>620</v>
      </c>
      <c r="I115" s="329">
        <v>0.7</v>
      </c>
      <c r="J115" s="283">
        <v>71.7</v>
      </c>
      <c r="K115" s="70">
        <v>71.7</v>
      </c>
      <c r="L115" s="140">
        <f t="shared" si="4"/>
        <v>0</v>
      </c>
      <c r="M115" s="332">
        <f t="shared" si="5"/>
        <v>0</v>
      </c>
      <c r="N115" s="80">
        <f>Margins!B115</f>
        <v>7600</v>
      </c>
      <c r="O115" s="26">
        <f t="shared" si="6"/>
        <v>129200</v>
      </c>
      <c r="P115" s="26">
        <f t="shared" si="7"/>
        <v>0</v>
      </c>
    </row>
    <row r="116" spans="1:16" ht="13.5">
      <c r="A116" s="349" t="s">
        <v>167</v>
      </c>
      <c r="B116" s="178">
        <v>683</v>
      </c>
      <c r="C116" s="328">
        <v>0.25</v>
      </c>
      <c r="D116" s="178">
        <v>5</v>
      </c>
      <c r="E116" s="328">
        <v>0.67</v>
      </c>
      <c r="F116" s="178">
        <v>0</v>
      </c>
      <c r="G116" s="328">
        <v>0</v>
      </c>
      <c r="H116" s="178">
        <v>688</v>
      </c>
      <c r="I116" s="329">
        <v>0.25</v>
      </c>
      <c r="J116" s="283">
        <v>220.55</v>
      </c>
      <c r="K116" s="70">
        <v>222.1</v>
      </c>
      <c r="L116" s="140">
        <f t="shared" si="4"/>
        <v>-1.549999999999983</v>
      </c>
      <c r="M116" s="332">
        <f t="shared" si="5"/>
        <v>-0.6978838361098528</v>
      </c>
      <c r="N116" s="80">
        <f>Margins!B116</f>
        <v>1350</v>
      </c>
      <c r="O116" s="26">
        <f t="shared" si="6"/>
        <v>6750</v>
      </c>
      <c r="P116" s="26">
        <f t="shared" si="7"/>
        <v>0</v>
      </c>
    </row>
    <row r="117" spans="1:16" ht="13.5">
      <c r="A117" s="349" t="s">
        <v>223</v>
      </c>
      <c r="B117" s="178">
        <v>8351</v>
      </c>
      <c r="C117" s="328">
        <v>0.86</v>
      </c>
      <c r="D117" s="178">
        <v>324</v>
      </c>
      <c r="E117" s="328">
        <v>1.33</v>
      </c>
      <c r="F117" s="178">
        <v>83</v>
      </c>
      <c r="G117" s="328">
        <v>2.07</v>
      </c>
      <c r="H117" s="178">
        <v>8758</v>
      </c>
      <c r="I117" s="329">
        <v>0.88</v>
      </c>
      <c r="J117" s="283">
        <v>884.55</v>
      </c>
      <c r="K117" s="70">
        <v>860.1</v>
      </c>
      <c r="L117" s="140">
        <f t="shared" si="4"/>
        <v>24.449999999999932</v>
      </c>
      <c r="M117" s="332">
        <f t="shared" si="5"/>
        <v>2.842692710149975</v>
      </c>
      <c r="N117" s="80">
        <f>Margins!B117</f>
        <v>412</v>
      </c>
      <c r="O117" s="26">
        <f t="shared" si="6"/>
        <v>133488</v>
      </c>
      <c r="P117" s="26">
        <f t="shared" si="7"/>
        <v>34196</v>
      </c>
    </row>
    <row r="118" spans="1:16" ht="13.5">
      <c r="A118" s="349" t="s">
        <v>246</v>
      </c>
      <c r="B118" s="178">
        <v>1562</v>
      </c>
      <c r="C118" s="328">
        <v>0.5</v>
      </c>
      <c r="D118" s="178">
        <v>0</v>
      </c>
      <c r="E118" s="328">
        <v>-1</v>
      </c>
      <c r="F118" s="178">
        <v>0</v>
      </c>
      <c r="G118" s="328">
        <v>0</v>
      </c>
      <c r="H118" s="178">
        <v>1562</v>
      </c>
      <c r="I118" s="329">
        <v>0.5</v>
      </c>
      <c r="J118" s="283">
        <v>558.95</v>
      </c>
      <c r="K118" s="70">
        <v>554.75</v>
      </c>
      <c r="L118" s="140">
        <f t="shared" si="4"/>
        <v>4.2000000000000455</v>
      </c>
      <c r="M118" s="332">
        <f t="shared" si="5"/>
        <v>0.7570977917981154</v>
      </c>
      <c r="N118" s="80">
        <f>Margins!B118</f>
        <v>800</v>
      </c>
      <c r="O118" s="26">
        <f t="shared" si="6"/>
        <v>0</v>
      </c>
      <c r="P118" s="26">
        <f t="shared" si="7"/>
        <v>0</v>
      </c>
    </row>
    <row r="119" spans="1:16" ht="13.5">
      <c r="A119" s="349" t="s">
        <v>200</v>
      </c>
      <c r="B119" s="178">
        <v>18722</v>
      </c>
      <c r="C119" s="328">
        <v>-0.1</v>
      </c>
      <c r="D119" s="178">
        <v>872</v>
      </c>
      <c r="E119" s="328">
        <v>-0.5</v>
      </c>
      <c r="F119" s="178">
        <v>359</v>
      </c>
      <c r="G119" s="328">
        <v>-0.35</v>
      </c>
      <c r="H119" s="178">
        <v>19953</v>
      </c>
      <c r="I119" s="329">
        <v>-0.14</v>
      </c>
      <c r="J119" s="283">
        <v>477.75</v>
      </c>
      <c r="K119" s="70">
        <v>478.6</v>
      </c>
      <c r="L119" s="140">
        <f t="shared" si="4"/>
        <v>-0.8500000000000227</v>
      </c>
      <c r="M119" s="332">
        <f t="shared" si="5"/>
        <v>-0.17760133723360275</v>
      </c>
      <c r="N119" s="80">
        <f>Margins!B119</f>
        <v>675</v>
      </c>
      <c r="O119" s="26">
        <f t="shared" si="6"/>
        <v>588600</v>
      </c>
      <c r="P119" s="26">
        <f t="shared" si="7"/>
        <v>242325</v>
      </c>
    </row>
    <row r="120" spans="1:16" ht="13.5">
      <c r="A120" s="349" t="s">
        <v>221</v>
      </c>
      <c r="B120" s="178">
        <v>1471</v>
      </c>
      <c r="C120" s="328">
        <v>0.02</v>
      </c>
      <c r="D120" s="178">
        <v>3</v>
      </c>
      <c r="E120" s="328">
        <v>2</v>
      </c>
      <c r="F120" s="178">
        <v>0</v>
      </c>
      <c r="G120" s="328">
        <v>0</v>
      </c>
      <c r="H120" s="178">
        <v>1474</v>
      </c>
      <c r="I120" s="329">
        <v>0.02</v>
      </c>
      <c r="J120" s="283">
        <v>714.9</v>
      </c>
      <c r="K120" s="70">
        <v>713.7</v>
      </c>
      <c r="L120" s="140">
        <f t="shared" si="4"/>
        <v>1.1999999999999318</v>
      </c>
      <c r="M120" s="332">
        <f t="shared" si="5"/>
        <v>0.16813787305589628</v>
      </c>
      <c r="N120" s="80">
        <f>Margins!B120</f>
        <v>275</v>
      </c>
      <c r="O120" s="26">
        <f t="shared" si="6"/>
        <v>825</v>
      </c>
      <c r="P120" s="26">
        <f t="shared" si="7"/>
        <v>0</v>
      </c>
    </row>
    <row r="121" spans="1:18" ht="13.5">
      <c r="A121" s="349" t="s">
        <v>133</v>
      </c>
      <c r="B121" s="178">
        <v>9988</v>
      </c>
      <c r="C121" s="328">
        <v>0.48</v>
      </c>
      <c r="D121" s="178">
        <v>212</v>
      </c>
      <c r="E121" s="328">
        <v>0.71</v>
      </c>
      <c r="F121" s="178">
        <v>0</v>
      </c>
      <c r="G121" s="328">
        <v>-1</v>
      </c>
      <c r="H121" s="178">
        <v>10200</v>
      </c>
      <c r="I121" s="329">
        <v>0.48</v>
      </c>
      <c r="J121" s="283">
        <v>1191.4</v>
      </c>
      <c r="K121" s="70">
        <v>1153.95</v>
      </c>
      <c r="L121" s="140">
        <f t="shared" si="4"/>
        <v>37.450000000000045</v>
      </c>
      <c r="M121" s="332">
        <f t="shared" si="5"/>
        <v>3.2453745829542044</v>
      </c>
      <c r="N121" s="80">
        <f>Margins!B121</f>
        <v>250</v>
      </c>
      <c r="O121" s="26">
        <f t="shared" si="6"/>
        <v>53000</v>
      </c>
      <c r="P121" s="26">
        <f t="shared" si="7"/>
        <v>0</v>
      </c>
      <c r="R121" s="26"/>
    </row>
    <row r="122" spans="1:18" ht="13.5">
      <c r="A122" s="349" t="s">
        <v>247</v>
      </c>
      <c r="B122" s="178">
        <v>2895</v>
      </c>
      <c r="C122" s="328">
        <v>-0.47</v>
      </c>
      <c r="D122" s="178">
        <v>3</v>
      </c>
      <c r="E122" s="328">
        <v>-0.63</v>
      </c>
      <c r="F122" s="178">
        <v>0</v>
      </c>
      <c r="G122" s="328">
        <v>0</v>
      </c>
      <c r="H122" s="178">
        <v>2898</v>
      </c>
      <c r="I122" s="329">
        <v>-0.47</v>
      </c>
      <c r="J122" s="283">
        <v>789.15</v>
      </c>
      <c r="K122" s="70">
        <v>780.9</v>
      </c>
      <c r="L122" s="140">
        <f t="shared" si="4"/>
        <v>8.25</v>
      </c>
      <c r="M122" s="332">
        <f t="shared" si="5"/>
        <v>1.0564733000384172</v>
      </c>
      <c r="N122" s="80">
        <f>Margins!B122</f>
        <v>411</v>
      </c>
      <c r="O122" s="26">
        <f t="shared" si="6"/>
        <v>1233</v>
      </c>
      <c r="P122" s="26">
        <f t="shared" si="7"/>
        <v>0</v>
      </c>
      <c r="R122" s="26"/>
    </row>
    <row r="123" spans="1:16" ht="13.5">
      <c r="A123" s="349" t="s">
        <v>188</v>
      </c>
      <c r="B123" s="178">
        <v>1290</v>
      </c>
      <c r="C123" s="328">
        <v>0.6</v>
      </c>
      <c r="D123" s="178">
        <v>6</v>
      </c>
      <c r="E123" s="328">
        <v>-0.57</v>
      </c>
      <c r="F123" s="178">
        <v>1</v>
      </c>
      <c r="G123" s="328">
        <v>0</v>
      </c>
      <c r="H123" s="178">
        <v>1297</v>
      </c>
      <c r="I123" s="329">
        <v>0.58</v>
      </c>
      <c r="J123" s="283">
        <v>84.25</v>
      </c>
      <c r="K123" s="70">
        <v>83.8</v>
      </c>
      <c r="L123" s="140">
        <f t="shared" si="4"/>
        <v>0.45000000000000284</v>
      </c>
      <c r="M123" s="332">
        <f t="shared" si="5"/>
        <v>0.5369928400954688</v>
      </c>
      <c r="N123" s="80">
        <f>Margins!B123</f>
        <v>2950</v>
      </c>
      <c r="O123" s="26">
        <f t="shared" si="6"/>
        <v>17700</v>
      </c>
      <c r="P123" s="26">
        <f t="shared" si="7"/>
        <v>2950</v>
      </c>
    </row>
    <row r="124" spans="1:16" ht="13.5">
      <c r="A124" s="349" t="s">
        <v>96</v>
      </c>
      <c r="B124" s="178">
        <v>545</v>
      </c>
      <c r="C124" s="328">
        <v>0.02</v>
      </c>
      <c r="D124" s="178">
        <v>1</v>
      </c>
      <c r="E124" s="328">
        <v>-0.88</v>
      </c>
      <c r="F124" s="178">
        <v>0</v>
      </c>
      <c r="G124" s="328">
        <v>0</v>
      </c>
      <c r="H124" s="178">
        <v>546</v>
      </c>
      <c r="I124" s="329">
        <v>0</v>
      </c>
      <c r="J124" s="283">
        <v>122.05</v>
      </c>
      <c r="K124" s="70">
        <v>121.05</v>
      </c>
      <c r="L124" s="140">
        <f t="shared" si="4"/>
        <v>1</v>
      </c>
      <c r="M124" s="332">
        <f t="shared" si="5"/>
        <v>0.8261049153242461</v>
      </c>
      <c r="N124" s="80">
        <f>Margins!B124</f>
        <v>4200</v>
      </c>
      <c r="O124" s="26">
        <f t="shared" si="6"/>
        <v>4200</v>
      </c>
      <c r="P124" s="26">
        <f t="shared" si="7"/>
        <v>0</v>
      </c>
    </row>
    <row r="125" spans="1:16" ht="13.5">
      <c r="A125" s="349" t="s">
        <v>168</v>
      </c>
      <c r="B125" s="178">
        <v>324</v>
      </c>
      <c r="C125" s="328">
        <v>0.43</v>
      </c>
      <c r="D125" s="178">
        <v>0</v>
      </c>
      <c r="E125" s="328">
        <v>0</v>
      </c>
      <c r="F125" s="178">
        <v>0</v>
      </c>
      <c r="G125" s="328">
        <v>0</v>
      </c>
      <c r="H125" s="178">
        <v>324</v>
      </c>
      <c r="I125" s="329">
        <v>0.43</v>
      </c>
      <c r="J125" s="283">
        <v>463.6</v>
      </c>
      <c r="K125" s="70">
        <v>461.3</v>
      </c>
      <c r="L125" s="140">
        <f t="shared" si="4"/>
        <v>2.3000000000000114</v>
      </c>
      <c r="M125" s="332">
        <f t="shared" si="5"/>
        <v>0.4985909386516391</v>
      </c>
      <c r="N125" s="80">
        <f>Margins!B125</f>
        <v>900</v>
      </c>
      <c r="O125" s="26">
        <f t="shared" si="6"/>
        <v>0</v>
      </c>
      <c r="P125" s="26">
        <f t="shared" si="7"/>
        <v>0</v>
      </c>
    </row>
    <row r="126" spans="1:16" ht="13.5">
      <c r="A126" s="349" t="s">
        <v>169</v>
      </c>
      <c r="B126" s="178">
        <v>421</v>
      </c>
      <c r="C126" s="328">
        <v>0.5</v>
      </c>
      <c r="D126" s="178">
        <v>1</v>
      </c>
      <c r="E126" s="328">
        <v>-0.8</v>
      </c>
      <c r="F126" s="178">
        <v>0</v>
      </c>
      <c r="G126" s="328">
        <v>0</v>
      </c>
      <c r="H126" s="178">
        <v>422</v>
      </c>
      <c r="I126" s="329">
        <v>0.48</v>
      </c>
      <c r="J126" s="283">
        <v>46.8</v>
      </c>
      <c r="K126" s="70">
        <v>46.4</v>
      </c>
      <c r="L126" s="140">
        <f t="shared" si="4"/>
        <v>0.3999999999999986</v>
      </c>
      <c r="M126" s="332">
        <f t="shared" si="5"/>
        <v>0.8620689655172384</v>
      </c>
      <c r="N126" s="80">
        <f>Margins!B126</f>
        <v>6900</v>
      </c>
      <c r="O126" s="26">
        <f t="shared" si="6"/>
        <v>6900</v>
      </c>
      <c r="P126" s="26">
        <f t="shared" si="7"/>
        <v>0</v>
      </c>
    </row>
    <row r="127" spans="1:16" ht="13.5">
      <c r="A127" s="349" t="s">
        <v>170</v>
      </c>
      <c r="B127" s="178">
        <v>4293</v>
      </c>
      <c r="C127" s="328">
        <v>0.39</v>
      </c>
      <c r="D127" s="178">
        <v>10</v>
      </c>
      <c r="E127" s="328">
        <v>0.43</v>
      </c>
      <c r="F127" s="178">
        <v>3</v>
      </c>
      <c r="G127" s="328">
        <v>0.5</v>
      </c>
      <c r="H127" s="178">
        <v>4306</v>
      </c>
      <c r="I127" s="329">
        <v>0.39</v>
      </c>
      <c r="J127" s="283">
        <v>410.65</v>
      </c>
      <c r="K127" s="70">
        <v>406.3</v>
      </c>
      <c r="L127" s="140">
        <f t="shared" si="4"/>
        <v>4.349999999999966</v>
      </c>
      <c r="M127" s="332">
        <f t="shared" si="5"/>
        <v>1.070637460004914</v>
      </c>
      <c r="N127" s="80">
        <f>Margins!B127</f>
        <v>525</v>
      </c>
      <c r="O127" s="26">
        <f t="shared" si="6"/>
        <v>5250</v>
      </c>
      <c r="P127" s="26">
        <f t="shared" si="7"/>
        <v>1575</v>
      </c>
    </row>
    <row r="128" spans="1:16" ht="13.5">
      <c r="A128" s="349" t="s">
        <v>52</v>
      </c>
      <c r="B128" s="178">
        <v>7252</v>
      </c>
      <c r="C128" s="328">
        <v>0.53</v>
      </c>
      <c r="D128" s="178">
        <v>44</v>
      </c>
      <c r="E128" s="328">
        <v>1.75</v>
      </c>
      <c r="F128" s="178">
        <v>2</v>
      </c>
      <c r="G128" s="328">
        <v>0</v>
      </c>
      <c r="H128" s="178">
        <v>7298</v>
      </c>
      <c r="I128" s="329">
        <v>0.53</v>
      </c>
      <c r="J128" s="283">
        <v>597.5</v>
      </c>
      <c r="K128" s="70">
        <v>574.5</v>
      </c>
      <c r="L128" s="140">
        <f t="shared" si="4"/>
        <v>23</v>
      </c>
      <c r="M128" s="332">
        <f t="shared" si="5"/>
        <v>4.003481288076589</v>
      </c>
      <c r="N128" s="80">
        <f>Margins!B128</f>
        <v>600</v>
      </c>
      <c r="O128" s="26">
        <f t="shared" si="6"/>
        <v>26400</v>
      </c>
      <c r="P128" s="26">
        <f t="shared" si="7"/>
        <v>1200</v>
      </c>
    </row>
    <row r="129" spans="1:17" ht="15" customHeight="1">
      <c r="A129" s="349" t="s">
        <v>171</v>
      </c>
      <c r="B129" s="178">
        <v>1078</v>
      </c>
      <c r="C129" s="328">
        <v>0.39</v>
      </c>
      <c r="D129" s="178">
        <v>1</v>
      </c>
      <c r="E129" s="328">
        <v>0</v>
      </c>
      <c r="F129" s="178">
        <v>0</v>
      </c>
      <c r="G129" s="328">
        <v>0</v>
      </c>
      <c r="H129" s="178">
        <v>1079</v>
      </c>
      <c r="I129" s="329">
        <v>0.39</v>
      </c>
      <c r="J129" s="283">
        <v>335.75</v>
      </c>
      <c r="K129" s="70">
        <v>331.75</v>
      </c>
      <c r="L129" s="140">
        <f t="shared" si="4"/>
        <v>4</v>
      </c>
      <c r="M129" s="332">
        <f t="shared" si="5"/>
        <v>1.2057272042200453</v>
      </c>
      <c r="N129" s="80">
        <f>Margins!B129</f>
        <v>600</v>
      </c>
      <c r="O129" s="26">
        <f t="shared" si="6"/>
        <v>600</v>
      </c>
      <c r="P129" s="26">
        <f t="shared" si="7"/>
        <v>0</v>
      </c>
      <c r="Q129" s="70"/>
    </row>
    <row r="130" spans="1:17" ht="15" customHeight="1" thickBot="1">
      <c r="A130" s="350" t="s">
        <v>226</v>
      </c>
      <c r="B130" s="178">
        <v>6213</v>
      </c>
      <c r="C130" s="328">
        <v>0.84</v>
      </c>
      <c r="D130" s="178">
        <v>252</v>
      </c>
      <c r="E130" s="328">
        <v>1.21</v>
      </c>
      <c r="F130" s="178">
        <v>70</v>
      </c>
      <c r="G130" s="328">
        <v>3.38</v>
      </c>
      <c r="H130" s="178">
        <v>6535</v>
      </c>
      <c r="I130" s="329">
        <v>0.86</v>
      </c>
      <c r="J130" s="283">
        <v>290.95</v>
      </c>
      <c r="K130" s="70">
        <v>276.65</v>
      </c>
      <c r="L130" s="140">
        <f t="shared" si="4"/>
        <v>14.300000000000011</v>
      </c>
      <c r="M130" s="332">
        <f t="shared" si="5"/>
        <v>5.16898608349901</v>
      </c>
      <c r="N130" s="80">
        <f>Margins!B130</f>
        <v>700</v>
      </c>
      <c r="O130" s="26">
        <f t="shared" si="6"/>
        <v>176400</v>
      </c>
      <c r="P130" s="26">
        <f t="shared" si="7"/>
        <v>49000</v>
      </c>
      <c r="Q130" s="70"/>
    </row>
    <row r="131" spans="2:17" ht="13.5" customHeight="1" hidden="1">
      <c r="B131" s="335">
        <f>SUM(B7:B130)</f>
        <v>500350</v>
      </c>
      <c r="C131" s="336"/>
      <c r="D131" s="335">
        <f>SUM(D7:D130)</f>
        <v>15407</v>
      </c>
      <c r="E131" s="336"/>
      <c r="F131" s="335">
        <f>SUM(F7:F130)</f>
        <v>2818</v>
      </c>
      <c r="G131" s="336"/>
      <c r="H131" s="178">
        <f>SUM(H7:H130)</f>
        <v>518575</v>
      </c>
      <c r="I131" s="336"/>
      <c r="J131" s="337"/>
      <c r="K131" s="70"/>
      <c r="L131" s="140"/>
      <c r="M131" s="141"/>
      <c r="N131" s="70"/>
      <c r="O131" s="26">
        <f>SUM(O4:O130)</f>
        <v>33856507</v>
      </c>
      <c r="P131" s="26">
        <f>SUM(P4:P130)</f>
        <v>11121705</v>
      </c>
      <c r="Q131" s="70"/>
    </row>
    <row r="132" spans="11:17" ht="14.25" customHeight="1">
      <c r="K132" s="70"/>
      <c r="L132" s="140"/>
      <c r="M132" s="141"/>
      <c r="N132" s="70"/>
      <c r="O132" s="70"/>
      <c r="P132" s="51">
        <f>P131/O131</f>
        <v>0.328495346551846</v>
      </c>
      <c r="Q132" s="70"/>
    </row>
    <row r="133" spans="11:13" ht="12.75" customHeight="1">
      <c r="K133" s="70"/>
      <c r="L133" s="140"/>
      <c r="M133" s="141"/>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173"/>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165" sqref="D164:E165"/>
    </sheetView>
  </sheetViews>
  <sheetFormatPr defaultColWidth="9.140625" defaultRowHeight="12.75"/>
  <cols>
    <col min="1" max="1" width="14.8515625" style="4" customWidth="1"/>
    <col min="2" max="2" width="11.57421875" style="7" customWidth="1"/>
    <col min="3" max="3" width="10.421875" style="7" customWidth="1"/>
    <col min="4" max="5" width="10.7109375" style="159" customWidth="1"/>
    <col min="6" max="6" width="10.57421875" style="61" bestFit="1" customWidth="1"/>
    <col min="7" max="7" width="9.8515625" style="7" customWidth="1"/>
    <col min="8" max="8" width="9.28125" style="60" bestFit="1" customWidth="1"/>
    <col min="9" max="9" width="10.57421875" style="7" bestFit="1" customWidth="1"/>
    <col min="10" max="10" width="8.7109375" style="7" customWidth="1"/>
    <col min="11" max="11" width="9.8515625" style="60" customWidth="1"/>
    <col min="12" max="12" width="12.7109375" style="61" customWidth="1"/>
    <col min="13" max="13" width="11.421875" style="7" customWidth="1"/>
    <col min="14" max="14" width="8.421875" style="60" customWidth="1"/>
    <col min="15" max="15" width="10.57421875" style="4" customWidth="1"/>
    <col min="16" max="16" width="11.7109375" style="4" customWidth="1"/>
    <col min="17" max="17" width="11.140625" style="4" hidden="1" customWidth="1"/>
    <col min="18" max="18" width="14.140625" style="4" hidden="1" customWidth="1"/>
    <col min="19" max="19" width="12.00390625" style="4" hidden="1" customWidth="1"/>
    <col min="20" max="20" width="13.140625" style="4" hidden="1" customWidth="1"/>
    <col min="21" max="21" width="15.00390625" style="62" hidden="1" customWidth="1"/>
    <col min="22" max="22" width="12.140625" style="4" hidden="1" customWidth="1"/>
    <col min="23" max="23" width="10.8515625" style="4" hidden="1" customWidth="1"/>
    <col min="24" max="24" width="10.421875" style="4" hidden="1" customWidth="1"/>
    <col min="25" max="25" width="10.7109375" style="4" hidden="1" customWidth="1"/>
    <col min="26" max="26" width="9.7109375" style="4" hidden="1" customWidth="1"/>
    <col min="27" max="27" width="8.7109375" style="3" customWidth="1"/>
    <col min="28" max="28" width="9.140625" style="61" customWidth="1"/>
    <col min="29" max="16384" width="9.140625" style="4" customWidth="1"/>
  </cols>
  <sheetData>
    <row r="1" spans="1:28" s="65" customFormat="1" ht="23.25" customHeight="1" thickBot="1">
      <c r="A1" s="409" t="s">
        <v>204</v>
      </c>
      <c r="B1" s="410"/>
      <c r="C1" s="410"/>
      <c r="D1" s="410"/>
      <c r="E1" s="410"/>
      <c r="F1" s="410"/>
      <c r="G1" s="410"/>
      <c r="H1" s="410"/>
      <c r="I1" s="410"/>
      <c r="J1" s="410"/>
      <c r="K1" s="434"/>
      <c r="L1" s="160"/>
      <c r="M1" s="116"/>
      <c r="N1" s="63"/>
      <c r="O1" s="3"/>
      <c r="P1" s="111"/>
      <c r="Q1" s="112"/>
      <c r="R1" s="70"/>
      <c r="S1" s="107"/>
      <c r="T1" s="107"/>
      <c r="U1" s="107"/>
      <c r="V1" s="107"/>
      <c r="W1" s="107"/>
      <c r="X1" s="107"/>
      <c r="Y1" s="107"/>
      <c r="Z1" s="107"/>
      <c r="AA1" s="107"/>
      <c r="AB1" s="76"/>
    </row>
    <row r="2" spans="1:28" s="59" customFormat="1" ht="16.5" customHeight="1" thickBot="1">
      <c r="A2" s="139"/>
      <c r="B2" s="431" t="s">
        <v>73</v>
      </c>
      <c r="C2" s="432"/>
      <c r="D2" s="432"/>
      <c r="E2" s="433"/>
      <c r="F2" s="418" t="s">
        <v>201</v>
      </c>
      <c r="G2" s="419"/>
      <c r="H2" s="420"/>
      <c r="I2" s="418" t="s">
        <v>202</v>
      </c>
      <c r="J2" s="419"/>
      <c r="K2" s="420"/>
      <c r="L2" s="2"/>
      <c r="M2" s="6"/>
      <c r="N2" s="63"/>
      <c r="O2" s="3"/>
      <c r="P2" s="111"/>
      <c r="Q2" s="112"/>
      <c r="R2" s="70"/>
      <c r="S2" s="107"/>
      <c r="T2" s="107"/>
      <c r="U2" s="113"/>
      <c r="V2" s="107"/>
      <c r="W2" s="107"/>
      <c r="X2" s="107"/>
      <c r="Y2" s="107"/>
      <c r="Z2" s="107"/>
      <c r="AA2" s="107"/>
      <c r="AB2" s="77"/>
    </row>
    <row r="3" spans="1:28" s="59" customFormat="1" ht="15.75" thickBot="1">
      <c r="A3" s="30" t="s">
        <v>59</v>
      </c>
      <c r="B3" s="279" t="s">
        <v>101</v>
      </c>
      <c r="C3" s="352" t="s">
        <v>203</v>
      </c>
      <c r="D3" s="339" t="s">
        <v>26</v>
      </c>
      <c r="E3" s="353" t="s">
        <v>203</v>
      </c>
      <c r="F3" s="162" t="s">
        <v>121</v>
      </c>
      <c r="G3" s="280" t="s">
        <v>14</v>
      </c>
      <c r="H3" s="278" t="s">
        <v>60</v>
      </c>
      <c r="I3" s="279" t="s">
        <v>121</v>
      </c>
      <c r="J3" s="280" t="s">
        <v>14</v>
      </c>
      <c r="K3" s="278" t="s">
        <v>60</v>
      </c>
      <c r="L3" s="2"/>
      <c r="M3" s="6"/>
      <c r="N3" s="63"/>
      <c r="O3" s="3"/>
      <c r="P3" s="3"/>
      <c r="Q3" s="3"/>
      <c r="R3" s="3"/>
      <c r="S3" s="2"/>
      <c r="T3" s="2"/>
      <c r="U3" s="81"/>
      <c r="V3" s="3"/>
      <c r="W3" s="3"/>
      <c r="X3" s="3"/>
      <c r="Y3" s="3"/>
      <c r="Z3" s="3"/>
      <c r="AA3" s="3"/>
      <c r="AB3" s="77"/>
    </row>
    <row r="4" spans="1:29" s="59" customFormat="1" ht="15">
      <c r="A4" s="188" t="s">
        <v>197</v>
      </c>
      <c r="B4" s="354">
        <f>'Open Int.'!E4</f>
        <v>100</v>
      </c>
      <c r="C4" s="355">
        <f>'Open Int.'!F4</f>
        <v>0</v>
      </c>
      <c r="D4" s="356">
        <f>'Open Int.'!H4</f>
        <v>100</v>
      </c>
      <c r="E4" s="357">
        <f>'Open Int.'!I4</f>
        <v>0</v>
      </c>
      <c r="F4" s="284">
        <f>IF('Open Int.'!E4=0,0,'Open Int.'!H4/'Open Int.'!E4)</f>
        <v>1</v>
      </c>
      <c r="G4" s="347">
        <v>1</v>
      </c>
      <c r="H4" s="281">
        <f>IF(G4=0,0,(F4-G4)/G4)</f>
        <v>0</v>
      </c>
      <c r="I4" s="195">
        <f>IF(Volume!D4=0,0,Volume!F4/Volume!D4)</f>
        <v>0</v>
      </c>
      <c r="J4" s="196">
        <v>0</v>
      </c>
      <c r="K4" s="281">
        <f>IF(J4=0,0,(I4-J4)/J4)</f>
        <v>0</v>
      </c>
      <c r="L4" s="61"/>
      <c r="M4" s="7"/>
      <c r="N4" s="60"/>
      <c r="O4" s="4"/>
      <c r="P4" s="4"/>
      <c r="Q4" s="4"/>
      <c r="R4" s="4"/>
      <c r="S4" s="4"/>
      <c r="T4" s="4"/>
      <c r="U4" s="62"/>
      <c r="V4" s="4"/>
      <c r="W4" s="4"/>
      <c r="X4" s="4"/>
      <c r="Y4" s="4"/>
      <c r="Z4" s="4"/>
      <c r="AA4" s="3"/>
      <c r="AB4" s="80"/>
      <c r="AC4" s="79"/>
    </row>
    <row r="5" spans="1:29" s="59" customFormat="1" ht="15">
      <c r="A5" s="188" t="s">
        <v>88</v>
      </c>
      <c r="B5" s="200">
        <f>'Open Int.'!E5</f>
        <v>0</v>
      </c>
      <c r="C5" s="201">
        <f>'Open Int.'!F5</f>
        <v>0</v>
      </c>
      <c r="D5" s="202">
        <f>'Open Int.'!H5</f>
        <v>0</v>
      </c>
      <c r="E5" s="358">
        <f>'Open Int.'!I5</f>
        <v>0</v>
      </c>
      <c r="F5" s="203">
        <f>IF('Open Int.'!E5=0,0,'Open Int.'!H5/'Open Int.'!E5)</f>
        <v>0</v>
      </c>
      <c r="G5" s="160">
        <v>0</v>
      </c>
      <c r="H5" s="176">
        <f aca="true" t="shared" si="0" ref="H5:H68">IF(G5=0,0,(F5-G5)/G5)</f>
        <v>0</v>
      </c>
      <c r="I5" s="197">
        <f>IF(Volume!D5=0,0,Volume!F5/Volume!D5)</f>
        <v>0</v>
      </c>
      <c r="J5" s="187">
        <v>0</v>
      </c>
      <c r="K5" s="176">
        <f aca="true" t="shared" si="1" ref="K5:K68">IF(J5=0,0,(I5-J5)/J5)</f>
        <v>0</v>
      </c>
      <c r="L5" s="61"/>
      <c r="M5" s="7"/>
      <c r="N5" s="60"/>
      <c r="O5" s="4"/>
      <c r="P5" s="4"/>
      <c r="Q5" s="4"/>
      <c r="R5" s="4"/>
      <c r="S5" s="4"/>
      <c r="T5" s="4"/>
      <c r="U5" s="62"/>
      <c r="V5" s="4"/>
      <c r="W5" s="4"/>
      <c r="X5" s="4"/>
      <c r="Y5" s="4"/>
      <c r="Z5" s="4"/>
      <c r="AA5" s="3"/>
      <c r="AB5" s="80"/>
      <c r="AC5" s="79"/>
    </row>
    <row r="6" spans="1:29" s="59" customFormat="1" ht="15">
      <c r="A6" s="188" t="s">
        <v>9</v>
      </c>
      <c r="B6" s="200">
        <f>'Open Int.'!E6</f>
        <v>16838700</v>
      </c>
      <c r="C6" s="201">
        <f>'Open Int.'!F6</f>
        <v>123100</v>
      </c>
      <c r="D6" s="202">
        <f>'Open Int.'!H6</f>
        <v>22022900</v>
      </c>
      <c r="E6" s="358">
        <f>'Open Int.'!I6</f>
        <v>1298400</v>
      </c>
      <c r="F6" s="203">
        <f>IF('Open Int.'!E6=0,0,'Open Int.'!H6/'Open Int.'!E6)</f>
        <v>1.3078741232993045</v>
      </c>
      <c r="G6" s="160">
        <v>1.2398298595324129</v>
      </c>
      <c r="H6" s="176">
        <f t="shared" si="0"/>
        <v>0.054881936617136924</v>
      </c>
      <c r="I6" s="197">
        <f>IF(Volume!D6=0,0,Volume!F6/Volume!D6)</f>
        <v>1.2506920792577554</v>
      </c>
      <c r="J6" s="187">
        <v>1.2764331793018255</v>
      </c>
      <c r="K6" s="176">
        <f t="shared" si="1"/>
        <v>-0.020166429752437053</v>
      </c>
      <c r="L6" s="61"/>
      <c r="M6" s="7"/>
      <c r="N6" s="60"/>
      <c r="O6" s="4"/>
      <c r="P6" s="4"/>
      <c r="Q6" s="4"/>
      <c r="R6" s="4"/>
      <c r="S6" s="4"/>
      <c r="T6" s="4"/>
      <c r="U6" s="62"/>
      <c r="V6" s="4"/>
      <c r="W6" s="4"/>
      <c r="X6" s="4"/>
      <c r="Y6" s="4"/>
      <c r="Z6" s="4"/>
      <c r="AA6" s="3"/>
      <c r="AB6" s="80"/>
      <c r="AC6" s="79"/>
    </row>
    <row r="7" spans="1:27" s="8" customFormat="1" ht="15">
      <c r="A7" s="188" t="s">
        <v>149</v>
      </c>
      <c r="B7" s="200">
        <f>'Open Int.'!E7</f>
        <v>1100</v>
      </c>
      <c r="C7" s="201">
        <f>'Open Int.'!F7</f>
        <v>0</v>
      </c>
      <c r="D7" s="202">
        <f>'Open Int.'!H7</f>
        <v>200</v>
      </c>
      <c r="E7" s="358">
        <f>'Open Int.'!I7</f>
        <v>0</v>
      </c>
      <c r="F7" s="203">
        <f>IF('Open Int.'!E7=0,0,'Open Int.'!H7/'Open Int.'!E7)</f>
        <v>0.18181818181818182</v>
      </c>
      <c r="G7" s="160">
        <v>0.18181818181818182</v>
      </c>
      <c r="H7" s="176">
        <f t="shared" si="0"/>
        <v>0</v>
      </c>
      <c r="I7" s="197">
        <f>IF(Volume!D7=0,0,Volume!F7/Volume!D7)</f>
        <v>0</v>
      </c>
      <c r="J7" s="187">
        <v>0</v>
      </c>
      <c r="K7" s="176">
        <f t="shared" si="1"/>
        <v>0</v>
      </c>
      <c r="L7" s="61"/>
      <c r="M7" s="7"/>
      <c r="N7" s="60"/>
      <c r="O7" s="4"/>
      <c r="P7" s="4"/>
      <c r="Q7" s="4"/>
      <c r="R7" s="4"/>
      <c r="S7" s="4"/>
      <c r="T7" s="4"/>
      <c r="U7" s="62"/>
      <c r="V7" s="4"/>
      <c r="W7" s="4"/>
      <c r="X7" s="4"/>
      <c r="Y7" s="4"/>
      <c r="Z7" s="4"/>
      <c r="AA7" s="3"/>
    </row>
    <row r="8" spans="1:29" s="59" customFormat="1" ht="15">
      <c r="A8" s="188" t="s">
        <v>0</v>
      </c>
      <c r="B8" s="200">
        <f>'Open Int.'!E8</f>
        <v>173250</v>
      </c>
      <c r="C8" s="201">
        <f>'Open Int.'!F8</f>
        <v>-375</v>
      </c>
      <c r="D8" s="202">
        <f>'Open Int.'!H8</f>
        <v>32250</v>
      </c>
      <c r="E8" s="358">
        <f>'Open Int.'!I8</f>
        <v>0</v>
      </c>
      <c r="F8" s="203">
        <f>IF('Open Int.'!E8=0,0,'Open Int.'!H8/'Open Int.'!E8)</f>
        <v>0.18614718614718614</v>
      </c>
      <c r="G8" s="160">
        <v>0.1857451403887689</v>
      </c>
      <c r="H8" s="176">
        <f t="shared" si="0"/>
        <v>0.002164502164502093</v>
      </c>
      <c r="I8" s="197">
        <f>IF(Volume!D8=0,0,Volume!F8/Volume!D8)</f>
        <v>0</v>
      </c>
      <c r="J8" s="187">
        <v>0.03896103896103896</v>
      </c>
      <c r="K8" s="176">
        <f t="shared" si="1"/>
        <v>-1</v>
      </c>
      <c r="L8" s="61"/>
      <c r="M8" s="7"/>
      <c r="N8" s="60"/>
      <c r="O8" s="4"/>
      <c r="P8" s="4"/>
      <c r="Q8" s="4"/>
      <c r="R8" s="4"/>
      <c r="S8" s="4"/>
      <c r="T8" s="4"/>
      <c r="U8" s="62"/>
      <c r="V8" s="4"/>
      <c r="W8" s="4"/>
      <c r="X8" s="4"/>
      <c r="Y8" s="4"/>
      <c r="Z8" s="4"/>
      <c r="AA8" s="3"/>
      <c r="AB8" s="80"/>
      <c r="AC8" s="79"/>
    </row>
    <row r="9" spans="1:27" s="8" customFormat="1" ht="15">
      <c r="A9" s="188" t="s">
        <v>150</v>
      </c>
      <c r="B9" s="200">
        <f>'Open Int.'!E9</f>
        <v>347900</v>
      </c>
      <c r="C9" s="201">
        <f>'Open Int.'!F9</f>
        <v>0</v>
      </c>
      <c r="D9" s="202">
        <f>'Open Int.'!H9</f>
        <v>78400</v>
      </c>
      <c r="E9" s="358">
        <f>'Open Int.'!I9</f>
        <v>0</v>
      </c>
      <c r="F9" s="203">
        <f>IF('Open Int.'!E9=0,0,'Open Int.'!H9/'Open Int.'!E9)</f>
        <v>0.22535211267605634</v>
      </c>
      <c r="G9" s="160">
        <v>0.22535211267605634</v>
      </c>
      <c r="H9" s="176">
        <f t="shared" si="0"/>
        <v>0</v>
      </c>
      <c r="I9" s="197">
        <f>IF(Volume!D9=0,0,Volume!F9/Volume!D9)</f>
        <v>0</v>
      </c>
      <c r="J9" s="187">
        <v>0.3333333333333333</v>
      </c>
      <c r="K9" s="176">
        <f t="shared" si="1"/>
        <v>-1</v>
      </c>
      <c r="L9" s="61"/>
      <c r="M9" s="7"/>
      <c r="N9" s="60"/>
      <c r="O9" s="4"/>
      <c r="P9" s="4"/>
      <c r="Q9" s="4"/>
      <c r="R9" s="4"/>
      <c r="S9" s="4"/>
      <c r="T9" s="4"/>
      <c r="U9" s="62"/>
      <c r="V9" s="4"/>
      <c r="W9" s="4"/>
      <c r="X9" s="4"/>
      <c r="Y9" s="4"/>
      <c r="Z9" s="4"/>
      <c r="AA9" s="3"/>
    </row>
    <row r="10" spans="1:27" s="8" customFormat="1" ht="15">
      <c r="A10" s="188" t="s">
        <v>189</v>
      </c>
      <c r="B10" s="200">
        <f>'Open Int.'!E10</f>
        <v>804000</v>
      </c>
      <c r="C10" s="201">
        <f>'Open Int.'!F10</f>
        <v>13400</v>
      </c>
      <c r="D10" s="202">
        <f>'Open Int.'!H10</f>
        <v>80400</v>
      </c>
      <c r="E10" s="358">
        <f>'Open Int.'!I10</f>
        <v>-6700</v>
      </c>
      <c r="F10" s="203">
        <f>IF('Open Int.'!E10=0,0,'Open Int.'!H10/'Open Int.'!E10)</f>
        <v>0.1</v>
      </c>
      <c r="G10" s="160">
        <v>0.11016949152542373</v>
      </c>
      <c r="H10" s="176">
        <f t="shared" si="0"/>
        <v>-0.09230769230769224</v>
      </c>
      <c r="I10" s="197">
        <f>IF(Volume!D10=0,0,Volume!F10/Volume!D10)</f>
        <v>0.25</v>
      </c>
      <c r="J10" s="187">
        <v>0</v>
      </c>
      <c r="K10" s="176">
        <f t="shared" si="1"/>
        <v>0</v>
      </c>
      <c r="L10" s="61"/>
      <c r="M10" s="7"/>
      <c r="N10" s="60"/>
      <c r="O10" s="4"/>
      <c r="P10" s="4"/>
      <c r="Q10" s="4"/>
      <c r="R10" s="4"/>
      <c r="S10" s="4"/>
      <c r="T10" s="4"/>
      <c r="U10" s="62"/>
      <c r="V10" s="4"/>
      <c r="W10" s="4"/>
      <c r="X10" s="4"/>
      <c r="Y10" s="4"/>
      <c r="Z10" s="4"/>
      <c r="AA10" s="3"/>
    </row>
    <row r="11" spans="1:29" s="59" customFormat="1" ht="15">
      <c r="A11" s="188" t="s">
        <v>89</v>
      </c>
      <c r="B11" s="200">
        <f>'Open Int.'!E11</f>
        <v>423200</v>
      </c>
      <c r="C11" s="201">
        <f>'Open Int.'!F11</f>
        <v>0</v>
      </c>
      <c r="D11" s="202">
        <f>'Open Int.'!H11</f>
        <v>78200</v>
      </c>
      <c r="E11" s="358">
        <f>'Open Int.'!I11</f>
        <v>0</v>
      </c>
      <c r="F11" s="203">
        <f>IF('Open Int.'!E11=0,0,'Open Int.'!H11/'Open Int.'!E11)</f>
        <v>0.18478260869565216</v>
      </c>
      <c r="G11" s="160">
        <v>0.18478260869565216</v>
      </c>
      <c r="H11" s="176">
        <f t="shared" si="0"/>
        <v>0</v>
      </c>
      <c r="I11" s="197">
        <f>IF(Volume!D11=0,0,Volume!F11/Volume!D11)</f>
        <v>0</v>
      </c>
      <c r="J11" s="187">
        <v>0</v>
      </c>
      <c r="K11" s="176">
        <f t="shared" si="1"/>
        <v>0</v>
      </c>
      <c r="L11" s="61"/>
      <c r="M11" s="7"/>
      <c r="N11" s="60"/>
      <c r="O11" s="4"/>
      <c r="P11" s="4"/>
      <c r="Q11" s="4"/>
      <c r="R11" s="4"/>
      <c r="S11" s="4"/>
      <c r="T11" s="4"/>
      <c r="U11" s="62"/>
      <c r="V11" s="4"/>
      <c r="W11" s="4"/>
      <c r="X11" s="4"/>
      <c r="Y11" s="4"/>
      <c r="Z11" s="4"/>
      <c r="AA11" s="3"/>
      <c r="AB11" s="80"/>
      <c r="AC11" s="79"/>
    </row>
    <row r="12" spans="1:29" s="59" customFormat="1" ht="15">
      <c r="A12" s="188" t="s">
        <v>102</v>
      </c>
      <c r="B12" s="200">
        <f>'Open Int.'!E12</f>
        <v>2567100</v>
      </c>
      <c r="C12" s="201">
        <f>'Open Int.'!F12</f>
        <v>25800</v>
      </c>
      <c r="D12" s="202">
        <f>'Open Int.'!H12</f>
        <v>270900</v>
      </c>
      <c r="E12" s="358">
        <f>'Open Int.'!I12</f>
        <v>8600</v>
      </c>
      <c r="F12" s="203">
        <f>IF('Open Int.'!E12=0,0,'Open Int.'!H12/'Open Int.'!E12)</f>
        <v>0.10552763819095477</v>
      </c>
      <c r="G12" s="160">
        <v>0.10321489001692047</v>
      </c>
      <c r="H12" s="176">
        <f t="shared" si="0"/>
        <v>0.022407117554988094</v>
      </c>
      <c r="I12" s="197">
        <f>IF(Volume!D12=0,0,Volume!F12/Volume!D12)</f>
        <v>0.07352941176470588</v>
      </c>
      <c r="J12" s="187">
        <v>0.07692307692307693</v>
      </c>
      <c r="K12" s="176">
        <f t="shared" si="1"/>
        <v>-0.04411764705882355</v>
      </c>
      <c r="L12" s="61"/>
      <c r="M12" s="7"/>
      <c r="N12" s="60"/>
      <c r="O12" s="4"/>
      <c r="P12" s="4"/>
      <c r="Q12" s="4"/>
      <c r="R12" s="4"/>
      <c r="S12" s="4"/>
      <c r="T12" s="4"/>
      <c r="U12" s="62"/>
      <c r="V12" s="4"/>
      <c r="W12" s="4"/>
      <c r="X12" s="4"/>
      <c r="Y12" s="4"/>
      <c r="Z12" s="4"/>
      <c r="AA12" s="3"/>
      <c r="AB12" s="80"/>
      <c r="AC12" s="79"/>
    </row>
    <row r="13" spans="1:27" s="8" customFormat="1" ht="15">
      <c r="A13" s="188" t="s">
        <v>151</v>
      </c>
      <c r="B13" s="200">
        <f>'Open Int.'!E13</f>
        <v>12500950</v>
      </c>
      <c r="C13" s="201">
        <f>'Open Int.'!F13</f>
        <v>-735350</v>
      </c>
      <c r="D13" s="202">
        <f>'Open Int.'!H13</f>
        <v>2406600</v>
      </c>
      <c r="E13" s="358">
        <f>'Open Int.'!I13</f>
        <v>57300</v>
      </c>
      <c r="F13" s="203">
        <f>IF('Open Int.'!E13=0,0,'Open Int.'!H13/'Open Int.'!E13)</f>
        <v>0.1925133689839572</v>
      </c>
      <c r="G13" s="160">
        <v>0.1774891774891775</v>
      </c>
      <c r="H13" s="176">
        <f t="shared" si="0"/>
        <v>0.08464849354375885</v>
      </c>
      <c r="I13" s="197">
        <f>IF(Volume!D13=0,0,Volume!F13/Volume!D13)</f>
        <v>0.18807339449541285</v>
      </c>
      <c r="J13" s="187">
        <v>0.13821138211382114</v>
      </c>
      <c r="K13" s="176">
        <f t="shared" si="1"/>
        <v>0.36076632487857535</v>
      </c>
      <c r="L13" s="61"/>
      <c r="M13" s="7"/>
      <c r="N13" s="60"/>
      <c r="O13" s="4"/>
      <c r="P13" s="4"/>
      <c r="Q13" s="4"/>
      <c r="R13" s="4"/>
      <c r="S13" s="4"/>
      <c r="T13" s="4"/>
      <c r="U13" s="62"/>
      <c r="V13" s="4"/>
      <c r="W13" s="4"/>
      <c r="X13" s="4"/>
      <c r="Y13" s="4"/>
      <c r="Z13" s="4"/>
      <c r="AA13" s="3"/>
    </row>
    <row r="14" spans="1:27" s="8" customFormat="1" ht="15">
      <c r="A14" s="188" t="s">
        <v>172</v>
      </c>
      <c r="B14" s="200">
        <f>'Open Int.'!E14</f>
        <v>700</v>
      </c>
      <c r="C14" s="201">
        <f>'Open Int.'!F14</f>
        <v>0</v>
      </c>
      <c r="D14" s="202">
        <f>'Open Int.'!H14</f>
        <v>700</v>
      </c>
      <c r="E14" s="358">
        <f>'Open Int.'!I14</f>
        <v>0</v>
      </c>
      <c r="F14" s="203">
        <f>IF('Open Int.'!E14=0,0,'Open Int.'!H14/'Open Int.'!E14)</f>
        <v>1</v>
      </c>
      <c r="G14" s="160">
        <v>1</v>
      </c>
      <c r="H14" s="176">
        <f t="shared" si="0"/>
        <v>0</v>
      </c>
      <c r="I14" s="197">
        <f>IF(Volume!D14=0,0,Volume!F14/Volume!D14)</f>
        <v>0</v>
      </c>
      <c r="J14" s="187">
        <v>0</v>
      </c>
      <c r="K14" s="176">
        <f t="shared" si="1"/>
        <v>0</v>
      </c>
      <c r="L14" s="61"/>
      <c r="M14" s="7"/>
      <c r="N14" s="60"/>
      <c r="O14" s="4"/>
      <c r="P14" s="4"/>
      <c r="Q14" s="4"/>
      <c r="R14" s="4"/>
      <c r="S14" s="4"/>
      <c r="T14" s="4"/>
      <c r="U14" s="62"/>
      <c r="V14" s="4"/>
      <c r="W14" s="4"/>
      <c r="X14" s="4"/>
      <c r="Y14" s="4"/>
      <c r="Z14" s="4"/>
      <c r="AA14" s="3"/>
    </row>
    <row r="15" spans="1:29" s="59" customFormat="1" ht="15">
      <c r="A15" s="188" t="s">
        <v>208</v>
      </c>
      <c r="B15" s="200">
        <f>'Open Int.'!E15</f>
        <v>9200</v>
      </c>
      <c r="C15" s="201">
        <f>'Open Int.'!F15</f>
        <v>-200</v>
      </c>
      <c r="D15" s="202">
        <f>'Open Int.'!H15</f>
        <v>1100</v>
      </c>
      <c r="E15" s="358">
        <f>'Open Int.'!I15</f>
        <v>0</v>
      </c>
      <c r="F15" s="203">
        <f>IF('Open Int.'!E15=0,0,'Open Int.'!H15/'Open Int.'!E15)</f>
        <v>0.11956521739130435</v>
      </c>
      <c r="G15" s="160">
        <v>0.11702127659574468</v>
      </c>
      <c r="H15" s="176">
        <f t="shared" si="0"/>
        <v>0.02173913043478262</v>
      </c>
      <c r="I15" s="197">
        <f>IF(Volume!D15=0,0,Volume!F15/Volume!D15)</f>
        <v>0</v>
      </c>
      <c r="J15" s="187">
        <v>0</v>
      </c>
      <c r="K15" s="176">
        <f t="shared" si="1"/>
        <v>0</v>
      </c>
      <c r="L15" s="61"/>
      <c r="M15" s="7"/>
      <c r="N15" s="60"/>
      <c r="O15" s="4"/>
      <c r="P15" s="4"/>
      <c r="Q15" s="4"/>
      <c r="R15" s="4"/>
      <c r="S15" s="4"/>
      <c r="T15" s="4"/>
      <c r="U15" s="62"/>
      <c r="V15" s="4"/>
      <c r="W15" s="4"/>
      <c r="X15" s="4"/>
      <c r="Y15" s="4"/>
      <c r="Z15" s="4"/>
      <c r="AA15" s="3"/>
      <c r="AB15" s="80"/>
      <c r="AC15" s="79"/>
    </row>
    <row r="16" spans="1:29" s="59" customFormat="1" ht="15">
      <c r="A16" s="188" t="s">
        <v>90</v>
      </c>
      <c r="B16" s="200">
        <f>'Open Int.'!E16</f>
        <v>166600</v>
      </c>
      <c r="C16" s="201">
        <f>'Open Int.'!F16</f>
        <v>0</v>
      </c>
      <c r="D16" s="202">
        <f>'Open Int.'!H16</f>
        <v>2800</v>
      </c>
      <c r="E16" s="358">
        <f>'Open Int.'!I16</f>
        <v>0</v>
      </c>
      <c r="F16" s="203">
        <f>IF('Open Int.'!E16=0,0,'Open Int.'!H16/'Open Int.'!E16)</f>
        <v>0.01680672268907563</v>
      </c>
      <c r="G16" s="160">
        <v>0.01680672268907563</v>
      </c>
      <c r="H16" s="176">
        <f t="shared" si="0"/>
        <v>0</v>
      </c>
      <c r="I16" s="197">
        <f>IF(Volume!D16=0,0,Volume!F16/Volume!D16)</f>
        <v>0</v>
      </c>
      <c r="J16" s="187">
        <v>0</v>
      </c>
      <c r="K16" s="176">
        <f t="shared" si="1"/>
        <v>0</v>
      </c>
      <c r="L16" s="61"/>
      <c r="M16" s="7"/>
      <c r="N16" s="60"/>
      <c r="O16" s="4"/>
      <c r="P16" s="4"/>
      <c r="Q16" s="4"/>
      <c r="R16" s="4"/>
      <c r="S16" s="4"/>
      <c r="T16" s="4"/>
      <c r="U16" s="62"/>
      <c r="V16" s="4"/>
      <c r="W16" s="4"/>
      <c r="X16" s="4"/>
      <c r="Y16" s="4"/>
      <c r="Z16" s="4"/>
      <c r="AA16" s="3"/>
      <c r="AB16" s="80"/>
      <c r="AC16" s="79"/>
    </row>
    <row r="17" spans="1:29" s="59" customFormat="1" ht="15">
      <c r="A17" s="188" t="s">
        <v>91</v>
      </c>
      <c r="B17" s="200">
        <f>'Open Int.'!E17</f>
        <v>798000</v>
      </c>
      <c r="C17" s="201">
        <f>'Open Int.'!F17</f>
        <v>11400</v>
      </c>
      <c r="D17" s="202">
        <f>'Open Int.'!H17</f>
        <v>277400</v>
      </c>
      <c r="E17" s="358">
        <f>'Open Int.'!I17</f>
        <v>11400</v>
      </c>
      <c r="F17" s="203">
        <f>IF('Open Int.'!E17=0,0,'Open Int.'!H17/'Open Int.'!E17)</f>
        <v>0.3476190476190476</v>
      </c>
      <c r="G17" s="160">
        <v>0.33816425120772947</v>
      </c>
      <c r="H17" s="176">
        <f t="shared" si="0"/>
        <v>0.027959183673469338</v>
      </c>
      <c r="I17" s="197">
        <f>IF(Volume!D17=0,0,Volume!F17/Volume!D17)</f>
        <v>0.24</v>
      </c>
      <c r="J17" s="187">
        <v>0.3684210526315789</v>
      </c>
      <c r="K17" s="176">
        <f t="shared" si="1"/>
        <v>-0.34857142857142853</v>
      </c>
      <c r="L17" s="61"/>
      <c r="M17" s="7"/>
      <c r="N17" s="60"/>
      <c r="O17" s="4"/>
      <c r="P17" s="4"/>
      <c r="Q17" s="4"/>
      <c r="R17" s="4"/>
      <c r="S17" s="4"/>
      <c r="T17" s="4"/>
      <c r="U17" s="62"/>
      <c r="V17" s="4"/>
      <c r="W17" s="4"/>
      <c r="X17" s="4"/>
      <c r="Y17" s="4"/>
      <c r="Z17" s="4"/>
      <c r="AA17" s="3"/>
      <c r="AB17" s="80"/>
      <c r="AC17" s="79"/>
    </row>
    <row r="18" spans="1:29" s="59" customFormat="1" ht="15">
      <c r="A18" s="188" t="s">
        <v>44</v>
      </c>
      <c r="B18" s="200">
        <f>'Open Int.'!E18</f>
        <v>2750</v>
      </c>
      <c r="C18" s="201">
        <f>'Open Int.'!F18</f>
        <v>0</v>
      </c>
      <c r="D18" s="202">
        <f>'Open Int.'!H18</f>
        <v>825</v>
      </c>
      <c r="E18" s="358">
        <f>'Open Int.'!I18</f>
        <v>0</v>
      </c>
      <c r="F18" s="203">
        <f>IF('Open Int.'!E18=0,0,'Open Int.'!H18/'Open Int.'!E18)</f>
        <v>0.3</v>
      </c>
      <c r="G18" s="160">
        <v>0.3</v>
      </c>
      <c r="H18" s="176">
        <f t="shared" si="0"/>
        <v>0</v>
      </c>
      <c r="I18" s="197">
        <f>IF(Volume!D18=0,0,Volume!F18/Volume!D18)</f>
        <v>0</v>
      </c>
      <c r="J18" s="187">
        <v>0</v>
      </c>
      <c r="K18" s="176">
        <f t="shared" si="1"/>
        <v>0</v>
      </c>
      <c r="L18" s="61"/>
      <c r="M18" s="7"/>
      <c r="N18" s="60"/>
      <c r="O18" s="4"/>
      <c r="P18" s="4"/>
      <c r="Q18" s="4"/>
      <c r="R18" s="4"/>
      <c r="S18" s="4"/>
      <c r="T18" s="4"/>
      <c r="U18" s="62"/>
      <c r="V18" s="4"/>
      <c r="W18" s="4"/>
      <c r="X18" s="4"/>
      <c r="Y18" s="4"/>
      <c r="Z18" s="4"/>
      <c r="AA18" s="3"/>
      <c r="AB18" s="80"/>
      <c r="AC18" s="79"/>
    </row>
    <row r="19" spans="1:27" s="9" customFormat="1" ht="15">
      <c r="A19" s="188" t="s">
        <v>152</v>
      </c>
      <c r="B19" s="200">
        <f>'Open Int.'!E19</f>
        <v>43000</v>
      </c>
      <c r="C19" s="201">
        <f>'Open Int.'!F19</f>
        <v>0</v>
      </c>
      <c r="D19" s="202">
        <f>'Open Int.'!H19</f>
        <v>6000</v>
      </c>
      <c r="E19" s="358">
        <f>'Open Int.'!I19</f>
        <v>0</v>
      </c>
      <c r="F19" s="203">
        <f>IF('Open Int.'!E19=0,0,'Open Int.'!H19/'Open Int.'!E19)</f>
        <v>0.13953488372093023</v>
      </c>
      <c r="G19" s="160">
        <v>0.13953488372093023</v>
      </c>
      <c r="H19" s="176">
        <f t="shared" si="0"/>
        <v>0</v>
      </c>
      <c r="I19" s="197">
        <f>IF(Volume!D19=0,0,Volume!F19/Volume!D19)</f>
        <v>0</v>
      </c>
      <c r="J19" s="187">
        <v>0</v>
      </c>
      <c r="K19" s="176">
        <f t="shared" si="1"/>
        <v>0</v>
      </c>
      <c r="L19" s="61"/>
      <c r="M19" s="7"/>
      <c r="N19" s="60"/>
      <c r="O19" s="4"/>
      <c r="P19" s="4"/>
      <c r="Q19" s="4"/>
      <c r="R19" s="4"/>
      <c r="S19" s="4"/>
      <c r="T19" s="4"/>
      <c r="U19" s="62"/>
      <c r="V19" s="4"/>
      <c r="W19" s="4"/>
      <c r="X19" s="4"/>
      <c r="Y19" s="4"/>
      <c r="Z19" s="4"/>
      <c r="AA19" s="3"/>
    </row>
    <row r="20" spans="1:27" s="9" customFormat="1" ht="15">
      <c r="A20" s="188" t="s">
        <v>248</v>
      </c>
      <c r="B20" s="200">
        <f>'Open Int.'!E20</f>
        <v>362000</v>
      </c>
      <c r="C20" s="201">
        <f>'Open Int.'!F20</f>
        <v>-1000</v>
      </c>
      <c r="D20" s="202">
        <f>'Open Int.'!H20</f>
        <v>39000</v>
      </c>
      <c r="E20" s="358">
        <f>'Open Int.'!I20</f>
        <v>3000</v>
      </c>
      <c r="F20" s="203">
        <f>IF('Open Int.'!E20=0,0,'Open Int.'!H20/'Open Int.'!E20)</f>
        <v>0.10773480662983426</v>
      </c>
      <c r="G20" s="160">
        <v>0.09917355371900827</v>
      </c>
      <c r="H20" s="176">
        <f t="shared" si="0"/>
        <v>0.08632596685082872</v>
      </c>
      <c r="I20" s="197">
        <f>IF(Volume!D20=0,0,Volume!F20/Volume!D20)</f>
        <v>0.05970149253731343</v>
      </c>
      <c r="J20" s="187">
        <v>0.02702702702702703</v>
      </c>
      <c r="K20" s="176">
        <f t="shared" si="1"/>
        <v>1.208955223880597</v>
      </c>
      <c r="L20" s="61"/>
      <c r="M20" s="7"/>
      <c r="N20" s="60"/>
      <c r="O20" s="4"/>
      <c r="P20" s="4"/>
      <c r="Q20" s="4"/>
      <c r="R20" s="4"/>
      <c r="S20" s="4"/>
      <c r="T20" s="4"/>
      <c r="U20" s="62"/>
      <c r="V20" s="4"/>
      <c r="W20" s="4"/>
      <c r="X20" s="4"/>
      <c r="Y20" s="4"/>
      <c r="Z20" s="4"/>
      <c r="AA20" s="3"/>
    </row>
    <row r="21" spans="1:29" s="59" customFormat="1" ht="15">
      <c r="A21" s="188" t="s">
        <v>1</v>
      </c>
      <c r="B21" s="200">
        <f>'Open Int.'!E21</f>
        <v>24900</v>
      </c>
      <c r="C21" s="201">
        <f>'Open Int.'!F21</f>
        <v>-750</v>
      </c>
      <c r="D21" s="202">
        <f>'Open Int.'!H21</f>
        <v>900</v>
      </c>
      <c r="E21" s="358">
        <f>'Open Int.'!I21</f>
        <v>-1350</v>
      </c>
      <c r="F21" s="203">
        <f>IF('Open Int.'!E21=0,0,'Open Int.'!H21/'Open Int.'!E21)</f>
        <v>0.03614457831325301</v>
      </c>
      <c r="G21" s="160">
        <v>0.08771929824561403</v>
      </c>
      <c r="H21" s="176">
        <f t="shared" si="0"/>
        <v>-0.5879518072289157</v>
      </c>
      <c r="I21" s="197">
        <f>IF(Volume!D21=0,0,Volume!F21/Volume!D21)</f>
        <v>0</v>
      </c>
      <c r="J21" s="187">
        <v>0</v>
      </c>
      <c r="K21" s="176">
        <f t="shared" si="1"/>
        <v>0</v>
      </c>
      <c r="L21" s="61"/>
      <c r="M21" s="7"/>
      <c r="N21" s="60"/>
      <c r="O21" s="4"/>
      <c r="P21" s="4"/>
      <c r="Q21" s="4"/>
      <c r="R21" s="4"/>
      <c r="S21" s="4"/>
      <c r="T21" s="4"/>
      <c r="U21" s="62"/>
      <c r="V21" s="4"/>
      <c r="W21" s="4"/>
      <c r="X21" s="4"/>
      <c r="Y21" s="4"/>
      <c r="Z21" s="4"/>
      <c r="AA21" s="3"/>
      <c r="AB21" s="80"/>
      <c r="AC21" s="79"/>
    </row>
    <row r="22" spans="1:27" s="8" customFormat="1" ht="15">
      <c r="A22" s="188" t="s">
        <v>173</v>
      </c>
      <c r="B22" s="200">
        <f>'Open Int.'!E22</f>
        <v>186200</v>
      </c>
      <c r="C22" s="201">
        <f>'Open Int.'!F22</f>
        <v>-9500</v>
      </c>
      <c r="D22" s="202">
        <f>'Open Int.'!H22</f>
        <v>60800</v>
      </c>
      <c r="E22" s="358">
        <f>'Open Int.'!I22</f>
        <v>0</v>
      </c>
      <c r="F22" s="203">
        <f>IF('Open Int.'!E22=0,0,'Open Int.'!H22/'Open Int.'!E22)</f>
        <v>0.32653061224489793</v>
      </c>
      <c r="G22" s="160">
        <v>0.3106796116504854</v>
      </c>
      <c r="H22" s="176">
        <f t="shared" si="0"/>
        <v>0.051020408163265314</v>
      </c>
      <c r="I22" s="197">
        <f>IF(Volume!D22=0,0,Volume!F22/Volume!D22)</f>
        <v>0</v>
      </c>
      <c r="J22" s="187">
        <v>0</v>
      </c>
      <c r="K22" s="176">
        <f t="shared" si="1"/>
        <v>0</v>
      </c>
      <c r="L22" s="61"/>
      <c r="M22" s="7"/>
      <c r="N22" s="60"/>
      <c r="O22" s="4"/>
      <c r="P22" s="4"/>
      <c r="Q22" s="4"/>
      <c r="R22" s="4"/>
      <c r="S22" s="4"/>
      <c r="T22" s="4"/>
      <c r="U22" s="62"/>
      <c r="V22" s="4"/>
      <c r="W22" s="4"/>
      <c r="X22" s="4"/>
      <c r="Y22" s="4"/>
      <c r="Z22" s="4"/>
      <c r="AA22" s="3"/>
    </row>
    <row r="23" spans="1:27" s="8" customFormat="1" ht="15">
      <c r="A23" s="188" t="s">
        <v>174</v>
      </c>
      <c r="B23" s="200">
        <f>'Open Int.'!E23</f>
        <v>315000</v>
      </c>
      <c r="C23" s="201">
        <f>'Open Int.'!F23</f>
        <v>-9000</v>
      </c>
      <c r="D23" s="202">
        <f>'Open Int.'!H23</f>
        <v>22500</v>
      </c>
      <c r="E23" s="358">
        <f>'Open Int.'!I23</f>
        <v>0</v>
      </c>
      <c r="F23" s="203">
        <f>IF('Open Int.'!E23=0,0,'Open Int.'!H23/'Open Int.'!E23)</f>
        <v>0.07142857142857142</v>
      </c>
      <c r="G23" s="160">
        <v>0.06944444444444445</v>
      </c>
      <c r="H23" s="176">
        <f t="shared" si="0"/>
        <v>0.02857142857142847</v>
      </c>
      <c r="I23" s="197">
        <f>IF(Volume!D23=0,0,Volume!F23/Volume!D23)</f>
        <v>0</v>
      </c>
      <c r="J23" s="187">
        <v>0</v>
      </c>
      <c r="K23" s="176">
        <f t="shared" si="1"/>
        <v>0</v>
      </c>
      <c r="L23" s="61"/>
      <c r="M23" s="7"/>
      <c r="N23" s="60"/>
      <c r="O23" s="4"/>
      <c r="P23" s="4"/>
      <c r="Q23" s="4"/>
      <c r="R23" s="4"/>
      <c r="S23" s="4"/>
      <c r="T23" s="4"/>
      <c r="U23" s="62"/>
      <c r="V23" s="4"/>
      <c r="W23" s="4"/>
      <c r="X23" s="4"/>
      <c r="Y23" s="4"/>
      <c r="Z23" s="4"/>
      <c r="AA23" s="3"/>
    </row>
    <row r="24" spans="1:29" s="59" customFormat="1" ht="15">
      <c r="A24" s="188" t="s">
        <v>2</v>
      </c>
      <c r="B24" s="200">
        <f>'Open Int.'!E24</f>
        <v>84700</v>
      </c>
      <c r="C24" s="201">
        <f>'Open Int.'!F24</f>
        <v>0</v>
      </c>
      <c r="D24" s="202">
        <f>'Open Int.'!H24</f>
        <v>6600</v>
      </c>
      <c r="E24" s="358">
        <f>'Open Int.'!I24</f>
        <v>1100</v>
      </c>
      <c r="F24" s="203">
        <f>IF('Open Int.'!E24=0,0,'Open Int.'!H24/'Open Int.'!E24)</f>
        <v>0.07792207792207792</v>
      </c>
      <c r="G24" s="160">
        <v>0.06493506493506493</v>
      </c>
      <c r="H24" s="176">
        <f t="shared" si="0"/>
        <v>0.2000000000000001</v>
      </c>
      <c r="I24" s="197">
        <f>IF(Volume!D24=0,0,Volume!F24/Volume!D24)</f>
        <v>0.5</v>
      </c>
      <c r="J24" s="187">
        <v>0.5</v>
      </c>
      <c r="K24" s="176">
        <f t="shared" si="1"/>
        <v>0</v>
      </c>
      <c r="L24" s="61"/>
      <c r="M24" s="7"/>
      <c r="N24" s="60"/>
      <c r="O24" s="4"/>
      <c r="P24" s="4"/>
      <c r="Q24" s="4"/>
      <c r="R24" s="4"/>
      <c r="S24" s="4"/>
      <c r="T24" s="4"/>
      <c r="U24" s="62"/>
      <c r="V24" s="4"/>
      <c r="W24" s="4"/>
      <c r="X24" s="4"/>
      <c r="Y24" s="4"/>
      <c r="Z24" s="4"/>
      <c r="AA24" s="3"/>
      <c r="AB24" s="80"/>
      <c r="AC24" s="79"/>
    </row>
    <row r="25" spans="1:29" s="59" customFormat="1" ht="15">
      <c r="A25" s="188" t="s">
        <v>92</v>
      </c>
      <c r="B25" s="200">
        <f>'Open Int.'!E25</f>
        <v>62400</v>
      </c>
      <c r="C25" s="201">
        <f>'Open Int.'!F25</f>
        <v>-1600</v>
      </c>
      <c r="D25" s="202">
        <f>'Open Int.'!H25</f>
        <v>51200</v>
      </c>
      <c r="E25" s="358">
        <f>'Open Int.'!I25</f>
        <v>0</v>
      </c>
      <c r="F25" s="203">
        <f>IF('Open Int.'!E25=0,0,'Open Int.'!H25/'Open Int.'!E25)</f>
        <v>0.8205128205128205</v>
      </c>
      <c r="G25" s="160">
        <v>0.8</v>
      </c>
      <c r="H25" s="176">
        <f t="shared" si="0"/>
        <v>0.02564102564102555</v>
      </c>
      <c r="I25" s="197">
        <f>IF(Volume!D25=0,0,Volume!F25/Volume!D25)</f>
        <v>0</v>
      </c>
      <c r="J25" s="187">
        <v>0</v>
      </c>
      <c r="K25" s="176">
        <f t="shared" si="1"/>
        <v>0</v>
      </c>
      <c r="L25" s="61"/>
      <c r="M25" s="7"/>
      <c r="N25" s="60"/>
      <c r="O25" s="4"/>
      <c r="P25" s="4"/>
      <c r="Q25" s="4"/>
      <c r="R25" s="4"/>
      <c r="S25" s="4"/>
      <c r="T25" s="4"/>
      <c r="U25" s="62"/>
      <c r="V25" s="4"/>
      <c r="W25" s="4"/>
      <c r="X25" s="4"/>
      <c r="Y25" s="4"/>
      <c r="Z25" s="4"/>
      <c r="AA25" s="3"/>
      <c r="AB25" s="80"/>
      <c r="AC25" s="79"/>
    </row>
    <row r="26" spans="1:27" s="8" customFormat="1" ht="15">
      <c r="A26" s="188" t="s">
        <v>153</v>
      </c>
      <c r="B26" s="200">
        <f>'Open Int.'!E26</f>
        <v>396100</v>
      </c>
      <c r="C26" s="201">
        <f>'Open Int.'!F26</f>
        <v>-42500</v>
      </c>
      <c r="D26" s="202">
        <f>'Open Int.'!H26</f>
        <v>107950</v>
      </c>
      <c r="E26" s="358">
        <f>'Open Int.'!I26</f>
        <v>24650</v>
      </c>
      <c r="F26" s="203">
        <f>IF('Open Int.'!E26=0,0,'Open Int.'!H26/'Open Int.'!E26)</f>
        <v>0.27253218884120173</v>
      </c>
      <c r="G26" s="160">
        <v>0.18992248062015504</v>
      </c>
      <c r="H26" s="176">
        <f t="shared" si="0"/>
        <v>0.43496540247000093</v>
      </c>
      <c r="I26" s="197">
        <f>IF(Volume!D26=0,0,Volume!F26/Volume!D26)</f>
        <v>0.15901060070671377</v>
      </c>
      <c r="J26" s="187">
        <v>0.14792899408284024</v>
      </c>
      <c r="K26" s="176">
        <f t="shared" si="1"/>
        <v>0.07491166077738506</v>
      </c>
      <c r="L26" s="61"/>
      <c r="M26" s="7"/>
      <c r="N26" s="60"/>
      <c r="O26" s="4"/>
      <c r="P26" s="4"/>
      <c r="Q26" s="4"/>
      <c r="R26" s="4"/>
      <c r="S26" s="4"/>
      <c r="T26" s="4"/>
      <c r="U26" s="62"/>
      <c r="V26" s="4"/>
      <c r="W26" s="4"/>
      <c r="X26" s="4"/>
      <c r="Y26" s="4"/>
      <c r="Z26" s="4"/>
      <c r="AA26" s="3"/>
    </row>
    <row r="27" spans="1:27" s="8" customFormat="1" ht="15">
      <c r="A27" s="188" t="s">
        <v>175</v>
      </c>
      <c r="B27" s="200">
        <f>'Open Int.'!E27</f>
        <v>7700</v>
      </c>
      <c r="C27" s="201">
        <f>'Open Int.'!F27</f>
        <v>0</v>
      </c>
      <c r="D27" s="202">
        <f>'Open Int.'!H27</f>
        <v>0</v>
      </c>
      <c r="E27" s="358">
        <f>'Open Int.'!I27</f>
        <v>0</v>
      </c>
      <c r="F27" s="203">
        <f>IF('Open Int.'!E27=0,0,'Open Int.'!H27/'Open Int.'!E27)</f>
        <v>0</v>
      </c>
      <c r="G27" s="160">
        <v>0</v>
      </c>
      <c r="H27" s="176">
        <f t="shared" si="0"/>
        <v>0</v>
      </c>
      <c r="I27" s="197">
        <f>IF(Volume!D27=0,0,Volume!F27/Volume!D27)</f>
        <v>0</v>
      </c>
      <c r="J27" s="187">
        <v>0</v>
      </c>
      <c r="K27" s="176">
        <f t="shared" si="1"/>
        <v>0</v>
      </c>
      <c r="L27" s="61"/>
      <c r="M27" s="7"/>
      <c r="N27" s="60"/>
      <c r="O27" s="4"/>
      <c r="P27" s="4"/>
      <c r="Q27" s="4"/>
      <c r="R27" s="4"/>
      <c r="S27" s="4"/>
      <c r="T27" s="4"/>
      <c r="U27" s="62"/>
      <c r="V27" s="4"/>
      <c r="W27" s="4"/>
      <c r="X27" s="4"/>
      <c r="Y27" s="4"/>
      <c r="Z27" s="4"/>
      <c r="AA27" s="3"/>
    </row>
    <row r="28" spans="1:27" s="8" customFormat="1" ht="15">
      <c r="A28" s="188" t="s">
        <v>176</v>
      </c>
      <c r="B28" s="200">
        <f>'Open Int.'!E28</f>
        <v>365700</v>
      </c>
      <c r="C28" s="201">
        <f>'Open Int.'!F28</f>
        <v>0</v>
      </c>
      <c r="D28" s="202">
        <f>'Open Int.'!H28</f>
        <v>124200</v>
      </c>
      <c r="E28" s="358">
        <f>'Open Int.'!I28</f>
        <v>0</v>
      </c>
      <c r="F28" s="203">
        <f>IF('Open Int.'!E28=0,0,'Open Int.'!H28/'Open Int.'!E28)</f>
        <v>0.33962264150943394</v>
      </c>
      <c r="G28" s="160">
        <v>0.33962264150943394</v>
      </c>
      <c r="H28" s="176">
        <f t="shared" si="0"/>
        <v>0</v>
      </c>
      <c r="I28" s="197">
        <f>IF(Volume!D28=0,0,Volume!F28/Volume!D28)</f>
        <v>0</v>
      </c>
      <c r="J28" s="187">
        <v>0</v>
      </c>
      <c r="K28" s="176">
        <f t="shared" si="1"/>
        <v>0</v>
      </c>
      <c r="L28" s="61"/>
      <c r="M28" s="7"/>
      <c r="N28" s="60"/>
      <c r="O28" s="4"/>
      <c r="P28" s="4"/>
      <c r="Q28" s="4"/>
      <c r="R28" s="4"/>
      <c r="S28" s="4"/>
      <c r="T28" s="4"/>
      <c r="U28" s="62"/>
      <c r="V28" s="4"/>
      <c r="W28" s="4"/>
      <c r="X28" s="4"/>
      <c r="Y28" s="4"/>
      <c r="Z28" s="4"/>
      <c r="AA28" s="3"/>
    </row>
    <row r="29" spans="1:29" s="59" customFormat="1" ht="15">
      <c r="A29" s="188" t="s">
        <v>3</v>
      </c>
      <c r="B29" s="200">
        <f>'Open Int.'!E29</f>
        <v>100000</v>
      </c>
      <c r="C29" s="201">
        <f>'Open Int.'!F29</f>
        <v>-7500</v>
      </c>
      <c r="D29" s="202">
        <f>'Open Int.'!H29</f>
        <v>8750</v>
      </c>
      <c r="E29" s="358">
        <f>'Open Int.'!I29</f>
        <v>1250</v>
      </c>
      <c r="F29" s="203">
        <f>IF('Open Int.'!E29=0,0,'Open Int.'!H29/'Open Int.'!E29)</f>
        <v>0.0875</v>
      </c>
      <c r="G29" s="160">
        <v>0.06976744186046512</v>
      </c>
      <c r="H29" s="176">
        <f t="shared" si="0"/>
        <v>0.2541666666666666</v>
      </c>
      <c r="I29" s="197">
        <f>IF(Volume!D29=0,0,Volume!F29/Volume!D29)</f>
        <v>0.08108108108108109</v>
      </c>
      <c r="J29" s="187">
        <v>0</v>
      </c>
      <c r="K29" s="176">
        <f t="shared" si="1"/>
        <v>0</v>
      </c>
      <c r="L29" s="61"/>
      <c r="M29" s="7"/>
      <c r="N29" s="60"/>
      <c r="O29" s="4"/>
      <c r="P29" s="4"/>
      <c r="Q29" s="4"/>
      <c r="R29" s="4"/>
      <c r="S29" s="4"/>
      <c r="T29" s="4"/>
      <c r="U29" s="62"/>
      <c r="V29" s="4"/>
      <c r="W29" s="4"/>
      <c r="X29" s="4"/>
      <c r="Y29" s="4"/>
      <c r="Z29" s="4"/>
      <c r="AA29" s="3"/>
      <c r="AB29" s="80"/>
      <c r="AC29" s="79"/>
    </row>
    <row r="30" spans="1:27" s="8" customFormat="1" ht="15">
      <c r="A30" s="188" t="s">
        <v>234</v>
      </c>
      <c r="B30" s="200">
        <f>'Open Int.'!E30</f>
        <v>4725</v>
      </c>
      <c r="C30" s="201">
        <f>'Open Int.'!F30</f>
        <v>0</v>
      </c>
      <c r="D30" s="202">
        <f>'Open Int.'!H30</f>
        <v>0</v>
      </c>
      <c r="E30" s="358">
        <f>'Open Int.'!I30</f>
        <v>0</v>
      </c>
      <c r="F30" s="203">
        <f>IF('Open Int.'!E30=0,0,'Open Int.'!H30/'Open Int.'!E30)</f>
        <v>0</v>
      </c>
      <c r="G30" s="160">
        <v>0</v>
      </c>
      <c r="H30" s="176">
        <f t="shared" si="0"/>
        <v>0</v>
      </c>
      <c r="I30" s="197">
        <f>IF(Volume!D30=0,0,Volume!F30/Volume!D30)</f>
        <v>0</v>
      </c>
      <c r="J30" s="187">
        <v>0</v>
      </c>
      <c r="K30" s="176">
        <f t="shared" si="1"/>
        <v>0</v>
      </c>
      <c r="L30" s="61"/>
      <c r="M30" s="7"/>
      <c r="N30" s="60"/>
      <c r="O30" s="4"/>
      <c r="P30" s="4"/>
      <c r="Q30" s="4"/>
      <c r="R30" s="4"/>
      <c r="S30" s="4"/>
      <c r="T30" s="4"/>
      <c r="U30" s="62"/>
      <c r="V30" s="4"/>
      <c r="W30" s="4"/>
      <c r="X30" s="4"/>
      <c r="Y30" s="4"/>
      <c r="Z30" s="4"/>
      <c r="AA30" s="3"/>
    </row>
    <row r="31" spans="1:27" s="8" customFormat="1" ht="15">
      <c r="A31" s="188" t="s">
        <v>177</v>
      </c>
      <c r="B31" s="200">
        <f>'Open Int.'!E31</f>
        <v>9600</v>
      </c>
      <c r="C31" s="201">
        <f>'Open Int.'!F31</f>
        <v>0</v>
      </c>
      <c r="D31" s="202">
        <f>'Open Int.'!H31</f>
        <v>0</v>
      </c>
      <c r="E31" s="358">
        <f>'Open Int.'!I31</f>
        <v>0</v>
      </c>
      <c r="F31" s="203">
        <f>IF('Open Int.'!E31=0,0,'Open Int.'!H31/'Open Int.'!E31)</f>
        <v>0</v>
      </c>
      <c r="G31" s="160">
        <v>0</v>
      </c>
      <c r="H31" s="176">
        <f t="shared" si="0"/>
        <v>0</v>
      </c>
      <c r="I31" s="197">
        <f>IF(Volume!D31=0,0,Volume!F31/Volume!D31)</f>
        <v>0</v>
      </c>
      <c r="J31" s="187">
        <v>0</v>
      </c>
      <c r="K31" s="176">
        <f t="shared" si="1"/>
        <v>0</v>
      </c>
      <c r="L31" s="61"/>
      <c r="M31" s="7"/>
      <c r="N31" s="60"/>
      <c r="O31" s="4"/>
      <c r="P31" s="4"/>
      <c r="Q31" s="4"/>
      <c r="R31" s="4"/>
      <c r="S31" s="4"/>
      <c r="T31" s="4"/>
      <c r="U31" s="62"/>
      <c r="V31" s="4"/>
      <c r="W31" s="4"/>
      <c r="X31" s="4"/>
      <c r="Y31" s="4"/>
      <c r="Z31" s="4"/>
      <c r="AA31" s="3"/>
    </row>
    <row r="32" spans="1:27" s="8" customFormat="1" ht="15">
      <c r="A32" s="188" t="s">
        <v>198</v>
      </c>
      <c r="B32" s="200">
        <f>'Open Int.'!E32</f>
        <v>41800</v>
      </c>
      <c r="C32" s="201">
        <f>'Open Int.'!F32</f>
        <v>0</v>
      </c>
      <c r="D32" s="202">
        <f>'Open Int.'!H32</f>
        <v>11400</v>
      </c>
      <c r="E32" s="358">
        <f>'Open Int.'!I32</f>
        <v>7600</v>
      </c>
      <c r="F32" s="203">
        <f>IF('Open Int.'!E32=0,0,'Open Int.'!H32/'Open Int.'!E32)</f>
        <v>0.2727272727272727</v>
      </c>
      <c r="G32" s="160">
        <v>0.09090909090909091</v>
      </c>
      <c r="H32" s="176">
        <f t="shared" si="0"/>
        <v>1.9999999999999998</v>
      </c>
      <c r="I32" s="197">
        <f>IF(Volume!D32=0,0,Volume!F32/Volume!D32)</f>
        <v>0</v>
      </c>
      <c r="J32" s="187">
        <v>0</v>
      </c>
      <c r="K32" s="176">
        <f t="shared" si="1"/>
        <v>0</v>
      </c>
      <c r="L32" s="61"/>
      <c r="M32" s="7"/>
      <c r="N32" s="60"/>
      <c r="O32" s="4"/>
      <c r="P32" s="4"/>
      <c r="Q32" s="4"/>
      <c r="R32" s="4"/>
      <c r="S32" s="4"/>
      <c r="T32" s="4"/>
      <c r="U32" s="62"/>
      <c r="V32" s="4"/>
      <c r="W32" s="4"/>
      <c r="X32" s="4"/>
      <c r="Y32" s="4"/>
      <c r="Z32" s="4"/>
      <c r="AA32" s="3"/>
    </row>
    <row r="33" spans="1:27" s="8" customFormat="1" ht="15">
      <c r="A33" s="188" t="s">
        <v>235</v>
      </c>
      <c r="B33" s="200">
        <f>'Open Int.'!E33</f>
        <v>252000</v>
      </c>
      <c r="C33" s="201">
        <f>'Open Int.'!F33</f>
        <v>9000</v>
      </c>
      <c r="D33" s="202">
        <f>'Open Int.'!H33</f>
        <v>70200</v>
      </c>
      <c r="E33" s="358">
        <f>'Open Int.'!I33</f>
        <v>-1800</v>
      </c>
      <c r="F33" s="203">
        <f>IF('Open Int.'!E33=0,0,'Open Int.'!H33/'Open Int.'!E33)</f>
        <v>0.2785714285714286</v>
      </c>
      <c r="G33" s="160">
        <v>0.2962962962962963</v>
      </c>
      <c r="H33" s="176">
        <f t="shared" si="0"/>
        <v>-0.059821428571428484</v>
      </c>
      <c r="I33" s="197">
        <f>IF(Volume!D33=0,0,Volume!F33/Volume!D33)</f>
        <v>0.023809523809523808</v>
      </c>
      <c r="J33" s="187">
        <v>2.857142857142857</v>
      </c>
      <c r="K33" s="176">
        <f t="shared" si="1"/>
        <v>-0.9916666666666667</v>
      </c>
      <c r="L33" s="61"/>
      <c r="M33" s="7"/>
      <c r="N33" s="60"/>
      <c r="O33" s="4"/>
      <c r="P33" s="4"/>
      <c r="Q33" s="4"/>
      <c r="R33" s="4"/>
      <c r="S33" s="4"/>
      <c r="T33" s="4"/>
      <c r="U33" s="62"/>
      <c r="V33" s="4"/>
      <c r="W33" s="4"/>
      <c r="X33" s="4"/>
      <c r="Y33" s="4"/>
      <c r="Z33" s="4"/>
      <c r="AA33" s="3"/>
    </row>
    <row r="34" spans="1:27" s="8" customFormat="1" ht="15">
      <c r="A34" s="188" t="s">
        <v>178</v>
      </c>
      <c r="B34" s="200">
        <f>'Open Int.'!E34</f>
        <v>5250</v>
      </c>
      <c r="C34" s="201">
        <f>'Open Int.'!F34</f>
        <v>0</v>
      </c>
      <c r="D34" s="202">
        <f>'Open Int.'!H34</f>
        <v>0</v>
      </c>
      <c r="E34" s="358">
        <f>'Open Int.'!I34</f>
        <v>0</v>
      </c>
      <c r="F34" s="203">
        <f>IF('Open Int.'!E34=0,0,'Open Int.'!H34/'Open Int.'!E34)</f>
        <v>0</v>
      </c>
      <c r="G34" s="160">
        <v>0</v>
      </c>
      <c r="H34" s="176">
        <f t="shared" si="0"/>
        <v>0</v>
      </c>
      <c r="I34" s="197">
        <f>IF(Volume!D34=0,0,Volume!F34/Volume!D34)</f>
        <v>0</v>
      </c>
      <c r="J34" s="187">
        <v>0</v>
      </c>
      <c r="K34" s="176">
        <f t="shared" si="1"/>
        <v>0</v>
      </c>
      <c r="L34" s="61"/>
      <c r="M34" s="7"/>
      <c r="N34" s="60"/>
      <c r="O34" s="4"/>
      <c r="P34" s="4"/>
      <c r="Q34" s="4"/>
      <c r="R34" s="4"/>
      <c r="S34" s="4"/>
      <c r="T34" s="4"/>
      <c r="U34" s="62"/>
      <c r="V34" s="4"/>
      <c r="W34" s="4"/>
      <c r="X34" s="4"/>
      <c r="Y34" s="4"/>
      <c r="Z34" s="4"/>
      <c r="AA34" s="3"/>
    </row>
    <row r="35" spans="1:29" s="59" customFormat="1" ht="15">
      <c r="A35" s="188" t="s">
        <v>209</v>
      </c>
      <c r="B35" s="200">
        <f>'Open Int.'!E35</f>
        <v>108400</v>
      </c>
      <c r="C35" s="201">
        <f>'Open Int.'!F35</f>
        <v>4400</v>
      </c>
      <c r="D35" s="202">
        <f>'Open Int.'!H35</f>
        <v>4000</v>
      </c>
      <c r="E35" s="358">
        <f>'Open Int.'!I35</f>
        <v>400</v>
      </c>
      <c r="F35" s="203">
        <f>IF('Open Int.'!E35=0,0,'Open Int.'!H35/'Open Int.'!E35)</f>
        <v>0.03690036900369004</v>
      </c>
      <c r="G35" s="160">
        <v>0.03461538461538462</v>
      </c>
      <c r="H35" s="176">
        <f t="shared" si="0"/>
        <v>0.066010660106601</v>
      </c>
      <c r="I35" s="197">
        <f>IF(Volume!D35=0,0,Volume!F35/Volume!D35)</f>
        <v>0.037037037037037035</v>
      </c>
      <c r="J35" s="187">
        <v>0.05</v>
      </c>
      <c r="K35" s="176">
        <f t="shared" si="1"/>
        <v>-0.25925925925925936</v>
      </c>
      <c r="L35" s="61"/>
      <c r="M35" s="7"/>
      <c r="N35" s="60"/>
      <c r="O35" s="4"/>
      <c r="P35" s="4"/>
      <c r="Q35" s="4"/>
      <c r="R35" s="4"/>
      <c r="S35" s="4"/>
      <c r="T35" s="4"/>
      <c r="U35" s="62"/>
      <c r="V35" s="4"/>
      <c r="W35" s="4"/>
      <c r="X35" s="4"/>
      <c r="Y35" s="4"/>
      <c r="Z35" s="4"/>
      <c r="AA35" s="3"/>
      <c r="AB35" s="80"/>
      <c r="AC35" s="79"/>
    </row>
    <row r="36" spans="1:27" s="8" customFormat="1" ht="15">
      <c r="A36" s="188" t="s">
        <v>236</v>
      </c>
      <c r="B36" s="200">
        <f>'Open Int.'!E36</f>
        <v>283200</v>
      </c>
      <c r="C36" s="201">
        <f>'Open Int.'!F36</f>
        <v>-24000</v>
      </c>
      <c r="D36" s="202">
        <f>'Open Int.'!H36</f>
        <v>72000</v>
      </c>
      <c r="E36" s="358">
        <f>'Open Int.'!I36</f>
        <v>0</v>
      </c>
      <c r="F36" s="203">
        <f>IF('Open Int.'!E36=0,0,'Open Int.'!H36/'Open Int.'!E36)</f>
        <v>0.2542372881355932</v>
      </c>
      <c r="G36" s="160">
        <v>0.234375</v>
      </c>
      <c r="H36" s="176">
        <f t="shared" si="0"/>
        <v>0.08474576271186436</v>
      </c>
      <c r="I36" s="197">
        <f>IF(Volume!D36=0,0,Volume!F36/Volume!D36)</f>
        <v>0</v>
      </c>
      <c r="J36" s="187">
        <v>0</v>
      </c>
      <c r="K36" s="176">
        <f t="shared" si="1"/>
        <v>0</v>
      </c>
      <c r="L36" s="61"/>
      <c r="M36" s="7"/>
      <c r="N36" s="60"/>
      <c r="O36" s="4"/>
      <c r="P36" s="4"/>
      <c r="Q36" s="4"/>
      <c r="R36" s="4"/>
      <c r="S36" s="4"/>
      <c r="T36" s="4"/>
      <c r="U36" s="62"/>
      <c r="V36" s="4"/>
      <c r="W36" s="4"/>
      <c r="X36" s="4"/>
      <c r="Y36" s="4"/>
      <c r="Z36" s="4"/>
      <c r="AA36" s="3"/>
    </row>
    <row r="37" spans="1:27" s="8" customFormat="1" ht="15">
      <c r="A37" s="188" t="s">
        <v>179</v>
      </c>
      <c r="B37" s="200">
        <f>'Open Int.'!E37</f>
        <v>1711950</v>
      </c>
      <c r="C37" s="201">
        <f>'Open Int.'!F37</f>
        <v>90400</v>
      </c>
      <c r="D37" s="202">
        <f>'Open Int.'!H37</f>
        <v>118650</v>
      </c>
      <c r="E37" s="358">
        <f>'Open Int.'!I37</f>
        <v>84750</v>
      </c>
      <c r="F37" s="203">
        <f>IF('Open Int.'!E37=0,0,'Open Int.'!H37/'Open Int.'!E37)</f>
        <v>0.06930693069306931</v>
      </c>
      <c r="G37" s="160">
        <v>0.020905923344947737</v>
      </c>
      <c r="H37" s="176">
        <f t="shared" si="0"/>
        <v>2.315181518151815</v>
      </c>
      <c r="I37" s="197">
        <f>IF(Volume!D37=0,0,Volume!F37/Volume!D37)</f>
        <v>0.04830917874396135</v>
      </c>
      <c r="J37" s="187">
        <v>0</v>
      </c>
      <c r="K37" s="176">
        <f t="shared" si="1"/>
        <v>0</v>
      </c>
      <c r="L37" s="61"/>
      <c r="M37" s="7"/>
      <c r="N37" s="60"/>
      <c r="O37" s="4"/>
      <c r="P37" s="4"/>
      <c r="Q37" s="4"/>
      <c r="R37" s="4"/>
      <c r="S37" s="4"/>
      <c r="T37" s="4"/>
      <c r="U37" s="62"/>
      <c r="V37" s="4"/>
      <c r="W37" s="4"/>
      <c r="X37" s="4"/>
      <c r="Y37" s="4"/>
      <c r="Z37" s="4"/>
      <c r="AA37" s="3"/>
    </row>
    <row r="38" spans="1:27" s="8" customFormat="1" ht="15">
      <c r="A38" s="188" t="s">
        <v>180</v>
      </c>
      <c r="B38" s="200">
        <f>'Open Int.'!E38</f>
        <v>23400</v>
      </c>
      <c r="C38" s="201">
        <f>'Open Int.'!F38</f>
        <v>6500</v>
      </c>
      <c r="D38" s="202">
        <f>'Open Int.'!H38</f>
        <v>0</v>
      </c>
      <c r="E38" s="358">
        <f>'Open Int.'!I38</f>
        <v>0</v>
      </c>
      <c r="F38" s="203">
        <f>IF('Open Int.'!E38=0,0,'Open Int.'!H38/'Open Int.'!E38)</f>
        <v>0</v>
      </c>
      <c r="G38" s="160">
        <v>0</v>
      </c>
      <c r="H38" s="176">
        <f t="shared" si="0"/>
        <v>0</v>
      </c>
      <c r="I38" s="197">
        <f>IF(Volume!D38=0,0,Volume!F38/Volume!D38)</f>
        <v>0</v>
      </c>
      <c r="J38" s="187">
        <v>0</v>
      </c>
      <c r="K38" s="176">
        <f t="shared" si="1"/>
        <v>0</v>
      </c>
      <c r="L38" s="61"/>
      <c r="M38" s="7"/>
      <c r="N38" s="60"/>
      <c r="O38" s="4"/>
      <c r="P38" s="4"/>
      <c r="Q38" s="4"/>
      <c r="R38" s="4"/>
      <c r="S38" s="4"/>
      <c r="T38" s="4"/>
      <c r="U38" s="62"/>
      <c r="V38" s="4"/>
      <c r="W38" s="4"/>
      <c r="X38" s="4"/>
      <c r="Y38" s="4"/>
      <c r="Z38" s="4"/>
      <c r="AA38" s="3"/>
    </row>
    <row r="39" spans="1:29" s="59" customFormat="1" ht="15">
      <c r="A39" s="188" t="s">
        <v>103</v>
      </c>
      <c r="B39" s="200">
        <f>'Open Int.'!E39</f>
        <v>310500</v>
      </c>
      <c r="C39" s="201">
        <f>'Open Int.'!F39</f>
        <v>1500</v>
      </c>
      <c r="D39" s="202">
        <f>'Open Int.'!H39</f>
        <v>37500</v>
      </c>
      <c r="E39" s="358">
        <f>'Open Int.'!I39</f>
        <v>0</v>
      </c>
      <c r="F39" s="203">
        <f>IF('Open Int.'!E39=0,0,'Open Int.'!H39/'Open Int.'!E39)</f>
        <v>0.12077294685990338</v>
      </c>
      <c r="G39" s="160">
        <v>0.12135922330097088</v>
      </c>
      <c r="H39" s="176">
        <f t="shared" si="0"/>
        <v>-0.004830917874396189</v>
      </c>
      <c r="I39" s="197">
        <f>IF(Volume!D39=0,0,Volume!F39/Volume!D39)</f>
        <v>0</v>
      </c>
      <c r="J39" s="187">
        <v>0.07407407407407407</v>
      </c>
      <c r="K39" s="176">
        <f t="shared" si="1"/>
        <v>-1</v>
      </c>
      <c r="L39" s="61"/>
      <c r="M39" s="7"/>
      <c r="N39" s="60"/>
      <c r="O39" s="4"/>
      <c r="P39" s="4"/>
      <c r="Q39" s="4"/>
      <c r="R39" s="4"/>
      <c r="S39" s="4"/>
      <c r="T39" s="4"/>
      <c r="U39" s="62"/>
      <c r="V39" s="4"/>
      <c r="W39" s="4"/>
      <c r="X39" s="4"/>
      <c r="Y39" s="4"/>
      <c r="Z39" s="4"/>
      <c r="AA39" s="3"/>
      <c r="AB39" s="80"/>
      <c r="AC39" s="79"/>
    </row>
    <row r="40" spans="1:29" s="59" customFormat="1" ht="15">
      <c r="A40" s="188" t="s">
        <v>354</v>
      </c>
      <c r="B40" s="200">
        <f>'Open Int.'!E40</f>
        <v>347400</v>
      </c>
      <c r="C40" s="201">
        <f>'Open Int.'!F40</f>
        <v>600</v>
      </c>
      <c r="D40" s="202">
        <f>'Open Int.'!H40</f>
        <v>24600</v>
      </c>
      <c r="E40" s="358">
        <f>'Open Int.'!I40</f>
        <v>0</v>
      </c>
      <c r="F40" s="203">
        <f>IF('Open Int.'!E40=0,0,'Open Int.'!H40/'Open Int.'!E40)</f>
        <v>0.07081174438687392</v>
      </c>
      <c r="G40" s="160">
        <v>0.07093425605536333</v>
      </c>
      <c r="H40" s="176">
        <f t="shared" si="0"/>
        <v>-0.0017271157167531234</v>
      </c>
      <c r="I40" s="197">
        <f>IF(Volume!D40=0,0,Volume!F40/Volume!D40)</f>
        <v>0</v>
      </c>
      <c r="J40" s="187">
        <v>0</v>
      </c>
      <c r="K40" s="176">
        <f t="shared" si="1"/>
        <v>0</v>
      </c>
      <c r="L40" s="61"/>
      <c r="M40" s="7"/>
      <c r="N40" s="60"/>
      <c r="O40" s="4"/>
      <c r="P40" s="4"/>
      <c r="Q40" s="4"/>
      <c r="R40" s="4"/>
      <c r="S40" s="4"/>
      <c r="T40" s="4"/>
      <c r="U40" s="62"/>
      <c r="V40" s="4"/>
      <c r="W40" s="4"/>
      <c r="X40" s="4"/>
      <c r="Y40" s="4"/>
      <c r="Z40" s="4"/>
      <c r="AA40" s="3"/>
      <c r="AB40" s="80"/>
      <c r="AC40" s="79"/>
    </row>
    <row r="41" spans="1:27" s="8" customFormat="1" ht="15">
      <c r="A41" s="188" t="s">
        <v>237</v>
      </c>
      <c r="B41" s="200">
        <f>'Open Int.'!E41</f>
        <v>4800</v>
      </c>
      <c r="C41" s="201">
        <f>'Open Int.'!F41</f>
        <v>0</v>
      </c>
      <c r="D41" s="202">
        <f>'Open Int.'!H41</f>
        <v>0</v>
      </c>
      <c r="E41" s="358">
        <f>'Open Int.'!I41</f>
        <v>0</v>
      </c>
      <c r="F41" s="203">
        <f>IF('Open Int.'!E41=0,0,'Open Int.'!H41/'Open Int.'!E41)</f>
        <v>0</v>
      </c>
      <c r="G41" s="160">
        <v>0</v>
      </c>
      <c r="H41" s="176">
        <f t="shared" si="0"/>
        <v>0</v>
      </c>
      <c r="I41" s="197">
        <f>IF(Volume!D41=0,0,Volume!F41/Volume!D41)</f>
        <v>0</v>
      </c>
      <c r="J41" s="187">
        <v>0</v>
      </c>
      <c r="K41" s="176">
        <f t="shared" si="1"/>
        <v>0</v>
      </c>
      <c r="L41" s="61"/>
      <c r="M41" s="7"/>
      <c r="N41" s="60"/>
      <c r="O41" s="4"/>
      <c r="P41" s="4"/>
      <c r="Q41" s="4"/>
      <c r="R41" s="4"/>
      <c r="S41" s="4"/>
      <c r="T41" s="4"/>
      <c r="U41" s="62"/>
      <c r="V41" s="4"/>
      <c r="W41" s="4"/>
      <c r="X41" s="4"/>
      <c r="Y41" s="4"/>
      <c r="Z41" s="4"/>
      <c r="AA41" s="3"/>
    </row>
    <row r="42" spans="1:27" s="8" customFormat="1" ht="15">
      <c r="A42" s="188" t="s">
        <v>249</v>
      </c>
      <c r="B42" s="200">
        <f>'Open Int.'!E42</f>
        <v>849000</v>
      </c>
      <c r="C42" s="201">
        <f>'Open Int.'!F42</f>
        <v>-24000</v>
      </c>
      <c r="D42" s="202">
        <f>'Open Int.'!H42</f>
        <v>193000</v>
      </c>
      <c r="E42" s="358">
        <f>'Open Int.'!I42</f>
        <v>5000</v>
      </c>
      <c r="F42" s="203">
        <f>IF('Open Int.'!E42=0,0,'Open Int.'!H42/'Open Int.'!E42)</f>
        <v>0.22732626619552415</v>
      </c>
      <c r="G42" s="160">
        <v>0.21534936998854526</v>
      </c>
      <c r="H42" s="176">
        <f t="shared" si="0"/>
        <v>0.05561611908879028</v>
      </c>
      <c r="I42" s="197">
        <f>IF(Volume!D42=0,0,Volume!F42/Volume!D42)</f>
        <v>0.13559322033898305</v>
      </c>
      <c r="J42" s="187">
        <v>0.005952380952380952</v>
      </c>
      <c r="K42" s="176">
        <f t="shared" si="1"/>
        <v>21.779661016949152</v>
      </c>
      <c r="L42" s="61"/>
      <c r="M42" s="7"/>
      <c r="N42" s="60"/>
      <c r="O42" s="4"/>
      <c r="P42" s="4"/>
      <c r="Q42" s="4"/>
      <c r="R42" s="4"/>
      <c r="S42" s="4"/>
      <c r="T42" s="4"/>
      <c r="U42" s="62"/>
      <c r="V42" s="4"/>
      <c r="W42" s="4"/>
      <c r="X42" s="4"/>
      <c r="Y42" s="4"/>
      <c r="Z42" s="4"/>
      <c r="AA42" s="3"/>
    </row>
    <row r="43" spans="1:27" s="8" customFormat="1" ht="15">
      <c r="A43" s="188" t="s">
        <v>181</v>
      </c>
      <c r="B43" s="200">
        <f>'Open Int.'!E43</f>
        <v>315650</v>
      </c>
      <c r="C43" s="201">
        <f>'Open Int.'!F43</f>
        <v>-2950</v>
      </c>
      <c r="D43" s="202">
        <f>'Open Int.'!H43</f>
        <v>44250</v>
      </c>
      <c r="E43" s="358">
        <f>'Open Int.'!I43</f>
        <v>11800</v>
      </c>
      <c r="F43" s="203">
        <f>IF('Open Int.'!E43=0,0,'Open Int.'!H43/'Open Int.'!E43)</f>
        <v>0.14018691588785046</v>
      </c>
      <c r="G43" s="160">
        <v>0.10185185185185185</v>
      </c>
      <c r="H43" s="176">
        <f t="shared" si="0"/>
        <v>0.3763806287170773</v>
      </c>
      <c r="I43" s="197">
        <f>IF(Volume!D43=0,0,Volume!F43/Volume!D43)</f>
        <v>4</v>
      </c>
      <c r="J43" s="187">
        <v>0.5</v>
      </c>
      <c r="K43" s="176">
        <f t="shared" si="1"/>
        <v>7</v>
      </c>
      <c r="L43" s="61"/>
      <c r="M43" s="7"/>
      <c r="N43" s="60"/>
      <c r="O43" s="4"/>
      <c r="P43" s="4"/>
      <c r="Q43" s="4"/>
      <c r="R43" s="4"/>
      <c r="S43" s="4"/>
      <c r="T43" s="4"/>
      <c r="U43" s="62"/>
      <c r="V43" s="4"/>
      <c r="W43" s="4"/>
      <c r="X43" s="4"/>
      <c r="Y43" s="4"/>
      <c r="Z43" s="4"/>
      <c r="AA43" s="3"/>
    </row>
    <row r="44" spans="1:29" s="59" customFormat="1" ht="15">
      <c r="A44" s="188" t="s">
        <v>238</v>
      </c>
      <c r="B44" s="200">
        <f>'Open Int.'!E44</f>
        <v>1400</v>
      </c>
      <c r="C44" s="201">
        <f>'Open Int.'!F44</f>
        <v>0</v>
      </c>
      <c r="D44" s="202">
        <f>'Open Int.'!H44</f>
        <v>0</v>
      </c>
      <c r="E44" s="358">
        <f>'Open Int.'!I44</f>
        <v>0</v>
      </c>
      <c r="F44" s="203">
        <f>IF('Open Int.'!E44=0,0,'Open Int.'!H44/'Open Int.'!E44)</f>
        <v>0</v>
      </c>
      <c r="G44" s="160">
        <v>0</v>
      </c>
      <c r="H44" s="176">
        <f t="shared" si="0"/>
        <v>0</v>
      </c>
      <c r="I44" s="197">
        <f>IF(Volume!D44=0,0,Volume!F44/Volume!D44)</f>
        <v>0</v>
      </c>
      <c r="J44" s="187">
        <v>0</v>
      </c>
      <c r="K44" s="176">
        <f t="shared" si="1"/>
        <v>0</v>
      </c>
      <c r="L44" s="61"/>
      <c r="M44" s="7"/>
      <c r="N44" s="60"/>
      <c r="O44" s="4"/>
      <c r="P44" s="4"/>
      <c r="Q44" s="4"/>
      <c r="R44" s="4"/>
      <c r="S44" s="4"/>
      <c r="T44" s="4"/>
      <c r="U44" s="62"/>
      <c r="V44" s="4"/>
      <c r="W44" s="4"/>
      <c r="X44" s="4"/>
      <c r="Y44" s="4"/>
      <c r="Z44" s="4"/>
      <c r="AA44" s="3"/>
      <c r="AB44" s="80"/>
      <c r="AC44" s="79"/>
    </row>
    <row r="45" spans="1:29" s="59" customFormat="1" ht="15">
      <c r="A45" s="188" t="s">
        <v>210</v>
      </c>
      <c r="B45" s="200">
        <f>'Open Int.'!E45</f>
        <v>1989830</v>
      </c>
      <c r="C45" s="201">
        <f>'Open Int.'!F45</f>
        <v>-47426</v>
      </c>
      <c r="D45" s="202">
        <f>'Open Int.'!H45</f>
        <v>459826</v>
      </c>
      <c r="E45" s="358">
        <f>'Open Int.'!I45</f>
        <v>70108</v>
      </c>
      <c r="F45" s="203">
        <f>IF('Open Int.'!E45=0,0,'Open Int.'!H45/'Open Int.'!E45)</f>
        <v>0.23108808290155441</v>
      </c>
      <c r="G45" s="160">
        <v>0.19129554655870445</v>
      </c>
      <c r="H45" s="176">
        <f t="shared" si="0"/>
        <v>0.208016010088549</v>
      </c>
      <c r="I45" s="197">
        <f>IF(Volume!D45=0,0,Volume!F45/Volume!D45)</f>
        <v>0.30952380952380953</v>
      </c>
      <c r="J45" s="187">
        <v>0.25806451612903225</v>
      </c>
      <c r="K45" s="176">
        <f t="shared" si="1"/>
        <v>0.19940476190476197</v>
      </c>
      <c r="L45" s="61"/>
      <c r="M45" s="7"/>
      <c r="N45" s="60"/>
      <c r="O45" s="4"/>
      <c r="P45" s="4"/>
      <c r="Q45" s="4"/>
      <c r="R45" s="4"/>
      <c r="S45" s="4"/>
      <c r="T45" s="4"/>
      <c r="U45" s="62"/>
      <c r="V45" s="4"/>
      <c r="W45" s="4"/>
      <c r="X45" s="4"/>
      <c r="Y45" s="4"/>
      <c r="Z45" s="4"/>
      <c r="AA45" s="3"/>
      <c r="AB45" s="80"/>
      <c r="AC45" s="79"/>
    </row>
    <row r="46" spans="1:29" s="59" customFormat="1" ht="15">
      <c r="A46" s="188" t="s">
        <v>212</v>
      </c>
      <c r="B46" s="200">
        <f>'Open Int.'!E46</f>
        <v>10400</v>
      </c>
      <c r="C46" s="201">
        <f>'Open Int.'!F46</f>
        <v>650</v>
      </c>
      <c r="D46" s="202">
        <f>'Open Int.'!H46</f>
        <v>6500</v>
      </c>
      <c r="E46" s="358">
        <f>'Open Int.'!I46</f>
        <v>0</v>
      </c>
      <c r="F46" s="203">
        <f>IF('Open Int.'!E46=0,0,'Open Int.'!H46/'Open Int.'!E46)</f>
        <v>0.625</v>
      </c>
      <c r="G46" s="160">
        <v>0.6666666666666666</v>
      </c>
      <c r="H46" s="176">
        <f t="shared" si="0"/>
        <v>-0.062499999999999944</v>
      </c>
      <c r="I46" s="197">
        <f>IF(Volume!D46=0,0,Volume!F46/Volume!D46)</f>
        <v>0</v>
      </c>
      <c r="J46" s="187">
        <v>0</v>
      </c>
      <c r="K46" s="176">
        <f t="shared" si="1"/>
        <v>0</v>
      </c>
      <c r="L46" s="61"/>
      <c r="M46" s="7"/>
      <c r="N46" s="60"/>
      <c r="O46" s="4"/>
      <c r="P46" s="4"/>
      <c r="Q46" s="4"/>
      <c r="R46" s="4"/>
      <c r="S46" s="4"/>
      <c r="T46" s="4"/>
      <c r="U46" s="62"/>
      <c r="V46" s="4"/>
      <c r="W46" s="4"/>
      <c r="X46" s="4"/>
      <c r="Y46" s="4"/>
      <c r="Z46" s="4"/>
      <c r="AA46" s="3"/>
      <c r="AB46" s="80"/>
      <c r="AC46" s="79"/>
    </row>
    <row r="47" spans="1:29" s="59" customFormat="1" ht="15">
      <c r="A47" s="188" t="s">
        <v>4</v>
      </c>
      <c r="B47" s="200">
        <f>'Open Int.'!E47</f>
        <v>0</v>
      </c>
      <c r="C47" s="201">
        <f>'Open Int.'!F47</f>
        <v>0</v>
      </c>
      <c r="D47" s="202">
        <f>'Open Int.'!H47</f>
        <v>0</v>
      </c>
      <c r="E47" s="358">
        <f>'Open Int.'!I47</f>
        <v>0</v>
      </c>
      <c r="F47" s="203">
        <f>IF('Open Int.'!E47=0,0,'Open Int.'!H47/'Open Int.'!E47)</f>
        <v>0</v>
      </c>
      <c r="G47" s="160">
        <v>0</v>
      </c>
      <c r="H47" s="176">
        <f t="shared" si="0"/>
        <v>0</v>
      </c>
      <c r="I47" s="197">
        <f>IF(Volume!D47=0,0,Volume!F47/Volume!D47)</f>
        <v>0</v>
      </c>
      <c r="J47" s="187">
        <v>0</v>
      </c>
      <c r="K47" s="176">
        <f t="shared" si="1"/>
        <v>0</v>
      </c>
      <c r="L47" s="61"/>
      <c r="M47" s="7"/>
      <c r="N47" s="60"/>
      <c r="O47" s="4"/>
      <c r="P47" s="4"/>
      <c r="Q47" s="4"/>
      <c r="R47" s="4"/>
      <c r="S47" s="4"/>
      <c r="T47" s="4"/>
      <c r="U47" s="62"/>
      <c r="V47" s="4"/>
      <c r="W47" s="4"/>
      <c r="X47" s="4"/>
      <c r="Y47" s="4"/>
      <c r="Z47" s="4"/>
      <c r="AA47" s="3"/>
      <c r="AB47" s="80"/>
      <c r="AC47" s="79"/>
    </row>
    <row r="48" spans="1:29" s="59" customFormat="1" ht="15">
      <c r="A48" s="188" t="s">
        <v>93</v>
      </c>
      <c r="B48" s="200">
        <f>'Open Int.'!E48</f>
        <v>1600</v>
      </c>
      <c r="C48" s="201">
        <f>'Open Int.'!F48</f>
        <v>0</v>
      </c>
      <c r="D48" s="202">
        <f>'Open Int.'!H48</f>
        <v>0</v>
      </c>
      <c r="E48" s="358">
        <f>'Open Int.'!I48</f>
        <v>0</v>
      </c>
      <c r="F48" s="203">
        <f>IF('Open Int.'!E48=0,0,'Open Int.'!H48/'Open Int.'!E48)</f>
        <v>0</v>
      </c>
      <c r="G48" s="160">
        <v>0</v>
      </c>
      <c r="H48" s="176">
        <f t="shared" si="0"/>
        <v>0</v>
      </c>
      <c r="I48" s="197">
        <f>IF(Volume!D48=0,0,Volume!F48/Volume!D48)</f>
        <v>0</v>
      </c>
      <c r="J48" s="187">
        <v>0</v>
      </c>
      <c r="K48" s="176">
        <f t="shared" si="1"/>
        <v>0</v>
      </c>
      <c r="L48" s="61"/>
      <c r="M48" s="7"/>
      <c r="N48" s="60"/>
      <c r="O48" s="4"/>
      <c r="P48" s="4"/>
      <c r="Q48" s="4"/>
      <c r="R48" s="4"/>
      <c r="S48" s="4"/>
      <c r="T48" s="4"/>
      <c r="U48" s="62"/>
      <c r="V48" s="4"/>
      <c r="W48" s="4"/>
      <c r="X48" s="4"/>
      <c r="Y48" s="4"/>
      <c r="Z48" s="4"/>
      <c r="AA48" s="3"/>
      <c r="AB48" s="80"/>
      <c r="AC48" s="79"/>
    </row>
    <row r="49" spans="1:29" s="59" customFormat="1" ht="15">
      <c r="A49" s="188" t="s">
        <v>211</v>
      </c>
      <c r="B49" s="200">
        <f>'Open Int.'!E49</f>
        <v>6000</v>
      </c>
      <c r="C49" s="201">
        <f>'Open Int.'!F49</f>
        <v>0</v>
      </c>
      <c r="D49" s="202">
        <f>'Open Int.'!H49</f>
        <v>0</v>
      </c>
      <c r="E49" s="358">
        <f>'Open Int.'!I49</f>
        <v>0</v>
      </c>
      <c r="F49" s="203">
        <f>IF('Open Int.'!E49=0,0,'Open Int.'!H49/'Open Int.'!E49)</f>
        <v>0</v>
      </c>
      <c r="G49" s="160">
        <v>0</v>
      </c>
      <c r="H49" s="176">
        <f t="shared" si="0"/>
        <v>0</v>
      </c>
      <c r="I49" s="197">
        <f>IF(Volume!D49=0,0,Volume!F49/Volume!D49)</f>
        <v>0</v>
      </c>
      <c r="J49" s="187">
        <v>0</v>
      </c>
      <c r="K49" s="176">
        <f t="shared" si="1"/>
        <v>0</v>
      </c>
      <c r="L49" s="61"/>
      <c r="M49" s="7"/>
      <c r="N49" s="60"/>
      <c r="O49" s="4"/>
      <c r="P49" s="4"/>
      <c r="Q49" s="4"/>
      <c r="R49" s="4"/>
      <c r="S49" s="4"/>
      <c r="T49" s="4"/>
      <c r="U49" s="62"/>
      <c r="V49" s="4"/>
      <c r="W49" s="4"/>
      <c r="X49" s="4"/>
      <c r="Y49" s="4"/>
      <c r="Z49" s="4"/>
      <c r="AA49" s="3"/>
      <c r="AB49" s="80"/>
      <c r="AC49" s="79"/>
    </row>
    <row r="50" spans="1:29" s="59" customFormat="1" ht="15">
      <c r="A50" s="188" t="s">
        <v>5</v>
      </c>
      <c r="B50" s="200">
        <f>'Open Int.'!E50</f>
        <v>4231535</v>
      </c>
      <c r="C50" s="201">
        <f>'Open Int.'!F50</f>
        <v>-9570</v>
      </c>
      <c r="D50" s="202">
        <f>'Open Int.'!H50</f>
        <v>614075</v>
      </c>
      <c r="E50" s="358">
        <f>'Open Int.'!I50</f>
        <v>35090</v>
      </c>
      <c r="F50" s="203">
        <f>IF('Open Int.'!E50=0,0,'Open Int.'!H50/'Open Int.'!E50)</f>
        <v>0.14511873350923482</v>
      </c>
      <c r="G50" s="160">
        <v>0.13651748777735992</v>
      </c>
      <c r="H50" s="176">
        <f t="shared" si="0"/>
        <v>0.06300471735827923</v>
      </c>
      <c r="I50" s="197">
        <f>IF(Volume!D50=0,0,Volume!F50/Volume!D50)</f>
        <v>0.19653179190751446</v>
      </c>
      <c r="J50" s="187">
        <v>0.24187725631768953</v>
      </c>
      <c r="K50" s="176">
        <f t="shared" si="1"/>
        <v>-0.1874730394271417</v>
      </c>
      <c r="L50" s="61"/>
      <c r="M50" s="7"/>
      <c r="N50" s="60"/>
      <c r="O50" s="4"/>
      <c r="P50" s="4"/>
      <c r="Q50" s="4"/>
      <c r="R50" s="4"/>
      <c r="S50" s="4"/>
      <c r="T50" s="4"/>
      <c r="U50" s="62"/>
      <c r="V50" s="4"/>
      <c r="W50" s="4"/>
      <c r="X50" s="4"/>
      <c r="Y50" s="4"/>
      <c r="Z50" s="4"/>
      <c r="AA50" s="3"/>
      <c r="AB50" s="80"/>
      <c r="AC50" s="79"/>
    </row>
    <row r="51" spans="1:29" s="59" customFormat="1" ht="15">
      <c r="A51" s="188" t="s">
        <v>213</v>
      </c>
      <c r="B51" s="200">
        <f>'Open Int.'!E51</f>
        <v>2055000</v>
      </c>
      <c r="C51" s="201">
        <f>'Open Int.'!F51</f>
        <v>29000</v>
      </c>
      <c r="D51" s="202">
        <f>'Open Int.'!H51</f>
        <v>313000</v>
      </c>
      <c r="E51" s="358">
        <f>'Open Int.'!I51</f>
        <v>-9000</v>
      </c>
      <c r="F51" s="203">
        <f>IF('Open Int.'!E51=0,0,'Open Int.'!H51/'Open Int.'!E51)</f>
        <v>0.15231143552311435</v>
      </c>
      <c r="G51" s="160">
        <v>0.15893385982230998</v>
      </c>
      <c r="H51" s="176">
        <f t="shared" si="0"/>
        <v>-0.041667800093696715</v>
      </c>
      <c r="I51" s="197">
        <f>IF(Volume!D51=0,0,Volume!F51/Volume!D51)</f>
        <v>0.07834101382488479</v>
      </c>
      <c r="J51" s="187">
        <v>0.18181818181818182</v>
      </c>
      <c r="K51" s="176">
        <f t="shared" si="1"/>
        <v>-0.5691244239631337</v>
      </c>
      <c r="L51" s="61"/>
      <c r="M51" s="7"/>
      <c r="N51" s="60"/>
      <c r="O51" s="4"/>
      <c r="P51" s="4"/>
      <c r="Q51" s="4"/>
      <c r="R51" s="4"/>
      <c r="S51" s="4"/>
      <c r="T51" s="4"/>
      <c r="U51" s="62"/>
      <c r="V51" s="4"/>
      <c r="W51" s="4"/>
      <c r="X51" s="4"/>
      <c r="Y51" s="4"/>
      <c r="Z51" s="4"/>
      <c r="AA51" s="3"/>
      <c r="AB51" s="80"/>
      <c r="AC51" s="79"/>
    </row>
    <row r="52" spans="1:29" s="59" customFormat="1" ht="15">
      <c r="A52" s="188" t="s">
        <v>214</v>
      </c>
      <c r="B52" s="200">
        <f>'Open Int.'!E52</f>
        <v>323700</v>
      </c>
      <c r="C52" s="201">
        <f>'Open Int.'!F52</f>
        <v>18200</v>
      </c>
      <c r="D52" s="202">
        <f>'Open Int.'!H52</f>
        <v>63700</v>
      </c>
      <c r="E52" s="358">
        <f>'Open Int.'!I52</f>
        <v>1300</v>
      </c>
      <c r="F52" s="203">
        <f>IF('Open Int.'!E52=0,0,'Open Int.'!H52/'Open Int.'!E52)</f>
        <v>0.19678714859437751</v>
      </c>
      <c r="G52" s="160">
        <v>0.20425531914893616</v>
      </c>
      <c r="H52" s="176">
        <f t="shared" si="0"/>
        <v>-0.0365629183400267</v>
      </c>
      <c r="I52" s="197">
        <f>IF(Volume!D52=0,0,Volume!F52/Volume!D52)</f>
        <v>0.05263157894736842</v>
      </c>
      <c r="J52" s="187">
        <v>0.07692307692307693</v>
      </c>
      <c r="K52" s="176">
        <f t="shared" si="1"/>
        <v>-0.3157894736842106</v>
      </c>
      <c r="L52" s="61"/>
      <c r="M52" s="7"/>
      <c r="N52" s="60"/>
      <c r="O52" s="4"/>
      <c r="P52" s="4"/>
      <c r="Q52" s="4"/>
      <c r="R52" s="4"/>
      <c r="S52" s="4"/>
      <c r="T52" s="4"/>
      <c r="U52" s="62"/>
      <c r="V52" s="4"/>
      <c r="W52" s="4"/>
      <c r="X52" s="4"/>
      <c r="Y52" s="4"/>
      <c r="Z52" s="4"/>
      <c r="AA52" s="3"/>
      <c r="AB52" s="80"/>
      <c r="AC52" s="79"/>
    </row>
    <row r="53" spans="1:29" s="59" customFormat="1" ht="15">
      <c r="A53" s="188" t="s">
        <v>57</v>
      </c>
      <c r="B53" s="200">
        <f>'Open Int.'!E53</f>
        <v>27000</v>
      </c>
      <c r="C53" s="201">
        <f>'Open Int.'!F53</f>
        <v>2700</v>
      </c>
      <c r="D53" s="202">
        <f>'Open Int.'!H53</f>
        <v>30600</v>
      </c>
      <c r="E53" s="358">
        <f>'Open Int.'!I53</f>
        <v>-600</v>
      </c>
      <c r="F53" s="203">
        <f>IF('Open Int.'!E53=0,0,'Open Int.'!H53/'Open Int.'!E53)</f>
        <v>1.1333333333333333</v>
      </c>
      <c r="G53" s="160">
        <v>1.2839506172839505</v>
      </c>
      <c r="H53" s="176">
        <f t="shared" si="0"/>
        <v>-0.11730769230769228</v>
      </c>
      <c r="I53" s="197">
        <f>IF(Volume!D53=0,0,Volume!F53/Volume!D53)</f>
        <v>0.6875</v>
      </c>
      <c r="J53" s="187">
        <v>0.5641025641025641</v>
      </c>
      <c r="K53" s="176">
        <f t="shared" si="1"/>
        <v>0.21875</v>
      </c>
      <c r="L53" s="61"/>
      <c r="M53" s="7"/>
      <c r="N53" s="60"/>
      <c r="O53" s="4"/>
      <c r="P53" s="4"/>
      <c r="Q53" s="4"/>
      <c r="R53" s="4"/>
      <c r="S53" s="4"/>
      <c r="T53" s="4"/>
      <c r="U53" s="62"/>
      <c r="V53" s="4"/>
      <c r="W53" s="4"/>
      <c r="X53" s="4"/>
      <c r="Y53" s="4"/>
      <c r="Z53" s="4"/>
      <c r="AA53" s="3"/>
      <c r="AB53" s="80"/>
      <c r="AC53" s="79"/>
    </row>
    <row r="54" spans="1:29" s="59" customFormat="1" ht="15">
      <c r="A54" s="188" t="s">
        <v>215</v>
      </c>
      <c r="B54" s="200">
        <f>'Open Int.'!E54</f>
        <v>943600</v>
      </c>
      <c r="C54" s="201">
        <f>'Open Int.'!F54</f>
        <v>-105700</v>
      </c>
      <c r="D54" s="202">
        <f>'Open Int.'!H54</f>
        <v>162400</v>
      </c>
      <c r="E54" s="358">
        <f>'Open Int.'!I54</f>
        <v>6300</v>
      </c>
      <c r="F54" s="203">
        <f>IF('Open Int.'!E54=0,0,'Open Int.'!H54/'Open Int.'!E54)</f>
        <v>0.17210682492581603</v>
      </c>
      <c r="G54" s="160">
        <v>0.14876584389593062</v>
      </c>
      <c r="H54" s="176">
        <f t="shared" si="0"/>
        <v>0.15689744647443152</v>
      </c>
      <c r="I54" s="197">
        <f>IF(Volume!D54=0,0,Volume!F54/Volume!D54)</f>
        <v>0.14150943396226415</v>
      </c>
      <c r="J54" s="187">
        <v>0.21991701244813278</v>
      </c>
      <c r="K54" s="176">
        <f t="shared" si="1"/>
        <v>-0.35653257386970455</v>
      </c>
      <c r="L54" s="61"/>
      <c r="M54" s="7"/>
      <c r="N54" s="60"/>
      <c r="O54" s="4"/>
      <c r="P54" s="4"/>
      <c r="Q54" s="4"/>
      <c r="R54" s="4"/>
      <c r="S54" s="4"/>
      <c r="T54" s="4"/>
      <c r="U54" s="62"/>
      <c r="V54" s="4"/>
      <c r="W54" s="4"/>
      <c r="X54" s="4"/>
      <c r="Y54" s="4"/>
      <c r="Z54" s="4"/>
      <c r="AA54" s="3"/>
      <c r="AB54" s="80"/>
      <c r="AC54" s="79"/>
    </row>
    <row r="55" spans="1:27" s="8" customFormat="1" ht="15">
      <c r="A55" s="188" t="s">
        <v>156</v>
      </c>
      <c r="B55" s="200">
        <f>'Open Int.'!E55</f>
        <v>5347200</v>
      </c>
      <c r="C55" s="201">
        <f>'Open Int.'!F55</f>
        <v>-4800</v>
      </c>
      <c r="D55" s="202">
        <f>'Open Int.'!H55</f>
        <v>1027200</v>
      </c>
      <c r="E55" s="358">
        <f>'Open Int.'!I55</f>
        <v>-43200</v>
      </c>
      <c r="F55" s="203">
        <f>IF('Open Int.'!E55=0,0,'Open Int.'!H55/'Open Int.'!E55)</f>
        <v>0.19210053859964094</v>
      </c>
      <c r="G55" s="160">
        <v>0.2</v>
      </c>
      <c r="H55" s="176">
        <f t="shared" si="0"/>
        <v>-0.03949730700179538</v>
      </c>
      <c r="I55" s="197">
        <f>IF(Volume!D55=0,0,Volume!F55/Volume!D55)</f>
        <v>0.15454545454545454</v>
      </c>
      <c r="J55" s="187">
        <v>0.21428571428571427</v>
      </c>
      <c r="K55" s="176">
        <f t="shared" si="1"/>
        <v>-0.27878787878787875</v>
      </c>
      <c r="L55" s="61"/>
      <c r="M55" s="7"/>
      <c r="N55" s="60"/>
      <c r="O55" s="4"/>
      <c r="P55" s="4"/>
      <c r="Q55" s="4"/>
      <c r="R55" s="4"/>
      <c r="S55" s="4"/>
      <c r="T55" s="4"/>
      <c r="U55" s="62"/>
      <c r="V55" s="4"/>
      <c r="W55" s="4"/>
      <c r="X55" s="4"/>
      <c r="Y55" s="4"/>
      <c r="Z55" s="4"/>
      <c r="AA55" s="3"/>
    </row>
    <row r="56" spans="1:27" s="8" customFormat="1" ht="15">
      <c r="A56" s="188" t="s">
        <v>199</v>
      </c>
      <c r="B56" s="200">
        <f>'Open Int.'!E56</f>
        <v>3386600</v>
      </c>
      <c r="C56" s="201">
        <f>'Open Int.'!F56</f>
        <v>-159300</v>
      </c>
      <c r="D56" s="202">
        <f>'Open Int.'!H56</f>
        <v>466100</v>
      </c>
      <c r="E56" s="358">
        <f>'Open Int.'!I56</f>
        <v>-11800</v>
      </c>
      <c r="F56" s="203">
        <f>IF('Open Int.'!E56=0,0,'Open Int.'!H56/'Open Int.'!E56)</f>
        <v>0.13763066202090593</v>
      </c>
      <c r="G56" s="160">
        <v>0.13477537437603992</v>
      </c>
      <c r="H56" s="176">
        <f t="shared" si="0"/>
        <v>0.021185529315610737</v>
      </c>
      <c r="I56" s="197">
        <f>IF(Volume!D56=0,0,Volume!F56/Volume!D56)</f>
        <v>0.10126582278481013</v>
      </c>
      <c r="J56" s="187">
        <v>0.18181818181818182</v>
      </c>
      <c r="K56" s="176">
        <f t="shared" si="1"/>
        <v>-0.44303797468354433</v>
      </c>
      <c r="L56" s="61"/>
      <c r="M56" s="7"/>
      <c r="N56" s="60"/>
      <c r="O56" s="4"/>
      <c r="P56" s="4"/>
      <c r="Q56" s="4"/>
      <c r="R56" s="4"/>
      <c r="S56" s="4"/>
      <c r="T56" s="4"/>
      <c r="U56" s="62"/>
      <c r="V56" s="4"/>
      <c r="W56" s="4"/>
      <c r="X56" s="4"/>
      <c r="Y56" s="4"/>
      <c r="Z56" s="4"/>
      <c r="AA56" s="3"/>
    </row>
    <row r="57" spans="1:27" s="8" customFormat="1" ht="15">
      <c r="A57" s="188" t="s">
        <v>190</v>
      </c>
      <c r="B57" s="200">
        <f>'Open Int.'!E57</f>
        <v>24727500</v>
      </c>
      <c r="C57" s="201">
        <f>'Open Int.'!F57</f>
        <v>945000</v>
      </c>
      <c r="D57" s="202">
        <f>'Open Int.'!H57</f>
        <v>4158000</v>
      </c>
      <c r="E57" s="358">
        <f>'Open Int.'!I57</f>
        <v>-157500</v>
      </c>
      <c r="F57" s="203">
        <f>IF('Open Int.'!E57=0,0,'Open Int.'!H57/'Open Int.'!E57)</f>
        <v>0.1681528662420382</v>
      </c>
      <c r="G57" s="160">
        <v>0.1814569536423841</v>
      </c>
      <c r="H57" s="176">
        <f t="shared" si="0"/>
        <v>-0.07331814589241713</v>
      </c>
      <c r="I57" s="197">
        <f>IF(Volume!D57=0,0,Volume!F57/Volume!D57)</f>
        <v>0.06896551724137931</v>
      </c>
      <c r="J57" s="187">
        <v>0.05555555555555555</v>
      </c>
      <c r="K57" s="176">
        <f t="shared" si="1"/>
        <v>0.24137931034482762</v>
      </c>
      <c r="L57" s="61"/>
      <c r="M57" s="7"/>
      <c r="N57" s="60"/>
      <c r="O57" s="4"/>
      <c r="P57" s="4"/>
      <c r="Q57" s="4"/>
      <c r="R57" s="4"/>
      <c r="S57" s="4"/>
      <c r="T57" s="4"/>
      <c r="U57" s="62"/>
      <c r="V57" s="4"/>
      <c r="W57" s="4"/>
      <c r="X57" s="4"/>
      <c r="Y57" s="4"/>
      <c r="Z57" s="4"/>
      <c r="AA57" s="3"/>
    </row>
    <row r="58" spans="1:27" s="8" customFormat="1" ht="15">
      <c r="A58" s="188" t="s">
        <v>157</v>
      </c>
      <c r="B58" s="200">
        <f>'Open Int.'!E58</f>
        <v>726250</v>
      </c>
      <c r="C58" s="201">
        <f>'Open Int.'!F58</f>
        <v>-10500</v>
      </c>
      <c r="D58" s="202">
        <f>'Open Int.'!H58</f>
        <v>59500</v>
      </c>
      <c r="E58" s="358">
        <f>'Open Int.'!I58</f>
        <v>0</v>
      </c>
      <c r="F58" s="203">
        <f>IF('Open Int.'!E58=0,0,'Open Int.'!H58/'Open Int.'!E58)</f>
        <v>0.0819277108433735</v>
      </c>
      <c r="G58" s="160">
        <v>0.08076009501187649</v>
      </c>
      <c r="H58" s="176">
        <f t="shared" si="0"/>
        <v>0.014457831325301174</v>
      </c>
      <c r="I58" s="197">
        <f>IF(Volume!D58=0,0,Volume!F58/Volume!D58)</f>
        <v>0.2857142857142857</v>
      </c>
      <c r="J58" s="187">
        <v>0</v>
      </c>
      <c r="K58" s="176">
        <f t="shared" si="1"/>
        <v>0</v>
      </c>
      <c r="L58" s="61"/>
      <c r="M58" s="7"/>
      <c r="N58" s="60"/>
      <c r="O58" s="4"/>
      <c r="P58" s="4"/>
      <c r="Q58" s="4"/>
      <c r="R58" s="4"/>
      <c r="S58" s="4"/>
      <c r="T58" s="4"/>
      <c r="U58" s="62"/>
      <c r="V58" s="4"/>
      <c r="W58" s="4"/>
      <c r="X58" s="4"/>
      <c r="Y58" s="4"/>
      <c r="Z58" s="4"/>
      <c r="AA58" s="3"/>
    </row>
    <row r="59" spans="1:27" s="8" customFormat="1" ht="15">
      <c r="A59" s="188" t="s">
        <v>191</v>
      </c>
      <c r="B59" s="200">
        <f>'Open Int.'!E59</f>
        <v>2849250</v>
      </c>
      <c r="C59" s="201">
        <f>'Open Int.'!F59</f>
        <v>21750</v>
      </c>
      <c r="D59" s="202">
        <f>'Open Int.'!H59</f>
        <v>609000</v>
      </c>
      <c r="E59" s="358">
        <f>'Open Int.'!I59</f>
        <v>-1450</v>
      </c>
      <c r="F59" s="203">
        <f>IF('Open Int.'!E59=0,0,'Open Int.'!H59/'Open Int.'!E59)</f>
        <v>0.21374045801526717</v>
      </c>
      <c r="G59" s="160">
        <v>0.2158974358974359</v>
      </c>
      <c r="H59" s="176">
        <f t="shared" si="0"/>
        <v>-0.009990752660876547</v>
      </c>
      <c r="I59" s="197">
        <f>IF(Volume!D59=0,0,Volume!F59/Volume!D59)</f>
        <v>0.10714285714285714</v>
      </c>
      <c r="J59" s="187">
        <v>0.16592427616926503</v>
      </c>
      <c r="K59" s="176">
        <f t="shared" si="1"/>
        <v>-0.35426653883029724</v>
      </c>
      <c r="L59" s="61"/>
      <c r="M59" s="7"/>
      <c r="N59" s="60"/>
      <c r="O59" s="4"/>
      <c r="P59" s="4"/>
      <c r="Q59" s="4"/>
      <c r="R59" s="4"/>
      <c r="S59" s="4"/>
      <c r="T59" s="4"/>
      <c r="U59" s="62"/>
      <c r="V59" s="4"/>
      <c r="W59" s="4"/>
      <c r="X59" s="4"/>
      <c r="Y59" s="4"/>
      <c r="Z59" s="4"/>
      <c r="AA59" s="3"/>
    </row>
    <row r="60" spans="1:27" s="8" customFormat="1" ht="15">
      <c r="A60" s="188" t="s">
        <v>182</v>
      </c>
      <c r="B60" s="200">
        <f>'Open Int.'!E60</f>
        <v>1617000</v>
      </c>
      <c r="C60" s="201">
        <f>'Open Int.'!F60</f>
        <v>-7700</v>
      </c>
      <c r="D60" s="202">
        <f>'Open Int.'!H60</f>
        <v>215600</v>
      </c>
      <c r="E60" s="358">
        <f>'Open Int.'!I60</f>
        <v>7700</v>
      </c>
      <c r="F60" s="203">
        <f>IF('Open Int.'!E60=0,0,'Open Int.'!H60/'Open Int.'!E60)</f>
        <v>0.13333333333333333</v>
      </c>
      <c r="G60" s="160">
        <v>0.12796208530805686</v>
      </c>
      <c r="H60" s="176">
        <f t="shared" si="0"/>
        <v>0.041975308641975385</v>
      </c>
      <c r="I60" s="197">
        <f>IF(Volume!D60=0,0,Volume!F60/Volume!D60)</f>
        <v>0.0625</v>
      </c>
      <c r="J60" s="187">
        <v>0</v>
      </c>
      <c r="K60" s="176">
        <f t="shared" si="1"/>
        <v>0</v>
      </c>
      <c r="L60" s="61"/>
      <c r="M60" s="7"/>
      <c r="N60" s="60"/>
      <c r="O60" s="4"/>
      <c r="P60" s="4"/>
      <c r="Q60" s="4"/>
      <c r="R60" s="4"/>
      <c r="S60" s="4"/>
      <c r="T60" s="4"/>
      <c r="U60" s="62"/>
      <c r="V60" s="4"/>
      <c r="W60" s="4"/>
      <c r="X60" s="4"/>
      <c r="Y60" s="4"/>
      <c r="Z60" s="4"/>
      <c r="AA60" s="3"/>
    </row>
    <row r="61" spans="1:29" s="59" customFormat="1" ht="15">
      <c r="A61" s="188" t="s">
        <v>216</v>
      </c>
      <c r="B61" s="200">
        <f>'Open Int.'!E61</f>
        <v>375800</v>
      </c>
      <c r="C61" s="201">
        <f>'Open Int.'!F61</f>
        <v>-13200</v>
      </c>
      <c r="D61" s="202">
        <f>'Open Int.'!H61</f>
        <v>84800</v>
      </c>
      <c r="E61" s="358">
        <f>'Open Int.'!I61</f>
        <v>-2800</v>
      </c>
      <c r="F61" s="203">
        <f>IF('Open Int.'!E61=0,0,'Open Int.'!H61/'Open Int.'!E61)</f>
        <v>0.22565194252261842</v>
      </c>
      <c r="G61" s="160">
        <v>0.22519280205655526</v>
      </c>
      <c r="H61" s="176">
        <f t="shared" si="0"/>
        <v>0.0020388771837736084</v>
      </c>
      <c r="I61" s="197">
        <f>IF(Volume!D61=0,0,Volume!F61/Volume!D61)</f>
        <v>0.13480055020632736</v>
      </c>
      <c r="J61" s="187">
        <v>0.09046454767726161</v>
      </c>
      <c r="K61" s="176">
        <f t="shared" si="1"/>
        <v>0.49009256849697</v>
      </c>
      <c r="L61" s="61"/>
      <c r="M61" s="7"/>
      <c r="N61" s="60"/>
      <c r="O61" s="4"/>
      <c r="P61" s="4"/>
      <c r="Q61" s="4"/>
      <c r="R61" s="4"/>
      <c r="S61" s="4"/>
      <c r="T61" s="4"/>
      <c r="U61" s="62"/>
      <c r="V61" s="4"/>
      <c r="W61" s="4"/>
      <c r="X61" s="4"/>
      <c r="Y61" s="4"/>
      <c r="Z61" s="4"/>
      <c r="AA61" s="3"/>
      <c r="AB61" s="80"/>
      <c r="AC61" s="79"/>
    </row>
    <row r="62" spans="1:27" s="8" customFormat="1" ht="15">
      <c r="A62" s="188" t="s">
        <v>158</v>
      </c>
      <c r="B62" s="200">
        <f>'Open Int.'!E62</f>
        <v>50150</v>
      </c>
      <c r="C62" s="201">
        <f>'Open Int.'!F62</f>
        <v>14750</v>
      </c>
      <c r="D62" s="202">
        <f>'Open Int.'!H62</f>
        <v>0</v>
      </c>
      <c r="E62" s="358">
        <f>'Open Int.'!I62</f>
        <v>0</v>
      </c>
      <c r="F62" s="203">
        <f>IF('Open Int.'!E62=0,0,'Open Int.'!H62/'Open Int.'!E62)</f>
        <v>0</v>
      </c>
      <c r="G62" s="160">
        <v>0</v>
      </c>
      <c r="H62" s="176">
        <f t="shared" si="0"/>
        <v>0</v>
      </c>
      <c r="I62" s="197">
        <f>IF(Volume!D62=0,0,Volume!F62/Volume!D62)</f>
        <v>0</v>
      </c>
      <c r="J62" s="187">
        <v>0</v>
      </c>
      <c r="K62" s="176">
        <f t="shared" si="1"/>
        <v>0</v>
      </c>
      <c r="L62" s="61"/>
      <c r="M62" s="7"/>
      <c r="N62" s="60"/>
      <c r="O62" s="4"/>
      <c r="P62" s="4"/>
      <c r="Q62" s="4"/>
      <c r="R62" s="4"/>
      <c r="S62" s="4"/>
      <c r="T62" s="4"/>
      <c r="U62" s="62"/>
      <c r="V62" s="4"/>
      <c r="W62" s="4"/>
      <c r="X62" s="4"/>
      <c r="Y62" s="4"/>
      <c r="Z62" s="4"/>
      <c r="AA62" s="3"/>
    </row>
    <row r="63" spans="1:29" s="59" customFormat="1" ht="15">
      <c r="A63" s="188" t="s">
        <v>104</v>
      </c>
      <c r="B63" s="200">
        <f>'Open Int.'!E63</f>
        <v>2400</v>
      </c>
      <c r="C63" s="201">
        <f>'Open Int.'!F63</f>
        <v>0</v>
      </c>
      <c r="D63" s="202">
        <f>'Open Int.'!H63</f>
        <v>0</v>
      </c>
      <c r="E63" s="358">
        <f>'Open Int.'!I63</f>
        <v>0</v>
      </c>
      <c r="F63" s="203">
        <f>IF('Open Int.'!E63=0,0,'Open Int.'!H63/'Open Int.'!E63)</f>
        <v>0</v>
      </c>
      <c r="G63" s="160">
        <v>0</v>
      </c>
      <c r="H63" s="176">
        <f t="shared" si="0"/>
        <v>0</v>
      </c>
      <c r="I63" s="197">
        <f>IF(Volume!D63=0,0,Volume!F63/Volume!D63)</f>
        <v>0</v>
      </c>
      <c r="J63" s="187">
        <v>0</v>
      </c>
      <c r="K63" s="176">
        <f t="shared" si="1"/>
        <v>0</v>
      </c>
      <c r="L63" s="61"/>
      <c r="M63" s="7"/>
      <c r="N63" s="60"/>
      <c r="O63" s="4"/>
      <c r="P63" s="4"/>
      <c r="Q63" s="4"/>
      <c r="R63" s="4"/>
      <c r="S63" s="4"/>
      <c r="T63" s="4"/>
      <c r="U63" s="62"/>
      <c r="V63" s="4"/>
      <c r="W63" s="4"/>
      <c r="X63" s="4"/>
      <c r="Y63" s="4"/>
      <c r="Z63" s="4"/>
      <c r="AA63" s="3"/>
      <c r="AB63" s="80"/>
      <c r="AC63" s="79"/>
    </row>
    <row r="64" spans="1:29" s="59" customFormat="1" ht="15">
      <c r="A64" s="188" t="s">
        <v>48</v>
      </c>
      <c r="B64" s="200">
        <f>'Open Int.'!E64</f>
        <v>814000</v>
      </c>
      <c r="C64" s="201">
        <f>'Open Int.'!F64</f>
        <v>-18700</v>
      </c>
      <c r="D64" s="202">
        <f>'Open Int.'!H64</f>
        <v>95700</v>
      </c>
      <c r="E64" s="358">
        <f>'Open Int.'!I64</f>
        <v>-2200</v>
      </c>
      <c r="F64" s="203">
        <f>IF('Open Int.'!E64=0,0,'Open Int.'!H64/'Open Int.'!E64)</f>
        <v>0.11756756756756757</v>
      </c>
      <c r="G64" s="160">
        <v>0.11756935270805813</v>
      </c>
      <c r="H64" s="176">
        <f t="shared" si="0"/>
        <v>-1.518372304886851E-05</v>
      </c>
      <c r="I64" s="197">
        <f>IF(Volume!D64=0,0,Volume!F64/Volume!D64)</f>
        <v>0.08839779005524862</v>
      </c>
      <c r="J64" s="187">
        <v>0.20833333333333334</v>
      </c>
      <c r="K64" s="176">
        <f t="shared" si="1"/>
        <v>-0.5756906077348066</v>
      </c>
      <c r="L64" s="61"/>
      <c r="M64" s="7"/>
      <c r="N64" s="60"/>
      <c r="O64" s="4"/>
      <c r="P64" s="4"/>
      <c r="Q64" s="4"/>
      <c r="R64" s="4"/>
      <c r="S64" s="4"/>
      <c r="T64" s="4"/>
      <c r="U64" s="62"/>
      <c r="V64" s="4"/>
      <c r="W64" s="4"/>
      <c r="X64" s="4"/>
      <c r="Y64" s="4"/>
      <c r="Z64" s="4"/>
      <c r="AA64" s="3"/>
      <c r="AB64" s="80"/>
      <c r="AC64" s="79"/>
    </row>
    <row r="65" spans="1:29" s="59" customFormat="1" ht="15">
      <c r="A65" s="188" t="s">
        <v>6</v>
      </c>
      <c r="B65" s="200">
        <f>'Open Int.'!E65</f>
        <v>2781000</v>
      </c>
      <c r="C65" s="201">
        <f>'Open Int.'!F65</f>
        <v>19125</v>
      </c>
      <c r="D65" s="202">
        <f>'Open Int.'!H65</f>
        <v>367875</v>
      </c>
      <c r="E65" s="358">
        <f>'Open Int.'!I65</f>
        <v>-34875</v>
      </c>
      <c r="F65" s="203">
        <f>IF('Open Int.'!E65=0,0,'Open Int.'!H65/'Open Int.'!E65)</f>
        <v>0.13228155339805825</v>
      </c>
      <c r="G65" s="160">
        <v>0.14582484725050918</v>
      </c>
      <c r="H65" s="176">
        <f t="shared" si="0"/>
        <v>-0.09287370504962855</v>
      </c>
      <c r="I65" s="197">
        <f>IF(Volume!D65=0,0,Volume!F65/Volume!D65)</f>
        <v>0.17096018735362997</v>
      </c>
      <c r="J65" s="187">
        <v>0.12931034482758622</v>
      </c>
      <c r="K65" s="176">
        <f t="shared" si="1"/>
        <v>0.3220921155347384</v>
      </c>
      <c r="L65" s="61"/>
      <c r="M65" s="7"/>
      <c r="N65" s="60"/>
      <c r="O65" s="4"/>
      <c r="P65" s="4"/>
      <c r="Q65" s="4"/>
      <c r="R65" s="4"/>
      <c r="S65" s="4"/>
      <c r="T65" s="4"/>
      <c r="U65" s="62"/>
      <c r="V65" s="4"/>
      <c r="W65" s="4"/>
      <c r="X65" s="4"/>
      <c r="Y65" s="4"/>
      <c r="Z65" s="4"/>
      <c r="AA65" s="3"/>
      <c r="AB65" s="80"/>
      <c r="AC65" s="79"/>
    </row>
    <row r="66" spans="1:27" s="8" customFormat="1" ht="15">
      <c r="A66" s="188" t="s">
        <v>192</v>
      </c>
      <c r="B66" s="200">
        <f>'Open Int.'!E66</f>
        <v>1232000</v>
      </c>
      <c r="C66" s="201">
        <f>'Open Int.'!F66</f>
        <v>-11000</v>
      </c>
      <c r="D66" s="202">
        <f>'Open Int.'!H66</f>
        <v>154000</v>
      </c>
      <c r="E66" s="358">
        <f>'Open Int.'!I66</f>
        <v>2000</v>
      </c>
      <c r="F66" s="203">
        <f>IF('Open Int.'!E66=0,0,'Open Int.'!H66/'Open Int.'!E66)</f>
        <v>0.125</v>
      </c>
      <c r="G66" s="160">
        <v>0.12228479485116653</v>
      </c>
      <c r="H66" s="176">
        <f t="shared" si="0"/>
        <v>0.022203947368421087</v>
      </c>
      <c r="I66" s="197">
        <f>IF(Volume!D66=0,0,Volume!F66/Volume!D66)</f>
        <v>0.0625</v>
      </c>
      <c r="J66" s="187">
        <v>0.04954954954954955</v>
      </c>
      <c r="K66" s="176">
        <f t="shared" si="1"/>
        <v>0.26136363636363635</v>
      </c>
      <c r="L66" s="61"/>
      <c r="M66" s="7"/>
      <c r="N66" s="60"/>
      <c r="O66" s="4"/>
      <c r="P66" s="4"/>
      <c r="Q66" s="4"/>
      <c r="R66" s="4"/>
      <c r="S66" s="4"/>
      <c r="T66" s="4"/>
      <c r="U66" s="62"/>
      <c r="V66" s="4"/>
      <c r="W66" s="4"/>
      <c r="X66" s="4"/>
      <c r="Y66" s="4"/>
      <c r="Z66" s="4"/>
      <c r="AA66" s="3"/>
    </row>
    <row r="67" spans="1:27" s="8" customFormat="1" ht="15">
      <c r="A67" s="188" t="s">
        <v>183</v>
      </c>
      <c r="B67" s="200">
        <f>'Open Int.'!E67</f>
        <v>0</v>
      </c>
      <c r="C67" s="201">
        <f>'Open Int.'!F67</f>
        <v>0</v>
      </c>
      <c r="D67" s="202">
        <f>'Open Int.'!H67</f>
        <v>0</v>
      </c>
      <c r="E67" s="358">
        <f>'Open Int.'!I67</f>
        <v>0</v>
      </c>
      <c r="F67" s="203">
        <f>IF('Open Int.'!E67=0,0,'Open Int.'!H67/'Open Int.'!E67)</f>
        <v>0</v>
      </c>
      <c r="G67" s="160">
        <v>0</v>
      </c>
      <c r="H67" s="176">
        <f t="shared" si="0"/>
        <v>0</v>
      </c>
      <c r="I67" s="197">
        <f>IF(Volume!D67=0,0,Volume!F67/Volume!D67)</f>
        <v>0</v>
      </c>
      <c r="J67" s="187">
        <v>0</v>
      </c>
      <c r="K67" s="176">
        <f t="shared" si="1"/>
        <v>0</v>
      </c>
      <c r="L67" s="61"/>
      <c r="M67" s="7"/>
      <c r="N67" s="60"/>
      <c r="O67" s="4"/>
      <c r="P67" s="4"/>
      <c r="Q67" s="4"/>
      <c r="R67" s="4"/>
      <c r="S67" s="4"/>
      <c r="T67" s="4"/>
      <c r="U67" s="62"/>
      <c r="V67" s="4"/>
      <c r="W67" s="4"/>
      <c r="X67" s="4"/>
      <c r="Y67" s="4"/>
      <c r="Z67" s="4"/>
      <c r="AA67" s="3"/>
    </row>
    <row r="68" spans="1:29" s="59" customFormat="1" ht="15">
      <c r="A68" s="188" t="s">
        <v>147</v>
      </c>
      <c r="B68" s="200">
        <f>'Open Int.'!E68</f>
        <v>43200</v>
      </c>
      <c r="C68" s="201">
        <f>'Open Int.'!F68</f>
        <v>0</v>
      </c>
      <c r="D68" s="202">
        <f>'Open Int.'!H68</f>
        <v>3200</v>
      </c>
      <c r="E68" s="358">
        <f>'Open Int.'!I68</f>
        <v>0</v>
      </c>
      <c r="F68" s="203">
        <f>IF('Open Int.'!E68=0,0,'Open Int.'!H68/'Open Int.'!E68)</f>
        <v>0.07407407407407407</v>
      </c>
      <c r="G68" s="160">
        <v>0.07407407407407407</v>
      </c>
      <c r="H68" s="176">
        <f t="shared" si="0"/>
        <v>0</v>
      </c>
      <c r="I68" s="197">
        <f>IF(Volume!D68=0,0,Volume!F68/Volume!D68)</f>
        <v>0</v>
      </c>
      <c r="J68" s="187">
        <v>0</v>
      </c>
      <c r="K68" s="176">
        <f t="shared" si="1"/>
        <v>0</v>
      </c>
      <c r="L68" s="61"/>
      <c r="M68" s="7"/>
      <c r="N68" s="60"/>
      <c r="O68" s="4"/>
      <c r="P68" s="4"/>
      <c r="Q68" s="4"/>
      <c r="R68" s="4"/>
      <c r="S68" s="4"/>
      <c r="T68" s="4"/>
      <c r="U68" s="62"/>
      <c r="V68" s="4"/>
      <c r="W68" s="4"/>
      <c r="X68" s="4"/>
      <c r="Y68" s="4"/>
      <c r="Z68" s="4"/>
      <c r="AA68" s="3"/>
      <c r="AB68" s="80"/>
      <c r="AC68" s="79"/>
    </row>
    <row r="69" spans="1:27" s="8" customFormat="1" ht="15">
      <c r="A69" s="188" t="s">
        <v>159</v>
      </c>
      <c r="B69" s="200">
        <f>'Open Int.'!E69</f>
        <v>250</v>
      </c>
      <c r="C69" s="201">
        <f>'Open Int.'!F69</f>
        <v>0</v>
      </c>
      <c r="D69" s="202">
        <f>'Open Int.'!H69</f>
        <v>0</v>
      </c>
      <c r="E69" s="358">
        <f>'Open Int.'!I69</f>
        <v>0</v>
      </c>
      <c r="F69" s="203">
        <f>IF('Open Int.'!E69=0,0,'Open Int.'!H69/'Open Int.'!E69)</f>
        <v>0</v>
      </c>
      <c r="G69" s="160">
        <v>0</v>
      </c>
      <c r="H69" s="176">
        <f aca="true" t="shared" si="2" ref="H69:H130">IF(G69=0,0,(F69-G69)/G69)</f>
        <v>0</v>
      </c>
      <c r="I69" s="197">
        <f>IF(Volume!D69=0,0,Volume!F69/Volume!D69)</f>
        <v>0</v>
      </c>
      <c r="J69" s="187">
        <v>0</v>
      </c>
      <c r="K69" s="176">
        <f aca="true" t="shared" si="3" ref="K69:K130">IF(J69=0,0,(I69-J69)/J69)</f>
        <v>0</v>
      </c>
      <c r="L69" s="61"/>
      <c r="M69" s="7"/>
      <c r="N69" s="60"/>
      <c r="O69" s="4"/>
      <c r="P69" s="4"/>
      <c r="Q69" s="4"/>
      <c r="R69" s="4"/>
      <c r="S69" s="4"/>
      <c r="T69" s="4"/>
      <c r="U69" s="62"/>
      <c r="V69" s="4"/>
      <c r="W69" s="4"/>
      <c r="X69" s="4"/>
      <c r="Y69" s="4"/>
      <c r="Z69" s="4"/>
      <c r="AA69" s="3"/>
    </row>
    <row r="70" spans="1:29" s="59" customFormat="1" ht="15">
      <c r="A70" s="188" t="s">
        <v>148</v>
      </c>
      <c r="B70" s="200">
        <f>'Open Int.'!E70</f>
        <v>3687500</v>
      </c>
      <c r="C70" s="201">
        <f>'Open Int.'!F70</f>
        <v>62500</v>
      </c>
      <c r="D70" s="202">
        <f>'Open Int.'!H70</f>
        <v>650000</v>
      </c>
      <c r="E70" s="358">
        <f>'Open Int.'!I70</f>
        <v>0</v>
      </c>
      <c r="F70" s="203">
        <f>IF('Open Int.'!E70=0,0,'Open Int.'!H70/'Open Int.'!E70)</f>
        <v>0.17627118644067796</v>
      </c>
      <c r="G70" s="160">
        <v>0.1793103448275862</v>
      </c>
      <c r="H70" s="176">
        <f t="shared" si="2"/>
        <v>-0.016949152542372888</v>
      </c>
      <c r="I70" s="197">
        <f>IF(Volume!D70=0,0,Volume!F70/Volume!D70)</f>
        <v>0.18181818181818182</v>
      </c>
      <c r="J70" s="187">
        <v>0</v>
      </c>
      <c r="K70" s="176">
        <f t="shared" si="3"/>
        <v>0</v>
      </c>
      <c r="L70" s="61"/>
      <c r="M70" s="7"/>
      <c r="N70" s="60"/>
      <c r="O70" s="4"/>
      <c r="P70" s="4"/>
      <c r="Q70" s="4"/>
      <c r="R70" s="4"/>
      <c r="S70" s="4"/>
      <c r="T70" s="4"/>
      <c r="U70" s="62"/>
      <c r="V70" s="4"/>
      <c r="W70" s="4"/>
      <c r="X70" s="4"/>
      <c r="Y70" s="4"/>
      <c r="Z70" s="4"/>
      <c r="AA70" s="3"/>
      <c r="AB70" s="80"/>
      <c r="AC70" s="79"/>
    </row>
    <row r="71" spans="1:27" s="8" customFormat="1" ht="15">
      <c r="A71" s="188" t="s">
        <v>184</v>
      </c>
      <c r="B71" s="200">
        <f>'Open Int.'!E71</f>
        <v>132000</v>
      </c>
      <c r="C71" s="201">
        <f>'Open Int.'!F71</f>
        <v>20000</v>
      </c>
      <c r="D71" s="202">
        <f>'Open Int.'!H71</f>
        <v>36000</v>
      </c>
      <c r="E71" s="358">
        <f>'Open Int.'!I71</f>
        <v>12000</v>
      </c>
      <c r="F71" s="203">
        <f>IF('Open Int.'!E71=0,0,'Open Int.'!H71/'Open Int.'!E71)</f>
        <v>0.2727272727272727</v>
      </c>
      <c r="G71" s="160">
        <v>0.21428571428571427</v>
      </c>
      <c r="H71" s="176">
        <f t="shared" si="2"/>
        <v>0.2727272727272727</v>
      </c>
      <c r="I71" s="197">
        <f>IF(Volume!D71=0,0,Volume!F71/Volume!D71)</f>
        <v>0.6</v>
      </c>
      <c r="J71" s="187">
        <v>0</v>
      </c>
      <c r="K71" s="176">
        <f t="shared" si="3"/>
        <v>0</v>
      </c>
      <c r="L71" s="61"/>
      <c r="M71" s="7"/>
      <c r="N71" s="60"/>
      <c r="O71" s="4"/>
      <c r="P71" s="4"/>
      <c r="Q71" s="4"/>
      <c r="R71" s="4"/>
      <c r="S71" s="4"/>
      <c r="T71" s="4"/>
      <c r="U71" s="62"/>
      <c r="V71" s="4"/>
      <c r="W71" s="4"/>
      <c r="X71" s="4"/>
      <c r="Y71" s="4"/>
      <c r="Z71" s="4"/>
      <c r="AA71" s="3"/>
    </row>
    <row r="72" spans="1:27" s="8" customFormat="1" ht="15">
      <c r="A72" s="188" t="s">
        <v>193</v>
      </c>
      <c r="B72" s="200">
        <f>'Open Int.'!E72</f>
        <v>490000</v>
      </c>
      <c r="C72" s="201">
        <f>'Open Int.'!F72</f>
        <v>60000</v>
      </c>
      <c r="D72" s="202">
        <f>'Open Int.'!H72</f>
        <v>140000</v>
      </c>
      <c r="E72" s="358">
        <f>'Open Int.'!I72</f>
        <v>20000</v>
      </c>
      <c r="F72" s="203">
        <f>IF('Open Int.'!E72=0,0,'Open Int.'!H72/'Open Int.'!E72)</f>
        <v>0.2857142857142857</v>
      </c>
      <c r="G72" s="160">
        <v>0.27906976744186046</v>
      </c>
      <c r="H72" s="176">
        <f t="shared" si="2"/>
        <v>0.023809523809523767</v>
      </c>
      <c r="I72" s="197">
        <f>IF(Volume!D72=0,0,Volume!F72/Volume!D72)</f>
        <v>0.08270676691729323</v>
      </c>
      <c r="J72" s="187">
        <v>0.10582010582010581</v>
      </c>
      <c r="K72" s="176">
        <f t="shared" si="3"/>
        <v>-0.21842105263157896</v>
      </c>
      <c r="L72" s="61"/>
      <c r="M72" s="7"/>
      <c r="N72" s="60"/>
      <c r="O72" s="4"/>
      <c r="P72" s="4"/>
      <c r="Q72" s="4"/>
      <c r="R72" s="4"/>
      <c r="S72" s="4"/>
      <c r="T72" s="4"/>
      <c r="U72" s="62"/>
      <c r="V72" s="4"/>
      <c r="W72" s="4"/>
      <c r="X72" s="4"/>
      <c r="Y72" s="4"/>
      <c r="Z72" s="4"/>
      <c r="AA72" s="3"/>
    </row>
    <row r="73" spans="1:27" s="8" customFormat="1" ht="15">
      <c r="A73" s="188" t="s">
        <v>160</v>
      </c>
      <c r="B73" s="200">
        <f>'Open Int.'!E73</f>
        <v>62900</v>
      </c>
      <c r="C73" s="201">
        <f>'Open Int.'!F73</f>
        <v>-1700</v>
      </c>
      <c r="D73" s="202">
        <f>'Open Int.'!H73</f>
        <v>25500</v>
      </c>
      <c r="E73" s="358">
        <f>'Open Int.'!I73</f>
        <v>15300</v>
      </c>
      <c r="F73" s="203">
        <f>IF('Open Int.'!E73=0,0,'Open Int.'!H73/'Open Int.'!E73)</f>
        <v>0.40540540540540543</v>
      </c>
      <c r="G73" s="160">
        <v>0.15789473684210525</v>
      </c>
      <c r="H73" s="176">
        <f t="shared" si="2"/>
        <v>1.5675675675675678</v>
      </c>
      <c r="I73" s="197">
        <f>IF(Volume!D73=0,0,Volume!F73/Volume!D73)</f>
        <v>0</v>
      </c>
      <c r="J73" s="187">
        <v>0</v>
      </c>
      <c r="K73" s="176">
        <f t="shared" si="3"/>
        <v>0</v>
      </c>
      <c r="L73" s="61"/>
      <c r="M73" s="7"/>
      <c r="N73" s="60"/>
      <c r="O73" s="4"/>
      <c r="P73" s="4"/>
      <c r="Q73" s="4"/>
      <c r="R73" s="4"/>
      <c r="S73" s="4"/>
      <c r="T73" s="4"/>
      <c r="U73" s="62"/>
      <c r="V73" s="4"/>
      <c r="W73" s="4"/>
      <c r="X73" s="4"/>
      <c r="Y73" s="4"/>
      <c r="Z73" s="4"/>
      <c r="AA73" s="3"/>
    </row>
    <row r="74" spans="1:27" s="8" customFormat="1" ht="15">
      <c r="A74" s="188" t="s">
        <v>355</v>
      </c>
      <c r="B74" s="200">
        <f>'Open Int.'!E74</f>
        <v>846600</v>
      </c>
      <c r="C74" s="201">
        <f>'Open Int.'!F74</f>
        <v>-11900</v>
      </c>
      <c r="D74" s="202">
        <f>'Open Int.'!H74</f>
        <v>69700</v>
      </c>
      <c r="E74" s="358">
        <f>'Open Int.'!I74</f>
        <v>-850</v>
      </c>
      <c r="F74" s="203">
        <f>IF('Open Int.'!E74=0,0,'Open Int.'!H74/'Open Int.'!E74)</f>
        <v>0.0823293172690763</v>
      </c>
      <c r="G74" s="160">
        <v>0.08217821782178218</v>
      </c>
      <c r="H74" s="176">
        <f t="shared" si="2"/>
        <v>0.001838680021289896</v>
      </c>
      <c r="I74" s="197">
        <f>IF(Volume!D74=0,0,Volume!F74/Volume!D74)</f>
        <v>0.0273972602739726</v>
      </c>
      <c r="J74" s="187">
        <v>0.021052631578947368</v>
      </c>
      <c r="K74" s="176">
        <f t="shared" si="3"/>
        <v>0.3013698630136986</v>
      </c>
      <c r="L74" s="61"/>
      <c r="M74" s="7"/>
      <c r="N74" s="60"/>
      <c r="O74" s="4"/>
      <c r="P74" s="4"/>
      <c r="Q74" s="4"/>
      <c r="R74" s="4"/>
      <c r="S74" s="4"/>
      <c r="T74" s="4"/>
      <c r="U74" s="62"/>
      <c r="V74" s="4"/>
      <c r="W74" s="4"/>
      <c r="X74" s="4"/>
      <c r="Y74" s="4"/>
      <c r="Z74" s="4"/>
      <c r="AA74" s="3"/>
    </row>
    <row r="75" spans="1:27" s="8" customFormat="1" ht="15">
      <c r="A75" s="188" t="s">
        <v>225</v>
      </c>
      <c r="B75" s="200">
        <f>'Open Int.'!E75</f>
        <v>99600</v>
      </c>
      <c r="C75" s="201">
        <f>'Open Int.'!F75</f>
        <v>-5800</v>
      </c>
      <c r="D75" s="202">
        <f>'Open Int.'!H75</f>
        <v>10400</v>
      </c>
      <c r="E75" s="358">
        <f>'Open Int.'!I75</f>
        <v>200</v>
      </c>
      <c r="F75" s="203">
        <f>IF('Open Int.'!E75=0,0,'Open Int.'!H75/'Open Int.'!E75)</f>
        <v>0.10441767068273092</v>
      </c>
      <c r="G75" s="160">
        <v>0.0967741935483871</v>
      </c>
      <c r="H75" s="176">
        <f t="shared" si="2"/>
        <v>0.07898259705488618</v>
      </c>
      <c r="I75" s="197">
        <f>IF(Volume!D75=0,0,Volume!F75/Volume!D75)</f>
        <v>0.06930693069306931</v>
      </c>
      <c r="J75" s="187">
        <v>0.014598540145985401</v>
      </c>
      <c r="K75" s="176">
        <f t="shared" si="3"/>
        <v>3.747524752475248</v>
      </c>
      <c r="L75" s="61"/>
      <c r="M75" s="7"/>
      <c r="N75" s="60"/>
      <c r="O75" s="4"/>
      <c r="P75" s="4"/>
      <c r="Q75" s="4"/>
      <c r="R75" s="4"/>
      <c r="S75" s="4"/>
      <c r="T75" s="4"/>
      <c r="U75" s="62"/>
      <c r="V75" s="4"/>
      <c r="W75" s="4"/>
      <c r="X75" s="4"/>
      <c r="Y75" s="4"/>
      <c r="Z75" s="4"/>
      <c r="AA75" s="3"/>
    </row>
    <row r="76" spans="1:29" s="59" customFormat="1" ht="15">
      <c r="A76" s="188" t="s">
        <v>7</v>
      </c>
      <c r="B76" s="200">
        <f>'Open Int.'!E76</f>
        <v>65650</v>
      </c>
      <c r="C76" s="201">
        <f>'Open Int.'!F76</f>
        <v>7800</v>
      </c>
      <c r="D76" s="202">
        <f>'Open Int.'!H76</f>
        <v>29250</v>
      </c>
      <c r="E76" s="358">
        <f>'Open Int.'!I76</f>
        <v>1300</v>
      </c>
      <c r="F76" s="203">
        <f>IF('Open Int.'!E76=0,0,'Open Int.'!H76/'Open Int.'!E76)</f>
        <v>0.44554455445544555</v>
      </c>
      <c r="G76" s="160">
        <v>0.48314606741573035</v>
      </c>
      <c r="H76" s="176">
        <f t="shared" si="2"/>
        <v>-0.07782638728989179</v>
      </c>
      <c r="I76" s="197">
        <f>IF(Volume!D76=0,0,Volume!F76/Volume!D76)</f>
        <v>0.28888888888888886</v>
      </c>
      <c r="J76" s="187">
        <v>0.19402985074626866</v>
      </c>
      <c r="K76" s="176">
        <f t="shared" si="3"/>
        <v>0.4888888888888887</v>
      </c>
      <c r="L76" s="61"/>
      <c r="M76" s="7"/>
      <c r="N76" s="60"/>
      <c r="O76" s="4"/>
      <c r="P76" s="4"/>
      <c r="Q76" s="4"/>
      <c r="R76" s="4"/>
      <c r="S76" s="4"/>
      <c r="T76" s="4"/>
      <c r="U76" s="62"/>
      <c r="V76" s="4"/>
      <c r="W76" s="4"/>
      <c r="X76" s="4"/>
      <c r="Y76" s="4"/>
      <c r="Z76" s="4"/>
      <c r="AA76" s="3"/>
      <c r="AB76" s="80"/>
      <c r="AC76" s="79"/>
    </row>
    <row r="77" spans="1:27" s="8" customFormat="1" ht="15">
      <c r="A77" s="188" t="s">
        <v>185</v>
      </c>
      <c r="B77" s="200">
        <f>'Open Int.'!E77</f>
        <v>0</v>
      </c>
      <c r="C77" s="201">
        <f>'Open Int.'!F77</f>
        <v>0</v>
      </c>
      <c r="D77" s="202">
        <f>'Open Int.'!H77</f>
        <v>0</v>
      </c>
      <c r="E77" s="358">
        <f>'Open Int.'!I77</f>
        <v>0</v>
      </c>
      <c r="F77" s="203">
        <f>IF('Open Int.'!E77=0,0,'Open Int.'!H77/'Open Int.'!E77)</f>
        <v>0</v>
      </c>
      <c r="G77" s="160">
        <v>0</v>
      </c>
      <c r="H77" s="176">
        <f t="shared" si="2"/>
        <v>0</v>
      </c>
      <c r="I77" s="197">
        <f>IF(Volume!D77=0,0,Volume!F77/Volume!D77)</f>
        <v>0</v>
      </c>
      <c r="J77" s="187">
        <v>0</v>
      </c>
      <c r="K77" s="176">
        <f t="shared" si="3"/>
        <v>0</v>
      </c>
      <c r="L77" s="61"/>
      <c r="M77" s="7"/>
      <c r="N77" s="60"/>
      <c r="O77" s="4"/>
      <c r="P77" s="4"/>
      <c r="Q77" s="4"/>
      <c r="R77" s="4"/>
      <c r="S77" s="4"/>
      <c r="T77" s="4"/>
      <c r="U77" s="62"/>
      <c r="V77" s="4"/>
      <c r="W77" s="4"/>
      <c r="X77" s="4"/>
      <c r="Y77" s="4"/>
      <c r="Z77" s="4"/>
      <c r="AA77" s="3"/>
    </row>
    <row r="78" spans="1:27" s="8" customFormat="1" ht="15">
      <c r="A78" s="188" t="s">
        <v>239</v>
      </c>
      <c r="B78" s="200">
        <f>'Open Int.'!E78</f>
        <v>91200</v>
      </c>
      <c r="C78" s="201">
        <f>'Open Int.'!F78</f>
        <v>-3200</v>
      </c>
      <c r="D78" s="202">
        <f>'Open Int.'!H78</f>
        <v>22400</v>
      </c>
      <c r="E78" s="358">
        <f>'Open Int.'!I78</f>
        <v>400</v>
      </c>
      <c r="F78" s="203">
        <f>IF('Open Int.'!E78=0,0,'Open Int.'!H78/'Open Int.'!E78)</f>
        <v>0.24561403508771928</v>
      </c>
      <c r="G78" s="160">
        <v>0.2330508474576271</v>
      </c>
      <c r="H78" s="176">
        <f t="shared" si="2"/>
        <v>0.05390749601275916</v>
      </c>
      <c r="I78" s="197">
        <f>IF(Volume!D78=0,0,Volume!F78/Volume!D78)</f>
        <v>0.10526315789473684</v>
      </c>
      <c r="J78" s="187">
        <v>0.07142857142857142</v>
      </c>
      <c r="K78" s="176">
        <f t="shared" si="3"/>
        <v>0.47368421052631576</v>
      </c>
      <c r="L78" s="61"/>
      <c r="M78" s="7"/>
      <c r="N78" s="60"/>
      <c r="O78" s="4"/>
      <c r="P78" s="4"/>
      <c r="Q78" s="4"/>
      <c r="R78" s="4"/>
      <c r="S78" s="4"/>
      <c r="T78" s="4"/>
      <c r="U78" s="62"/>
      <c r="V78" s="4"/>
      <c r="W78" s="4"/>
      <c r="X78" s="4"/>
      <c r="Y78" s="4"/>
      <c r="Z78" s="4"/>
      <c r="AA78" s="3"/>
    </row>
    <row r="79" spans="1:29" s="59" customFormat="1" ht="15">
      <c r="A79" s="188" t="s">
        <v>222</v>
      </c>
      <c r="B79" s="200">
        <f>'Open Int.'!E79</f>
        <v>987500</v>
      </c>
      <c r="C79" s="201">
        <f>'Open Int.'!F79</f>
        <v>7500</v>
      </c>
      <c r="D79" s="202">
        <f>'Open Int.'!H79</f>
        <v>670000</v>
      </c>
      <c r="E79" s="358">
        <f>'Open Int.'!I79</f>
        <v>-18750</v>
      </c>
      <c r="F79" s="203">
        <f>IF('Open Int.'!E79=0,0,'Open Int.'!H79/'Open Int.'!E79)</f>
        <v>0.6784810126582278</v>
      </c>
      <c r="G79" s="160">
        <v>0.7028061224489796</v>
      </c>
      <c r="H79" s="176">
        <f t="shared" si="2"/>
        <v>-0.034611408486296506</v>
      </c>
      <c r="I79" s="197">
        <f>IF(Volume!D79=0,0,Volume!F79/Volume!D79)</f>
        <v>0.3125</v>
      </c>
      <c r="J79" s="187">
        <v>0.15384615384615385</v>
      </c>
      <c r="K79" s="176">
        <f t="shared" si="3"/>
        <v>1.0312499999999998</v>
      </c>
      <c r="L79" s="61"/>
      <c r="M79" s="7"/>
      <c r="N79" s="60"/>
      <c r="O79" s="4"/>
      <c r="P79" s="4"/>
      <c r="Q79" s="4"/>
      <c r="R79" s="4"/>
      <c r="S79" s="4"/>
      <c r="T79" s="4"/>
      <c r="U79" s="62"/>
      <c r="V79" s="4"/>
      <c r="W79" s="4"/>
      <c r="X79" s="4"/>
      <c r="Y79" s="4"/>
      <c r="Z79" s="4"/>
      <c r="AA79" s="3"/>
      <c r="AB79" s="80"/>
      <c r="AC79" s="79"/>
    </row>
    <row r="80" spans="1:27" s="8" customFormat="1" ht="15">
      <c r="A80" s="188" t="s">
        <v>364</v>
      </c>
      <c r="B80" s="200">
        <f>'Open Int.'!E80</f>
        <v>388800</v>
      </c>
      <c r="C80" s="201">
        <f>'Open Int.'!F80</f>
        <v>388800</v>
      </c>
      <c r="D80" s="202">
        <f>'Open Int.'!H80</f>
        <v>115200</v>
      </c>
      <c r="E80" s="358">
        <f>'Open Int.'!I80</f>
        <v>115200</v>
      </c>
      <c r="F80" s="203">
        <f>IF('Open Int.'!E80=0,0,'Open Int.'!H80/'Open Int.'!E80)</f>
        <v>0.2962962962962963</v>
      </c>
      <c r="G80" s="160">
        <v>0.31140350877192985</v>
      </c>
      <c r="H80" s="176">
        <f t="shared" si="2"/>
        <v>-0.04851330203442892</v>
      </c>
      <c r="I80" s="197">
        <f>IF(Volume!D80=0,0,Volume!F80/Volume!D80)</f>
        <v>0.03076923076923077</v>
      </c>
      <c r="J80" s="187">
        <v>0.06060606060606061</v>
      </c>
      <c r="K80" s="176">
        <f t="shared" si="3"/>
        <v>-0.4923076923076923</v>
      </c>
      <c r="L80" s="61"/>
      <c r="M80" s="7"/>
      <c r="N80" s="60"/>
      <c r="O80" s="4"/>
      <c r="P80" s="4"/>
      <c r="Q80" s="4"/>
      <c r="R80" s="4"/>
      <c r="S80" s="4"/>
      <c r="T80" s="4"/>
      <c r="U80" s="62"/>
      <c r="V80" s="4"/>
      <c r="W80" s="4"/>
      <c r="X80" s="4"/>
      <c r="Y80" s="4"/>
      <c r="Z80" s="4"/>
      <c r="AA80" s="3"/>
    </row>
    <row r="81" spans="1:27" s="8" customFormat="1" ht="15">
      <c r="A81" s="188" t="s">
        <v>161</v>
      </c>
      <c r="B81" s="200">
        <f>'Open Int.'!E81</f>
        <v>551800</v>
      </c>
      <c r="C81" s="201">
        <f>'Open Int.'!F81</f>
        <v>17800</v>
      </c>
      <c r="D81" s="202">
        <f>'Open Int.'!H81</f>
        <v>17800</v>
      </c>
      <c r="E81" s="358">
        <f>'Open Int.'!I81</f>
        <v>0</v>
      </c>
      <c r="F81" s="203">
        <f>IF('Open Int.'!E81=0,0,'Open Int.'!H81/'Open Int.'!E81)</f>
        <v>0.03225806451612903</v>
      </c>
      <c r="G81" s="160">
        <v>0.03333333333333333</v>
      </c>
      <c r="H81" s="176">
        <f t="shared" si="2"/>
        <v>-0.032258064516129045</v>
      </c>
      <c r="I81" s="197">
        <f>IF(Volume!D81=0,0,Volume!F81/Volume!D81)</f>
        <v>0</v>
      </c>
      <c r="J81" s="187">
        <v>0</v>
      </c>
      <c r="K81" s="176">
        <f t="shared" si="3"/>
        <v>0</v>
      </c>
      <c r="L81" s="61"/>
      <c r="M81" s="7"/>
      <c r="N81" s="60"/>
      <c r="O81" s="4"/>
      <c r="P81" s="4"/>
      <c r="Q81" s="4"/>
      <c r="R81" s="4"/>
      <c r="S81" s="4"/>
      <c r="T81" s="4"/>
      <c r="U81" s="62"/>
      <c r="V81" s="4"/>
      <c r="W81" s="4"/>
      <c r="X81" s="4"/>
      <c r="Y81" s="4"/>
      <c r="Z81" s="4"/>
      <c r="AA81" s="3"/>
    </row>
    <row r="82" spans="1:29" s="59" customFormat="1" ht="15">
      <c r="A82" s="188" t="s">
        <v>8</v>
      </c>
      <c r="B82" s="200">
        <f>'Open Int.'!E82</f>
        <v>2958400</v>
      </c>
      <c r="C82" s="201">
        <f>'Open Int.'!F82</f>
        <v>-14400</v>
      </c>
      <c r="D82" s="202">
        <f>'Open Int.'!H82</f>
        <v>459200</v>
      </c>
      <c r="E82" s="358">
        <f>'Open Int.'!I82</f>
        <v>14400</v>
      </c>
      <c r="F82" s="203">
        <f>IF('Open Int.'!E82=0,0,'Open Int.'!H82/'Open Int.'!E82)</f>
        <v>0.1552190373174689</v>
      </c>
      <c r="G82" s="160">
        <v>0.1496232508073197</v>
      </c>
      <c r="H82" s="176">
        <f t="shared" si="2"/>
        <v>0.03739917746711223</v>
      </c>
      <c r="I82" s="197">
        <f>IF(Volume!D82=0,0,Volume!F82/Volume!D82)</f>
        <v>0.09174311926605505</v>
      </c>
      <c r="J82" s="187">
        <v>0.08481012658227848</v>
      </c>
      <c r="K82" s="176">
        <f t="shared" si="3"/>
        <v>0.08174722716691785</v>
      </c>
      <c r="L82" s="61"/>
      <c r="M82" s="7"/>
      <c r="N82" s="60"/>
      <c r="O82" s="4"/>
      <c r="P82" s="4"/>
      <c r="Q82" s="4"/>
      <c r="R82" s="4"/>
      <c r="S82" s="4"/>
      <c r="T82" s="4"/>
      <c r="U82" s="62"/>
      <c r="V82" s="4"/>
      <c r="W82" s="4"/>
      <c r="X82" s="4"/>
      <c r="Y82" s="4"/>
      <c r="Z82" s="4"/>
      <c r="AA82" s="3"/>
      <c r="AB82" s="80"/>
      <c r="AC82" s="79"/>
    </row>
    <row r="83" spans="1:27" s="8" customFormat="1" ht="15">
      <c r="A83" s="188" t="s">
        <v>194</v>
      </c>
      <c r="B83" s="200">
        <f>'Open Int.'!E83</f>
        <v>7812000</v>
      </c>
      <c r="C83" s="201">
        <f>'Open Int.'!F83</f>
        <v>-140000</v>
      </c>
      <c r="D83" s="202">
        <f>'Open Int.'!H83</f>
        <v>1036000</v>
      </c>
      <c r="E83" s="358">
        <f>'Open Int.'!I83</f>
        <v>0</v>
      </c>
      <c r="F83" s="203">
        <f>IF('Open Int.'!E83=0,0,'Open Int.'!H83/'Open Int.'!E83)</f>
        <v>0.13261648745519714</v>
      </c>
      <c r="G83" s="160">
        <v>0.13028169014084506</v>
      </c>
      <c r="H83" s="176">
        <f t="shared" si="2"/>
        <v>0.017921146953405093</v>
      </c>
      <c r="I83" s="197">
        <f>IF(Volume!D83=0,0,Volume!F83/Volume!D83)</f>
        <v>0</v>
      </c>
      <c r="J83" s="187">
        <v>0.125</v>
      </c>
      <c r="K83" s="176">
        <f t="shared" si="3"/>
        <v>-1</v>
      </c>
      <c r="L83" s="61"/>
      <c r="M83" s="7"/>
      <c r="N83" s="60"/>
      <c r="O83" s="4"/>
      <c r="P83" s="4"/>
      <c r="Q83" s="4"/>
      <c r="R83" s="4"/>
      <c r="S83" s="4"/>
      <c r="T83" s="4"/>
      <c r="U83" s="62"/>
      <c r="V83" s="4"/>
      <c r="W83" s="4"/>
      <c r="X83" s="4"/>
      <c r="Y83" s="4"/>
      <c r="Z83" s="4"/>
      <c r="AA83" s="3"/>
    </row>
    <row r="84" spans="1:29" s="59" customFormat="1" ht="15">
      <c r="A84" s="188" t="s">
        <v>217</v>
      </c>
      <c r="B84" s="200">
        <f>'Open Int.'!E84</f>
        <v>133400</v>
      </c>
      <c r="C84" s="201">
        <f>'Open Int.'!F84</f>
        <v>2300</v>
      </c>
      <c r="D84" s="202">
        <f>'Open Int.'!H84</f>
        <v>8050</v>
      </c>
      <c r="E84" s="358">
        <f>'Open Int.'!I84</f>
        <v>-1150</v>
      </c>
      <c r="F84" s="203">
        <f>IF('Open Int.'!E84=0,0,'Open Int.'!H84/'Open Int.'!E84)</f>
        <v>0.0603448275862069</v>
      </c>
      <c r="G84" s="160">
        <v>0.07017543859649122</v>
      </c>
      <c r="H84" s="176">
        <f t="shared" si="2"/>
        <v>-0.14008620689655163</v>
      </c>
      <c r="I84" s="197">
        <f>IF(Volume!D84=0,0,Volume!F84/Volume!D84)</f>
        <v>0.10526315789473684</v>
      </c>
      <c r="J84" s="187">
        <v>0.1111111111111111</v>
      </c>
      <c r="K84" s="176">
        <f t="shared" si="3"/>
        <v>-0.05263157894736842</v>
      </c>
      <c r="L84" s="61"/>
      <c r="M84" s="7"/>
      <c r="N84" s="60"/>
      <c r="O84" s="4"/>
      <c r="P84" s="4"/>
      <c r="Q84" s="4"/>
      <c r="R84" s="4"/>
      <c r="S84" s="4"/>
      <c r="T84" s="4"/>
      <c r="U84" s="62"/>
      <c r="V84" s="4"/>
      <c r="W84" s="4"/>
      <c r="X84" s="4"/>
      <c r="Y84" s="4"/>
      <c r="Z84" s="4"/>
      <c r="AA84" s="3"/>
      <c r="AB84" s="80"/>
      <c r="AC84" s="79"/>
    </row>
    <row r="85" spans="1:27" s="8" customFormat="1" ht="15">
      <c r="A85" s="188" t="s">
        <v>186</v>
      </c>
      <c r="B85" s="200">
        <f>'Open Int.'!E85</f>
        <v>39600</v>
      </c>
      <c r="C85" s="201">
        <f>'Open Int.'!F85</f>
        <v>24200</v>
      </c>
      <c r="D85" s="202">
        <f>'Open Int.'!H85</f>
        <v>0</v>
      </c>
      <c r="E85" s="358">
        <f>'Open Int.'!I85</f>
        <v>0</v>
      </c>
      <c r="F85" s="203">
        <f>IF('Open Int.'!E85=0,0,'Open Int.'!H85/'Open Int.'!E85)</f>
        <v>0</v>
      </c>
      <c r="G85" s="160">
        <v>0</v>
      </c>
      <c r="H85" s="176">
        <f t="shared" si="2"/>
        <v>0</v>
      </c>
      <c r="I85" s="197">
        <f>IF(Volume!D85=0,0,Volume!F85/Volume!D85)</f>
        <v>0</v>
      </c>
      <c r="J85" s="187">
        <v>0</v>
      </c>
      <c r="K85" s="176">
        <f t="shared" si="3"/>
        <v>0</v>
      </c>
      <c r="L85" s="61"/>
      <c r="M85" s="7"/>
      <c r="N85" s="60"/>
      <c r="O85" s="4"/>
      <c r="P85" s="4"/>
      <c r="Q85" s="4"/>
      <c r="R85" s="4"/>
      <c r="S85" s="4"/>
      <c r="T85" s="4"/>
      <c r="U85" s="62"/>
      <c r="V85" s="4"/>
      <c r="W85" s="4"/>
      <c r="X85" s="4"/>
      <c r="Y85" s="4"/>
      <c r="Z85" s="4"/>
      <c r="AA85" s="3"/>
    </row>
    <row r="86" spans="1:27" s="8" customFormat="1" ht="15">
      <c r="A86" s="188" t="s">
        <v>162</v>
      </c>
      <c r="B86" s="200">
        <f>'Open Int.'!E86</f>
        <v>241900</v>
      </c>
      <c r="C86" s="201">
        <f>'Open Int.'!F86</f>
        <v>0</v>
      </c>
      <c r="D86" s="202">
        <f>'Open Int.'!H86</f>
        <v>5900</v>
      </c>
      <c r="E86" s="358">
        <f>'Open Int.'!I86</f>
        <v>0</v>
      </c>
      <c r="F86" s="203">
        <f>IF('Open Int.'!E86=0,0,'Open Int.'!H86/'Open Int.'!E86)</f>
        <v>0.024390243902439025</v>
      </c>
      <c r="G86" s="160">
        <v>0.024390243902439025</v>
      </c>
      <c r="H86" s="176">
        <f t="shared" si="2"/>
        <v>0</v>
      </c>
      <c r="I86" s="197">
        <f>IF(Volume!D86=0,0,Volume!F86/Volume!D86)</f>
        <v>0</v>
      </c>
      <c r="J86" s="187">
        <v>0</v>
      </c>
      <c r="K86" s="176">
        <f t="shared" si="3"/>
        <v>0</v>
      </c>
      <c r="L86" s="61"/>
      <c r="M86" s="7"/>
      <c r="N86" s="60"/>
      <c r="O86" s="4"/>
      <c r="P86" s="4"/>
      <c r="Q86" s="4"/>
      <c r="R86" s="4"/>
      <c r="S86" s="4"/>
      <c r="T86" s="4"/>
      <c r="U86" s="62"/>
      <c r="V86" s="4"/>
      <c r="W86" s="4"/>
      <c r="X86" s="4"/>
      <c r="Y86" s="4"/>
      <c r="Z86" s="4"/>
      <c r="AA86" s="3"/>
    </row>
    <row r="87" spans="1:27" s="8" customFormat="1" ht="15">
      <c r="A87" s="188" t="s">
        <v>163</v>
      </c>
      <c r="B87" s="200">
        <f>'Open Int.'!E87</f>
        <v>10450</v>
      </c>
      <c r="C87" s="201">
        <f>'Open Int.'!F87</f>
        <v>-4180</v>
      </c>
      <c r="D87" s="202">
        <f>'Open Int.'!H87</f>
        <v>37620</v>
      </c>
      <c r="E87" s="358">
        <f>'Open Int.'!I87</f>
        <v>0</v>
      </c>
      <c r="F87" s="203">
        <f>IF('Open Int.'!E87=0,0,'Open Int.'!H87/'Open Int.'!E87)</f>
        <v>3.6</v>
      </c>
      <c r="G87" s="160">
        <v>2.5714285714285716</v>
      </c>
      <c r="H87" s="176">
        <f t="shared" si="2"/>
        <v>0.3999999999999999</v>
      </c>
      <c r="I87" s="197">
        <f>IF(Volume!D87=0,0,Volume!F87/Volume!D87)</f>
        <v>0</v>
      </c>
      <c r="J87" s="187">
        <v>0</v>
      </c>
      <c r="K87" s="176">
        <f t="shared" si="3"/>
        <v>0</v>
      </c>
      <c r="L87" s="61"/>
      <c r="M87" s="7"/>
      <c r="N87" s="60"/>
      <c r="O87" s="4"/>
      <c r="P87" s="4"/>
      <c r="Q87" s="4"/>
      <c r="R87" s="4"/>
      <c r="S87" s="4"/>
      <c r="T87" s="4"/>
      <c r="U87" s="62"/>
      <c r="V87" s="4"/>
      <c r="W87" s="4"/>
      <c r="X87" s="4"/>
      <c r="Y87" s="4"/>
      <c r="Z87" s="4"/>
      <c r="AA87" s="3"/>
    </row>
    <row r="88" spans="1:29" s="59" customFormat="1" ht="15">
      <c r="A88" s="188" t="s">
        <v>137</v>
      </c>
      <c r="B88" s="200">
        <f>'Open Int.'!E88</f>
        <v>11531000</v>
      </c>
      <c r="C88" s="201">
        <f>'Open Int.'!F88</f>
        <v>-344500</v>
      </c>
      <c r="D88" s="202">
        <f>'Open Int.'!H88</f>
        <v>1345500</v>
      </c>
      <c r="E88" s="358">
        <f>'Open Int.'!I88</f>
        <v>13000</v>
      </c>
      <c r="F88" s="203">
        <f>IF('Open Int.'!E88=0,0,'Open Int.'!H88/'Open Int.'!E88)</f>
        <v>0.11668545659526494</v>
      </c>
      <c r="G88" s="160">
        <v>0.11220580186097427</v>
      </c>
      <c r="H88" s="176">
        <f t="shared" si="2"/>
        <v>0.03992355707097099</v>
      </c>
      <c r="I88" s="197">
        <f>IF(Volume!D88=0,0,Volume!F88/Volume!D88)</f>
        <v>0.07553956834532374</v>
      </c>
      <c r="J88" s="187">
        <v>0.07520325203252033</v>
      </c>
      <c r="K88" s="176">
        <f t="shared" si="3"/>
        <v>0.004472097997277794</v>
      </c>
      <c r="L88" s="61"/>
      <c r="M88" s="7"/>
      <c r="N88" s="60"/>
      <c r="O88" s="4"/>
      <c r="P88" s="4"/>
      <c r="Q88" s="4"/>
      <c r="R88" s="4"/>
      <c r="S88" s="4"/>
      <c r="T88" s="4"/>
      <c r="U88" s="62"/>
      <c r="V88" s="4"/>
      <c r="W88" s="4"/>
      <c r="X88" s="4"/>
      <c r="Y88" s="4"/>
      <c r="Z88" s="4"/>
      <c r="AA88" s="3"/>
      <c r="AB88" s="80"/>
      <c r="AC88" s="79"/>
    </row>
    <row r="89" spans="1:29" s="59" customFormat="1" ht="15">
      <c r="A89" s="188" t="s">
        <v>50</v>
      </c>
      <c r="B89" s="200">
        <f>'Open Int.'!E89</f>
        <v>579600</v>
      </c>
      <c r="C89" s="201">
        <f>'Open Int.'!F89</f>
        <v>-3150</v>
      </c>
      <c r="D89" s="202">
        <f>'Open Int.'!H89</f>
        <v>49500</v>
      </c>
      <c r="E89" s="358">
        <f>'Open Int.'!I89</f>
        <v>2250</v>
      </c>
      <c r="F89" s="203">
        <f>IF('Open Int.'!E89=0,0,'Open Int.'!H89/'Open Int.'!E89)</f>
        <v>0.08540372670807453</v>
      </c>
      <c r="G89" s="160">
        <v>0.08108108108108109</v>
      </c>
      <c r="H89" s="176">
        <f t="shared" si="2"/>
        <v>0.053312629399585795</v>
      </c>
      <c r="I89" s="197">
        <f>IF(Volume!D89=0,0,Volume!F89/Volume!D89)</f>
        <v>0.01820830298616169</v>
      </c>
      <c r="J89" s="187">
        <v>0.014736842105263158</v>
      </c>
      <c r="K89" s="176">
        <f t="shared" si="3"/>
        <v>0.2355634169181147</v>
      </c>
      <c r="L89" s="61"/>
      <c r="M89" s="7"/>
      <c r="N89" s="60"/>
      <c r="O89" s="4"/>
      <c r="P89" s="4"/>
      <c r="Q89" s="4"/>
      <c r="R89" s="4"/>
      <c r="S89" s="4"/>
      <c r="T89" s="4"/>
      <c r="U89" s="62"/>
      <c r="V89" s="4"/>
      <c r="W89" s="4"/>
      <c r="X89" s="4"/>
      <c r="Y89" s="4"/>
      <c r="Z89" s="4"/>
      <c r="AA89" s="3"/>
      <c r="AB89" s="80"/>
      <c r="AC89" s="79"/>
    </row>
    <row r="90" spans="1:27" s="8" customFormat="1" ht="15">
      <c r="A90" s="188" t="s">
        <v>187</v>
      </c>
      <c r="B90" s="200">
        <f>'Open Int.'!E90</f>
        <v>183750</v>
      </c>
      <c r="C90" s="201">
        <f>'Open Int.'!F90</f>
        <v>4200</v>
      </c>
      <c r="D90" s="202">
        <f>'Open Int.'!H90</f>
        <v>10500</v>
      </c>
      <c r="E90" s="358">
        <f>'Open Int.'!I90</f>
        <v>0</v>
      </c>
      <c r="F90" s="203">
        <f>IF('Open Int.'!E90=0,0,'Open Int.'!H90/'Open Int.'!E90)</f>
        <v>0.05714285714285714</v>
      </c>
      <c r="G90" s="160">
        <v>0.05847953216374269</v>
      </c>
      <c r="H90" s="176">
        <f t="shared" si="2"/>
        <v>-0.022857142857142833</v>
      </c>
      <c r="I90" s="197">
        <f>IF(Volume!D90=0,0,Volume!F90/Volume!D90)</f>
        <v>0</v>
      </c>
      <c r="J90" s="187">
        <v>0</v>
      </c>
      <c r="K90" s="176">
        <f t="shared" si="3"/>
        <v>0</v>
      </c>
      <c r="L90" s="61"/>
      <c r="M90" s="7"/>
      <c r="N90" s="60"/>
      <c r="O90" s="4"/>
      <c r="P90" s="4"/>
      <c r="Q90" s="4"/>
      <c r="R90" s="4"/>
      <c r="S90" s="4"/>
      <c r="T90" s="4"/>
      <c r="U90" s="62"/>
      <c r="V90" s="4"/>
      <c r="W90" s="4"/>
      <c r="X90" s="4"/>
      <c r="Y90" s="4"/>
      <c r="Z90" s="4"/>
      <c r="AA90" s="3"/>
    </row>
    <row r="91" spans="1:29" s="59" customFormat="1" ht="15">
      <c r="A91" s="188" t="s">
        <v>94</v>
      </c>
      <c r="B91" s="200">
        <f>'Open Int.'!E91</f>
        <v>14400</v>
      </c>
      <c r="C91" s="201">
        <f>'Open Int.'!F91</f>
        <v>0</v>
      </c>
      <c r="D91" s="202">
        <f>'Open Int.'!H91</f>
        <v>3600</v>
      </c>
      <c r="E91" s="358">
        <f>'Open Int.'!I91</f>
        <v>0</v>
      </c>
      <c r="F91" s="203">
        <f>IF('Open Int.'!E91=0,0,'Open Int.'!H91/'Open Int.'!E91)</f>
        <v>0.25</v>
      </c>
      <c r="G91" s="160">
        <v>0.25</v>
      </c>
      <c r="H91" s="176">
        <f t="shared" si="2"/>
        <v>0</v>
      </c>
      <c r="I91" s="197">
        <f>IF(Volume!D91=0,0,Volume!F91/Volume!D91)</f>
        <v>0</v>
      </c>
      <c r="J91" s="187">
        <v>0</v>
      </c>
      <c r="K91" s="176">
        <f t="shared" si="3"/>
        <v>0</v>
      </c>
      <c r="L91" s="61"/>
      <c r="M91" s="7"/>
      <c r="N91" s="60"/>
      <c r="O91" s="4"/>
      <c r="P91" s="4"/>
      <c r="Q91" s="4"/>
      <c r="R91" s="4"/>
      <c r="S91" s="4"/>
      <c r="T91" s="4"/>
      <c r="U91" s="62"/>
      <c r="V91" s="4"/>
      <c r="W91" s="4"/>
      <c r="X91" s="4"/>
      <c r="Y91" s="4"/>
      <c r="Z91" s="4"/>
      <c r="AA91" s="3"/>
      <c r="AB91" s="80"/>
      <c r="AC91" s="79"/>
    </row>
    <row r="92" spans="1:29" s="59" customFormat="1" ht="15">
      <c r="A92" s="188" t="s">
        <v>358</v>
      </c>
      <c r="B92" s="200">
        <f>'Open Int.'!E92</f>
        <v>482300</v>
      </c>
      <c r="C92" s="201">
        <f>'Open Int.'!F92</f>
        <v>-3500</v>
      </c>
      <c r="D92" s="202">
        <f>'Open Int.'!H92</f>
        <v>4900</v>
      </c>
      <c r="E92" s="358">
        <f>'Open Int.'!I92</f>
        <v>0</v>
      </c>
      <c r="F92" s="203">
        <f>IF('Open Int.'!E92=0,0,'Open Int.'!H92/'Open Int.'!E92)</f>
        <v>0.010159651669085631</v>
      </c>
      <c r="G92" s="160">
        <v>0.010086455331412104</v>
      </c>
      <c r="H92" s="176">
        <f t="shared" si="2"/>
        <v>0.0072568940493468554</v>
      </c>
      <c r="I92" s="197">
        <f>IF(Volume!D92=0,0,Volume!F92/Volume!D92)</f>
        <v>0</v>
      </c>
      <c r="J92" s="187">
        <v>0</v>
      </c>
      <c r="K92" s="176">
        <f t="shared" si="3"/>
        <v>0</v>
      </c>
      <c r="L92" s="61"/>
      <c r="M92" s="7"/>
      <c r="N92" s="60"/>
      <c r="O92" s="4"/>
      <c r="P92" s="4"/>
      <c r="Q92" s="4"/>
      <c r="R92" s="4"/>
      <c r="S92" s="4"/>
      <c r="T92" s="4"/>
      <c r="U92" s="62"/>
      <c r="V92" s="4"/>
      <c r="W92" s="4"/>
      <c r="X92" s="4"/>
      <c r="Y92" s="4"/>
      <c r="Z92" s="4"/>
      <c r="AA92" s="3"/>
      <c r="AB92" s="80"/>
      <c r="AC92" s="79"/>
    </row>
    <row r="93" spans="1:27" s="8" customFormat="1" ht="15">
      <c r="A93" s="188" t="s">
        <v>240</v>
      </c>
      <c r="B93" s="200">
        <f>'Open Int.'!E93</f>
        <v>0</v>
      </c>
      <c r="C93" s="201">
        <f>'Open Int.'!F93</f>
        <v>0</v>
      </c>
      <c r="D93" s="202">
        <f>'Open Int.'!H93</f>
        <v>0</v>
      </c>
      <c r="E93" s="358">
        <f>'Open Int.'!I93</f>
        <v>0</v>
      </c>
      <c r="F93" s="203">
        <f>IF('Open Int.'!E93=0,0,'Open Int.'!H93/'Open Int.'!E93)</f>
        <v>0</v>
      </c>
      <c r="G93" s="160">
        <v>0</v>
      </c>
      <c r="H93" s="176">
        <f t="shared" si="2"/>
        <v>0</v>
      </c>
      <c r="I93" s="197">
        <f>IF(Volume!D93=0,0,Volume!F93/Volume!D93)</f>
        <v>0</v>
      </c>
      <c r="J93" s="187">
        <v>0</v>
      </c>
      <c r="K93" s="176">
        <f t="shared" si="3"/>
        <v>0</v>
      </c>
      <c r="L93" s="61"/>
      <c r="M93" s="7"/>
      <c r="N93" s="60"/>
      <c r="O93" s="4"/>
      <c r="P93" s="4"/>
      <c r="Q93" s="4"/>
      <c r="R93" s="4"/>
      <c r="S93" s="4"/>
      <c r="T93" s="4"/>
      <c r="U93" s="62"/>
      <c r="V93" s="4"/>
      <c r="W93" s="4"/>
      <c r="X93" s="4"/>
      <c r="Y93" s="4"/>
      <c r="Z93" s="4"/>
      <c r="AA93" s="3"/>
    </row>
    <row r="94" spans="1:29" s="59" customFormat="1" ht="15">
      <c r="A94" s="188" t="s">
        <v>95</v>
      </c>
      <c r="B94" s="200">
        <f>'Open Int.'!E94</f>
        <v>84000</v>
      </c>
      <c r="C94" s="201">
        <f>'Open Int.'!F94</f>
        <v>0</v>
      </c>
      <c r="D94" s="202">
        <f>'Open Int.'!H94</f>
        <v>3600</v>
      </c>
      <c r="E94" s="358">
        <f>'Open Int.'!I94</f>
        <v>0</v>
      </c>
      <c r="F94" s="203">
        <f>IF('Open Int.'!E94=0,0,'Open Int.'!H94/'Open Int.'!E94)</f>
        <v>0.04285714285714286</v>
      </c>
      <c r="G94" s="160">
        <v>0.04285714285714286</v>
      </c>
      <c r="H94" s="176">
        <f t="shared" si="2"/>
        <v>0</v>
      </c>
      <c r="I94" s="197">
        <f>IF(Volume!D94=0,0,Volume!F94/Volume!D94)</f>
        <v>0</v>
      </c>
      <c r="J94" s="187">
        <v>0</v>
      </c>
      <c r="K94" s="176">
        <f t="shared" si="3"/>
        <v>0</v>
      </c>
      <c r="L94" s="61"/>
      <c r="M94" s="7"/>
      <c r="N94" s="60"/>
      <c r="O94" s="4"/>
      <c r="P94" s="4"/>
      <c r="Q94" s="4"/>
      <c r="R94" s="4"/>
      <c r="S94" s="4"/>
      <c r="T94" s="4"/>
      <c r="U94" s="62"/>
      <c r="V94" s="4"/>
      <c r="W94" s="4"/>
      <c r="X94" s="4"/>
      <c r="Y94" s="4"/>
      <c r="Z94" s="4"/>
      <c r="AA94" s="3"/>
      <c r="AB94" s="80"/>
      <c r="AC94" s="79"/>
    </row>
    <row r="95" spans="1:29" s="59" customFormat="1" ht="15">
      <c r="A95" s="188" t="s">
        <v>241</v>
      </c>
      <c r="B95" s="200">
        <f>'Open Int.'!E95</f>
        <v>1643600</v>
      </c>
      <c r="C95" s="201">
        <f>'Open Int.'!F95</f>
        <v>56000</v>
      </c>
      <c r="D95" s="202">
        <f>'Open Int.'!H95</f>
        <v>722400</v>
      </c>
      <c r="E95" s="358">
        <f>'Open Int.'!I95</f>
        <v>39200</v>
      </c>
      <c r="F95" s="203">
        <f>IF('Open Int.'!E95=0,0,'Open Int.'!H95/'Open Int.'!E95)</f>
        <v>0.4395229982964225</v>
      </c>
      <c r="G95" s="160">
        <v>0.43033509700176364</v>
      </c>
      <c r="H95" s="176">
        <f t="shared" si="2"/>
        <v>0.02135057391012938</v>
      </c>
      <c r="I95" s="197">
        <f>IF(Volume!D95=0,0,Volume!F95/Volume!D95)</f>
        <v>0.20238095238095238</v>
      </c>
      <c r="J95" s="187">
        <v>0.17701863354037267</v>
      </c>
      <c r="K95" s="176">
        <f t="shared" si="3"/>
        <v>0.1432748538011696</v>
      </c>
      <c r="L95" s="61"/>
      <c r="M95" s="7"/>
      <c r="N95" s="60"/>
      <c r="O95" s="4"/>
      <c r="P95" s="4"/>
      <c r="Q95" s="4"/>
      <c r="R95" s="4"/>
      <c r="S95" s="4"/>
      <c r="T95" s="4"/>
      <c r="U95" s="62"/>
      <c r="V95" s="4"/>
      <c r="W95" s="4"/>
      <c r="X95" s="4"/>
      <c r="Y95" s="4"/>
      <c r="Z95" s="4"/>
      <c r="AA95" s="3"/>
      <c r="AB95" s="80"/>
      <c r="AC95" s="79"/>
    </row>
    <row r="96" spans="1:29" s="59" customFormat="1" ht="15">
      <c r="A96" s="188" t="s">
        <v>242</v>
      </c>
      <c r="B96" s="200">
        <f>'Open Int.'!E96</f>
        <v>21300</v>
      </c>
      <c r="C96" s="201">
        <f>'Open Int.'!F96</f>
        <v>900</v>
      </c>
      <c r="D96" s="202">
        <f>'Open Int.'!H96</f>
        <v>4800</v>
      </c>
      <c r="E96" s="358">
        <f>'Open Int.'!I96</f>
        <v>0</v>
      </c>
      <c r="F96" s="203">
        <f>IF('Open Int.'!E96=0,0,'Open Int.'!H96/'Open Int.'!E96)</f>
        <v>0.22535211267605634</v>
      </c>
      <c r="G96" s="160">
        <v>0.23529411764705882</v>
      </c>
      <c r="H96" s="176">
        <f t="shared" si="2"/>
        <v>-0.04225352112676053</v>
      </c>
      <c r="I96" s="197">
        <f>IF(Volume!D96=0,0,Volume!F96/Volume!D96)</f>
        <v>0.125</v>
      </c>
      <c r="J96" s="187">
        <v>0</v>
      </c>
      <c r="K96" s="176">
        <f t="shared" si="3"/>
        <v>0</v>
      </c>
      <c r="L96" s="61"/>
      <c r="M96" s="7"/>
      <c r="N96" s="60"/>
      <c r="O96" s="4"/>
      <c r="P96" s="4"/>
      <c r="Q96" s="4"/>
      <c r="R96" s="4"/>
      <c r="S96" s="4"/>
      <c r="T96" s="4"/>
      <c r="U96" s="62"/>
      <c r="V96" s="4"/>
      <c r="W96" s="4"/>
      <c r="X96" s="4"/>
      <c r="Y96" s="4"/>
      <c r="Z96" s="4"/>
      <c r="AA96" s="3"/>
      <c r="AB96" s="80"/>
      <c r="AC96" s="79"/>
    </row>
    <row r="97" spans="1:29" s="59" customFormat="1" ht="15">
      <c r="A97" s="188" t="s">
        <v>243</v>
      </c>
      <c r="B97" s="200">
        <f>'Open Int.'!E97</f>
        <v>561600</v>
      </c>
      <c r="C97" s="201">
        <f>'Open Int.'!F97</f>
        <v>0</v>
      </c>
      <c r="D97" s="202">
        <f>'Open Int.'!H97</f>
        <v>68800</v>
      </c>
      <c r="E97" s="358">
        <f>'Open Int.'!I97</f>
        <v>-800</v>
      </c>
      <c r="F97" s="203">
        <f>IF('Open Int.'!E97=0,0,'Open Int.'!H97/'Open Int.'!E97)</f>
        <v>0.1225071225071225</v>
      </c>
      <c r="G97" s="160">
        <v>0.12393162393162394</v>
      </c>
      <c r="H97" s="176">
        <f t="shared" si="2"/>
        <v>-0.011494252873563251</v>
      </c>
      <c r="I97" s="197">
        <f>IF(Volume!D97=0,0,Volume!F97/Volume!D97)</f>
        <v>0.04938271604938271</v>
      </c>
      <c r="J97" s="187">
        <v>0.07142857142857142</v>
      </c>
      <c r="K97" s="176">
        <f t="shared" si="3"/>
        <v>-0.30864197530864196</v>
      </c>
      <c r="L97" s="61"/>
      <c r="M97" s="7"/>
      <c r="N97" s="60"/>
      <c r="O97" s="4"/>
      <c r="P97" s="4"/>
      <c r="Q97" s="4"/>
      <c r="R97" s="4"/>
      <c r="S97" s="4"/>
      <c r="T97" s="4"/>
      <c r="U97" s="62"/>
      <c r="V97" s="4"/>
      <c r="W97" s="4"/>
      <c r="X97" s="4"/>
      <c r="Y97" s="4"/>
      <c r="Z97" s="4"/>
      <c r="AA97" s="3"/>
      <c r="AB97" s="80"/>
      <c r="AC97" s="79"/>
    </row>
    <row r="98" spans="1:29" s="59" customFormat="1" ht="15">
      <c r="A98" s="188" t="s">
        <v>250</v>
      </c>
      <c r="B98" s="200">
        <f>'Open Int.'!E98</f>
        <v>1960700</v>
      </c>
      <c r="C98" s="201">
        <f>'Open Int.'!F98</f>
        <v>-21700</v>
      </c>
      <c r="D98" s="202">
        <f>'Open Int.'!H98</f>
        <v>596400</v>
      </c>
      <c r="E98" s="358">
        <f>'Open Int.'!I98</f>
        <v>32900</v>
      </c>
      <c r="F98" s="203">
        <f>IF('Open Int.'!E98=0,0,'Open Int.'!H98/'Open Int.'!E98)</f>
        <v>0.3041770796144234</v>
      </c>
      <c r="G98" s="160">
        <v>0.2842514124293785</v>
      </c>
      <c r="H98" s="176">
        <f t="shared" si="2"/>
        <v>0.07009874468080395</v>
      </c>
      <c r="I98" s="197">
        <f>IF(Volume!D98=0,0,Volume!F98/Volume!D98)</f>
        <v>0.3132530120481928</v>
      </c>
      <c r="J98" s="187">
        <v>0.25075528700906347</v>
      </c>
      <c r="K98" s="176">
        <f t="shared" si="3"/>
        <v>0.24923791551749158</v>
      </c>
      <c r="L98" s="61"/>
      <c r="M98" s="7"/>
      <c r="N98" s="60"/>
      <c r="O98" s="4"/>
      <c r="P98" s="4"/>
      <c r="Q98" s="4"/>
      <c r="R98" s="4"/>
      <c r="S98" s="4"/>
      <c r="T98" s="4"/>
      <c r="U98" s="62"/>
      <c r="V98" s="4"/>
      <c r="W98" s="4"/>
      <c r="X98" s="4"/>
      <c r="Y98" s="4"/>
      <c r="Z98" s="4"/>
      <c r="AA98" s="3"/>
      <c r="AB98" s="80"/>
      <c r="AC98" s="79"/>
    </row>
    <row r="99" spans="1:29" s="59" customFormat="1" ht="15">
      <c r="A99" s="188" t="s">
        <v>113</v>
      </c>
      <c r="B99" s="200">
        <f>'Open Int.'!E99</f>
        <v>210650</v>
      </c>
      <c r="C99" s="201">
        <f>'Open Int.'!F99</f>
        <v>-7150</v>
      </c>
      <c r="D99" s="202">
        <f>'Open Int.'!H99</f>
        <v>18150</v>
      </c>
      <c r="E99" s="358">
        <f>'Open Int.'!I99</f>
        <v>0</v>
      </c>
      <c r="F99" s="203">
        <f>IF('Open Int.'!E99=0,0,'Open Int.'!H99/'Open Int.'!E99)</f>
        <v>0.08616187989556136</v>
      </c>
      <c r="G99" s="160">
        <v>0.08333333333333333</v>
      </c>
      <c r="H99" s="176">
        <f t="shared" si="2"/>
        <v>0.03394255874673635</v>
      </c>
      <c r="I99" s="197">
        <f>IF(Volume!D99=0,0,Volume!F99/Volume!D99)</f>
        <v>0</v>
      </c>
      <c r="J99" s="187">
        <v>0</v>
      </c>
      <c r="K99" s="176">
        <f t="shared" si="3"/>
        <v>0</v>
      </c>
      <c r="L99" s="61"/>
      <c r="M99" s="7"/>
      <c r="N99" s="60"/>
      <c r="O99" s="4"/>
      <c r="P99" s="4"/>
      <c r="Q99" s="4"/>
      <c r="R99" s="4"/>
      <c r="S99" s="4"/>
      <c r="T99" s="4"/>
      <c r="U99" s="62"/>
      <c r="V99" s="4"/>
      <c r="W99" s="4"/>
      <c r="X99" s="4"/>
      <c r="Y99" s="4"/>
      <c r="Z99" s="4"/>
      <c r="AA99" s="3"/>
      <c r="AB99" s="80"/>
      <c r="AC99" s="79"/>
    </row>
    <row r="100" spans="1:27" s="8" customFormat="1" ht="15">
      <c r="A100" s="188" t="s">
        <v>164</v>
      </c>
      <c r="B100" s="200">
        <f>'Open Int.'!E100</f>
        <v>317350</v>
      </c>
      <c r="C100" s="201">
        <f>'Open Int.'!F100</f>
        <v>-22550</v>
      </c>
      <c r="D100" s="202">
        <f>'Open Int.'!H100</f>
        <v>39600</v>
      </c>
      <c r="E100" s="358">
        <f>'Open Int.'!I100</f>
        <v>3850</v>
      </c>
      <c r="F100" s="203">
        <f>IF('Open Int.'!E100=0,0,'Open Int.'!H100/'Open Int.'!E100)</f>
        <v>0.12478336221837089</v>
      </c>
      <c r="G100" s="160">
        <v>0.10517799352750809</v>
      </c>
      <c r="H100" s="176">
        <f t="shared" si="2"/>
        <v>0.18640181309158782</v>
      </c>
      <c r="I100" s="197">
        <f>IF(Volume!D100=0,0,Volume!F100/Volume!D100)</f>
        <v>0.12437810945273632</v>
      </c>
      <c r="J100" s="187">
        <v>0.10344827586206896</v>
      </c>
      <c r="K100" s="176">
        <f t="shared" si="3"/>
        <v>0.20232172470978446</v>
      </c>
      <c r="L100" s="61"/>
      <c r="M100" s="7"/>
      <c r="N100" s="60"/>
      <c r="O100" s="4"/>
      <c r="P100" s="4"/>
      <c r="Q100" s="4"/>
      <c r="R100" s="4"/>
      <c r="S100" s="4"/>
      <c r="T100" s="4"/>
      <c r="U100" s="62"/>
      <c r="V100" s="4"/>
      <c r="W100" s="4"/>
      <c r="X100" s="4"/>
      <c r="Y100" s="4"/>
      <c r="Z100" s="4"/>
      <c r="AA100" s="3"/>
    </row>
    <row r="101" spans="1:29" s="59" customFormat="1" ht="15">
      <c r="A101" s="188" t="s">
        <v>218</v>
      </c>
      <c r="B101" s="200">
        <f>'Open Int.'!E101</f>
        <v>2892300</v>
      </c>
      <c r="C101" s="201">
        <f>'Open Int.'!F101</f>
        <v>-102600</v>
      </c>
      <c r="D101" s="202">
        <f>'Open Int.'!H101</f>
        <v>617100</v>
      </c>
      <c r="E101" s="358">
        <f>'Open Int.'!I101</f>
        <v>-16200</v>
      </c>
      <c r="F101" s="203">
        <f>IF('Open Int.'!E101=0,0,'Open Int.'!H101/'Open Int.'!E101)</f>
        <v>0.21335960999896275</v>
      </c>
      <c r="G101" s="160">
        <v>0.21145948111790044</v>
      </c>
      <c r="H101" s="176">
        <f t="shared" si="2"/>
        <v>0.008985782387325919</v>
      </c>
      <c r="I101" s="197">
        <f>IF(Volume!D101=0,0,Volume!F101/Volume!D101)</f>
        <v>0.28116079923882015</v>
      </c>
      <c r="J101" s="187">
        <v>0.20426195426195426</v>
      </c>
      <c r="K101" s="176">
        <f t="shared" si="3"/>
        <v>0.37647169907249356</v>
      </c>
      <c r="L101" s="61"/>
      <c r="M101" s="7"/>
      <c r="N101" s="60"/>
      <c r="O101" s="4"/>
      <c r="P101" s="4"/>
      <c r="Q101" s="4"/>
      <c r="R101" s="4"/>
      <c r="S101" s="4"/>
      <c r="T101" s="4"/>
      <c r="U101" s="62"/>
      <c r="V101" s="4"/>
      <c r="W101" s="4"/>
      <c r="X101" s="4"/>
      <c r="Y101" s="4"/>
      <c r="Z101" s="4"/>
      <c r="AA101" s="3"/>
      <c r="AB101" s="80"/>
      <c r="AC101" s="79"/>
    </row>
    <row r="102" spans="1:29" s="59" customFormat="1" ht="15">
      <c r="A102" s="188" t="s">
        <v>232</v>
      </c>
      <c r="B102" s="200">
        <f>'Open Int.'!E102</f>
        <v>4180800</v>
      </c>
      <c r="C102" s="201">
        <f>'Open Int.'!F102</f>
        <v>247900</v>
      </c>
      <c r="D102" s="202">
        <f>'Open Int.'!H102</f>
        <v>690100</v>
      </c>
      <c r="E102" s="358">
        <f>'Open Int.'!I102</f>
        <v>-20100</v>
      </c>
      <c r="F102" s="203">
        <f>IF('Open Int.'!E102=0,0,'Open Int.'!H102/'Open Int.'!E102)</f>
        <v>0.16506410256410256</v>
      </c>
      <c r="G102" s="160">
        <v>0.18057921635434412</v>
      </c>
      <c r="H102" s="176">
        <f t="shared" si="2"/>
        <v>-0.08591860183841318</v>
      </c>
      <c r="I102" s="197">
        <f>IF(Volume!D102=0,0,Volume!F102/Volume!D102)</f>
        <v>0.07194244604316546</v>
      </c>
      <c r="J102" s="187">
        <v>0.15503875968992248</v>
      </c>
      <c r="K102" s="176">
        <f t="shared" si="3"/>
        <v>-0.5359712230215827</v>
      </c>
      <c r="L102" s="61"/>
      <c r="M102" s="7"/>
      <c r="N102" s="60"/>
      <c r="O102" s="4"/>
      <c r="P102" s="4"/>
      <c r="Q102" s="4"/>
      <c r="R102" s="4"/>
      <c r="S102" s="4"/>
      <c r="T102" s="4"/>
      <c r="U102" s="62"/>
      <c r="V102" s="4"/>
      <c r="W102" s="4"/>
      <c r="X102" s="4"/>
      <c r="Y102" s="4"/>
      <c r="Z102" s="4"/>
      <c r="AA102" s="3"/>
      <c r="AB102" s="80"/>
      <c r="AC102" s="79"/>
    </row>
    <row r="103" spans="1:29" s="59" customFormat="1" ht="15">
      <c r="A103" s="188" t="s">
        <v>251</v>
      </c>
      <c r="B103" s="200">
        <f>'Open Int.'!E103</f>
        <v>2797200</v>
      </c>
      <c r="C103" s="201">
        <f>'Open Int.'!F103</f>
        <v>-81000</v>
      </c>
      <c r="D103" s="202">
        <f>'Open Int.'!H103</f>
        <v>429300</v>
      </c>
      <c r="E103" s="358">
        <f>'Open Int.'!I103</f>
        <v>-8100</v>
      </c>
      <c r="F103" s="203">
        <f>IF('Open Int.'!E103=0,0,'Open Int.'!H103/'Open Int.'!E103)</f>
        <v>0.15347490347490347</v>
      </c>
      <c r="G103" s="160">
        <v>0.15196998123827393</v>
      </c>
      <c r="H103" s="176">
        <f t="shared" si="2"/>
        <v>0.009902759902759819</v>
      </c>
      <c r="I103" s="197">
        <f>IF(Volume!D103=0,0,Volume!F103/Volume!D103)</f>
        <v>0.18620689655172415</v>
      </c>
      <c r="J103" s="187">
        <v>0.20408163265306123</v>
      </c>
      <c r="K103" s="176">
        <f t="shared" si="3"/>
        <v>-0.0875862068965517</v>
      </c>
      <c r="L103" s="61"/>
      <c r="M103" s="7"/>
      <c r="N103" s="60"/>
      <c r="O103" s="4"/>
      <c r="P103" s="4"/>
      <c r="Q103" s="4"/>
      <c r="R103" s="4"/>
      <c r="S103" s="4"/>
      <c r="T103" s="4"/>
      <c r="U103" s="62"/>
      <c r="V103" s="4"/>
      <c r="W103" s="4"/>
      <c r="X103" s="4"/>
      <c r="Y103" s="4"/>
      <c r="Z103" s="4"/>
      <c r="AA103" s="3"/>
      <c r="AB103" s="80"/>
      <c r="AC103" s="79"/>
    </row>
    <row r="104" spans="1:29" s="59" customFormat="1" ht="15">
      <c r="A104" s="188" t="s">
        <v>219</v>
      </c>
      <c r="B104" s="200">
        <f>'Open Int.'!E104</f>
        <v>807000</v>
      </c>
      <c r="C104" s="201">
        <f>'Open Int.'!F104</f>
        <v>-85800</v>
      </c>
      <c r="D104" s="202">
        <f>'Open Int.'!H104</f>
        <v>203400</v>
      </c>
      <c r="E104" s="358">
        <f>'Open Int.'!I104</f>
        <v>6000</v>
      </c>
      <c r="F104" s="203">
        <f>IF('Open Int.'!E104=0,0,'Open Int.'!H104/'Open Int.'!E104)</f>
        <v>0.2520446096654275</v>
      </c>
      <c r="G104" s="160">
        <v>0.2211021505376344</v>
      </c>
      <c r="H104" s="176">
        <f t="shared" si="2"/>
        <v>0.1399464412831494</v>
      </c>
      <c r="I104" s="197">
        <f>IF(Volume!D104=0,0,Volume!F104/Volume!D104)</f>
        <v>0.19591836734693877</v>
      </c>
      <c r="J104" s="187">
        <v>0.07317073170731707</v>
      </c>
      <c r="K104" s="176">
        <f t="shared" si="3"/>
        <v>1.6775510204081634</v>
      </c>
      <c r="L104" s="61"/>
      <c r="M104" s="7"/>
      <c r="N104" s="60"/>
      <c r="O104" s="4"/>
      <c r="P104" s="4"/>
      <c r="Q104" s="4"/>
      <c r="R104" s="4"/>
      <c r="S104" s="4"/>
      <c r="T104" s="4"/>
      <c r="U104" s="62"/>
      <c r="V104" s="4"/>
      <c r="W104" s="4"/>
      <c r="X104" s="4"/>
      <c r="Y104" s="4"/>
      <c r="Z104" s="4"/>
      <c r="AA104" s="3"/>
      <c r="AB104" s="80"/>
      <c r="AC104" s="79"/>
    </row>
    <row r="105" spans="1:29" s="59" customFormat="1" ht="15">
      <c r="A105" s="188" t="s">
        <v>220</v>
      </c>
      <c r="B105" s="200">
        <f>'Open Int.'!E105</f>
        <v>1388000</v>
      </c>
      <c r="C105" s="201">
        <f>'Open Int.'!F105</f>
        <v>-16000</v>
      </c>
      <c r="D105" s="202">
        <f>'Open Int.'!H105</f>
        <v>564000</v>
      </c>
      <c r="E105" s="358">
        <f>'Open Int.'!I105</f>
        <v>47000</v>
      </c>
      <c r="F105" s="203">
        <f>IF('Open Int.'!E105=0,0,'Open Int.'!H105/'Open Int.'!E105)</f>
        <v>0.40634005763688763</v>
      </c>
      <c r="G105" s="160">
        <v>0.3682336182336182</v>
      </c>
      <c r="H105" s="176">
        <f t="shared" si="2"/>
        <v>0.10348441184176065</v>
      </c>
      <c r="I105" s="197">
        <f>IF(Volume!D105=0,0,Volume!F105/Volume!D105)</f>
        <v>0.48204419889502764</v>
      </c>
      <c r="J105" s="187">
        <v>0.42433234421364985</v>
      </c>
      <c r="K105" s="176">
        <f t="shared" si="3"/>
        <v>0.13600625893443577</v>
      </c>
      <c r="L105" s="61"/>
      <c r="M105" s="7"/>
      <c r="N105" s="60"/>
      <c r="O105" s="4"/>
      <c r="P105" s="4"/>
      <c r="Q105" s="4"/>
      <c r="R105" s="4"/>
      <c r="S105" s="4"/>
      <c r="T105" s="4"/>
      <c r="U105" s="62"/>
      <c r="V105" s="4"/>
      <c r="W105" s="4"/>
      <c r="X105" s="4"/>
      <c r="Y105" s="4"/>
      <c r="Z105" s="4"/>
      <c r="AA105" s="3"/>
      <c r="AB105" s="80"/>
      <c r="AC105" s="79"/>
    </row>
    <row r="106" spans="1:27" s="8" customFormat="1" ht="15">
      <c r="A106" s="188" t="s">
        <v>51</v>
      </c>
      <c r="B106" s="200">
        <f>'Open Int.'!E106</f>
        <v>62400</v>
      </c>
      <c r="C106" s="201">
        <f>'Open Int.'!F106</f>
        <v>8000</v>
      </c>
      <c r="D106" s="202">
        <f>'Open Int.'!H106</f>
        <v>12800</v>
      </c>
      <c r="E106" s="358">
        <f>'Open Int.'!I106</f>
        <v>0</v>
      </c>
      <c r="F106" s="203">
        <f>IF('Open Int.'!E106=0,0,'Open Int.'!H106/'Open Int.'!E106)</f>
        <v>0.20512820512820512</v>
      </c>
      <c r="G106" s="160">
        <v>0.23529411764705882</v>
      </c>
      <c r="H106" s="176">
        <f t="shared" si="2"/>
        <v>-0.12820512820512822</v>
      </c>
      <c r="I106" s="197">
        <f>IF(Volume!D106=0,0,Volume!F106/Volume!D106)</f>
        <v>0</v>
      </c>
      <c r="J106" s="187">
        <v>0</v>
      </c>
      <c r="K106" s="176">
        <f t="shared" si="3"/>
        <v>0</v>
      </c>
      <c r="L106" s="61"/>
      <c r="M106" s="7"/>
      <c r="N106" s="60"/>
      <c r="O106" s="4"/>
      <c r="P106" s="4"/>
      <c r="Q106" s="4"/>
      <c r="R106" s="4"/>
      <c r="S106" s="4"/>
      <c r="T106" s="4"/>
      <c r="U106" s="62"/>
      <c r="V106" s="4"/>
      <c r="W106" s="4"/>
      <c r="X106" s="4"/>
      <c r="Y106" s="4"/>
      <c r="Z106" s="4"/>
      <c r="AA106" s="3"/>
    </row>
    <row r="107" spans="1:27" s="8" customFormat="1" ht="15">
      <c r="A107" s="188" t="s">
        <v>244</v>
      </c>
      <c r="B107" s="200">
        <f>'Open Int.'!E107</f>
        <v>229125</v>
      </c>
      <c r="C107" s="201">
        <f>'Open Int.'!F107</f>
        <v>-6375</v>
      </c>
      <c r="D107" s="202">
        <f>'Open Int.'!H107</f>
        <v>27750</v>
      </c>
      <c r="E107" s="358">
        <f>'Open Int.'!I107</f>
        <v>0</v>
      </c>
      <c r="F107" s="203">
        <f>IF('Open Int.'!E107=0,0,'Open Int.'!H107/'Open Int.'!E107)</f>
        <v>0.12111292962356793</v>
      </c>
      <c r="G107" s="160">
        <v>0.1178343949044586</v>
      </c>
      <c r="H107" s="176">
        <f t="shared" si="2"/>
        <v>0.027823240589198075</v>
      </c>
      <c r="I107" s="197">
        <f>IF(Volume!D107=0,0,Volume!F107/Volume!D107)</f>
        <v>0</v>
      </c>
      <c r="J107" s="187">
        <v>0.014285714285714285</v>
      </c>
      <c r="K107" s="176">
        <f t="shared" si="3"/>
        <v>-1</v>
      </c>
      <c r="L107" s="61"/>
      <c r="M107" s="7"/>
      <c r="N107" s="60"/>
      <c r="O107" s="4"/>
      <c r="P107" s="4"/>
      <c r="Q107" s="4"/>
      <c r="R107" s="4"/>
      <c r="S107" s="4"/>
      <c r="T107" s="4"/>
      <c r="U107" s="62"/>
      <c r="V107" s="4"/>
      <c r="W107" s="4"/>
      <c r="X107" s="4"/>
      <c r="Y107" s="4"/>
      <c r="Z107" s="4"/>
      <c r="AA107" s="3"/>
    </row>
    <row r="108" spans="1:27" s="8" customFormat="1" ht="15">
      <c r="A108" s="213" t="s">
        <v>361</v>
      </c>
      <c r="B108" s="200">
        <f>'Open Int.'!E108</f>
        <v>71750</v>
      </c>
      <c r="C108" s="201">
        <f>'Open Int.'!F108</f>
        <v>2450</v>
      </c>
      <c r="D108" s="202">
        <f>'Open Int.'!H108</f>
        <v>7700</v>
      </c>
      <c r="E108" s="358">
        <f>'Open Int.'!I108</f>
        <v>350</v>
      </c>
      <c r="F108" s="203">
        <f>IF('Open Int.'!E108=0,0,'Open Int.'!H108/'Open Int.'!E108)</f>
        <v>0.1073170731707317</v>
      </c>
      <c r="G108" s="160">
        <v>0.10606060606060606</v>
      </c>
      <c r="H108" s="176">
        <f t="shared" si="2"/>
        <v>0.011846689895470337</v>
      </c>
      <c r="I108" s="197">
        <f>IF(Volume!D108=0,0,Volume!F108/Volume!D108)</f>
        <v>0.038834951456310676</v>
      </c>
      <c r="J108" s="187">
        <v>0.05714285714285714</v>
      </c>
      <c r="K108" s="176">
        <f t="shared" si="3"/>
        <v>-0.32038834951456313</v>
      </c>
      <c r="L108" s="61"/>
      <c r="M108" s="7"/>
      <c r="N108" s="60"/>
      <c r="O108" s="4"/>
      <c r="P108" s="4"/>
      <c r="Q108" s="4"/>
      <c r="R108" s="4"/>
      <c r="S108" s="4"/>
      <c r="T108" s="4"/>
      <c r="U108" s="62"/>
      <c r="V108" s="4"/>
      <c r="W108" s="4"/>
      <c r="X108" s="4"/>
      <c r="Y108" s="4"/>
      <c r="Z108" s="4"/>
      <c r="AA108" s="3"/>
    </row>
    <row r="109" spans="1:27" s="8" customFormat="1" ht="15">
      <c r="A109" s="188" t="s">
        <v>195</v>
      </c>
      <c r="B109" s="200">
        <f>'Open Int.'!E109</f>
        <v>247500</v>
      </c>
      <c r="C109" s="201">
        <f>'Open Int.'!F109</f>
        <v>0</v>
      </c>
      <c r="D109" s="202">
        <f>'Open Int.'!H109</f>
        <v>18000</v>
      </c>
      <c r="E109" s="358">
        <f>'Open Int.'!I109</f>
        <v>0</v>
      </c>
      <c r="F109" s="203">
        <f>IF('Open Int.'!E109=0,0,'Open Int.'!H109/'Open Int.'!E109)</f>
        <v>0.07272727272727272</v>
      </c>
      <c r="G109" s="160">
        <v>0.07272727272727272</v>
      </c>
      <c r="H109" s="176">
        <f t="shared" si="2"/>
        <v>0</v>
      </c>
      <c r="I109" s="197">
        <f>IF(Volume!D109=0,0,Volume!F109/Volume!D109)</f>
        <v>0.16666666666666666</v>
      </c>
      <c r="J109" s="187">
        <v>0</v>
      </c>
      <c r="K109" s="176">
        <f t="shared" si="3"/>
        <v>0</v>
      </c>
      <c r="L109" s="61"/>
      <c r="M109" s="7"/>
      <c r="N109" s="60"/>
      <c r="O109" s="4"/>
      <c r="P109" s="4"/>
      <c r="Q109" s="4"/>
      <c r="R109" s="4"/>
      <c r="S109" s="4"/>
      <c r="T109" s="4"/>
      <c r="U109" s="62"/>
      <c r="V109" s="4"/>
      <c r="W109" s="4"/>
      <c r="X109" s="4"/>
      <c r="Y109" s="4"/>
      <c r="Z109" s="4"/>
      <c r="AA109" s="3"/>
    </row>
    <row r="110" spans="1:27" s="8" customFormat="1" ht="15">
      <c r="A110" s="188" t="s">
        <v>196</v>
      </c>
      <c r="B110" s="200">
        <f>'Open Int.'!E110</f>
        <v>0</v>
      </c>
      <c r="C110" s="201">
        <f>'Open Int.'!F110</f>
        <v>0</v>
      </c>
      <c r="D110" s="202">
        <f>'Open Int.'!H110</f>
        <v>8500</v>
      </c>
      <c r="E110" s="358">
        <f>'Open Int.'!I110</f>
        <v>0</v>
      </c>
      <c r="F110" s="203">
        <f>IF('Open Int.'!E110=0,0,'Open Int.'!H110/'Open Int.'!E110)</f>
        <v>0</v>
      </c>
      <c r="G110" s="160">
        <v>0</v>
      </c>
      <c r="H110" s="176">
        <f t="shared" si="2"/>
        <v>0</v>
      </c>
      <c r="I110" s="197">
        <f>IF(Volume!D110=0,0,Volume!F110/Volume!D110)</f>
        <v>0</v>
      </c>
      <c r="J110" s="187">
        <v>0</v>
      </c>
      <c r="K110" s="176">
        <f t="shared" si="3"/>
        <v>0</v>
      </c>
      <c r="L110" s="61"/>
      <c r="M110" s="7"/>
      <c r="N110" s="60"/>
      <c r="O110" s="4"/>
      <c r="P110" s="4"/>
      <c r="Q110" s="4"/>
      <c r="R110" s="4"/>
      <c r="S110" s="4"/>
      <c r="T110" s="4"/>
      <c r="U110" s="62"/>
      <c r="V110" s="4"/>
      <c r="W110" s="4"/>
      <c r="X110" s="4"/>
      <c r="Y110" s="4"/>
      <c r="Z110" s="4"/>
      <c r="AA110" s="3"/>
    </row>
    <row r="111" spans="1:27" s="8" customFormat="1" ht="15">
      <c r="A111" s="188" t="s">
        <v>165</v>
      </c>
      <c r="B111" s="200">
        <f>'Open Int.'!E111</f>
        <v>169750</v>
      </c>
      <c r="C111" s="201">
        <f>'Open Int.'!F111</f>
        <v>17500</v>
      </c>
      <c r="D111" s="202">
        <f>'Open Int.'!H111</f>
        <v>28000</v>
      </c>
      <c r="E111" s="358">
        <f>'Open Int.'!I111</f>
        <v>1750</v>
      </c>
      <c r="F111" s="203">
        <f>IF('Open Int.'!E111=0,0,'Open Int.'!H111/'Open Int.'!E111)</f>
        <v>0.16494845360824742</v>
      </c>
      <c r="G111" s="160">
        <v>0.1724137931034483</v>
      </c>
      <c r="H111" s="176">
        <f t="shared" si="2"/>
        <v>-0.04329896907216503</v>
      </c>
      <c r="I111" s="197">
        <f>IF(Volume!D111=0,0,Volume!F111/Volume!D111)</f>
        <v>0.175</v>
      </c>
      <c r="J111" s="187">
        <v>0.038461538461538464</v>
      </c>
      <c r="K111" s="176">
        <f t="shared" si="3"/>
        <v>3.5499999999999994</v>
      </c>
      <c r="L111" s="61"/>
      <c r="M111" s="7"/>
      <c r="N111" s="60"/>
      <c r="O111" s="4"/>
      <c r="P111" s="4"/>
      <c r="Q111" s="4"/>
      <c r="R111" s="4"/>
      <c r="S111" s="4"/>
      <c r="T111" s="4"/>
      <c r="U111" s="62"/>
      <c r="V111" s="4"/>
      <c r="W111" s="4"/>
      <c r="X111" s="4"/>
      <c r="Y111" s="4"/>
      <c r="Z111" s="4"/>
      <c r="AA111" s="3"/>
    </row>
    <row r="112" spans="1:27" s="8" customFormat="1" ht="15">
      <c r="A112" s="188" t="s">
        <v>166</v>
      </c>
      <c r="B112" s="200">
        <f>'Open Int.'!E112</f>
        <v>900</v>
      </c>
      <c r="C112" s="201">
        <f>'Open Int.'!F112</f>
        <v>0</v>
      </c>
      <c r="D112" s="202">
        <f>'Open Int.'!H112</f>
        <v>0</v>
      </c>
      <c r="E112" s="358">
        <f>'Open Int.'!I112</f>
        <v>0</v>
      </c>
      <c r="F112" s="203">
        <f>IF('Open Int.'!E112=0,0,'Open Int.'!H112/'Open Int.'!E112)</f>
        <v>0</v>
      </c>
      <c r="G112" s="160">
        <v>0</v>
      </c>
      <c r="H112" s="176">
        <f t="shared" si="2"/>
        <v>0</v>
      </c>
      <c r="I112" s="197">
        <f>IF(Volume!D112=0,0,Volume!F112/Volume!D112)</f>
        <v>0</v>
      </c>
      <c r="J112" s="187">
        <v>0</v>
      </c>
      <c r="K112" s="176">
        <f t="shared" si="3"/>
        <v>0</v>
      </c>
      <c r="L112" s="61"/>
      <c r="M112" s="7"/>
      <c r="N112" s="60"/>
      <c r="O112" s="4"/>
      <c r="P112" s="4"/>
      <c r="Q112" s="4"/>
      <c r="R112" s="4"/>
      <c r="S112" s="4"/>
      <c r="T112" s="4"/>
      <c r="U112" s="62"/>
      <c r="V112" s="4"/>
      <c r="W112" s="4"/>
      <c r="X112" s="4"/>
      <c r="Y112" s="4"/>
      <c r="Z112" s="4"/>
      <c r="AA112" s="3"/>
    </row>
    <row r="113" spans="1:27" s="8" customFormat="1" ht="15">
      <c r="A113" s="188" t="s">
        <v>230</v>
      </c>
      <c r="B113" s="200">
        <f>'Open Int.'!E113</f>
        <v>1250</v>
      </c>
      <c r="C113" s="201">
        <f>'Open Int.'!F113</f>
        <v>0</v>
      </c>
      <c r="D113" s="202">
        <f>'Open Int.'!H113</f>
        <v>0</v>
      </c>
      <c r="E113" s="358">
        <f>'Open Int.'!I113</f>
        <v>0</v>
      </c>
      <c r="F113" s="203">
        <f>IF('Open Int.'!E113=0,0,'Open Int.'!H113/'Open Int.'!E113)</f>
        <v>0</v>
      </c>
      <c r="G113" s="160">
        <v>0</v>
      </c>
      <c r="H113" s="176">
        <f t="shared" si="2"/>
        <v>0</v>
      </c>
      <c r="I113" s="197">
        <f>IF(Volume!D113=0,0,Volume!F113/Volume!D113)</f>
        <v>0</v>
      </c>
      <c r="J113" s="187">
        <v>0</v>
      </c>
      <c r="K113" s="176">
        <f t="shared" si="3"/>
        <v>0</v>
      </c>
      <c r="L113" s="61"/>
      <c r="M113" s="7"/>
      <c r="N113" s="60"/>
      <c r="O113" s="4"/>
      <c r="P113" s="4"/>
      <c r="Q113" s="4"/>
      <c r="R113" s="4"/>
      <c r="S113" s="4"/>
      <c r="T113" s="4"/>
      <c r="U113" s="62"/>
      <c r="V113" s="4"/>
      <c r="W113" s="4"/>
      <c r="X113" s="4"/>
      <c r="Y113" s="4"/>
      <c r="Z113" s="4"/>
      <c r="AA113" s="3"/>
    </row>
    <row r="114" spans="1:29" s="59" customFormat="1" ht="15">
      <c r="A114" s="188" t="s">
        <v>245</v>
      </c>
      <c r="B114" s="200">
        <f>'Open Int.'!E114</f>
        <v>27000</v>
      </c>
      <c r="C114" s="201">
        <f>'Open Int.'!F114</f>
        <v>600</v>
      </c>
      <c r="D114" s="202">
        <f>'Open Int.'!H114</f>
        <v>3800</v>
      </c>
      <c r="E114" s="358">
        <f>'Open Int.'!I114</f>
        <v>0</v>
      </c>
      <c r="F114" s="203">
        <f>IF('Open Int.'!E114=0,0,'Open Int.'!H114/'Open Int.'!E114)</f>
        <v>0.14074074074074075</v>
      </c>
      <c r="G114" s="160">
        <v>0.14393939393939395</v>
      </c>
      <c r="H114" s="176">
        <f t="shared" si="2"/>
        <v>-0.022222222222222233</v>
      </c>
      <c r="I114" s="197">
        <f>IF(Volume!D114=0,0,Volume!F114/Volume!D114)</f>
        <v>0.3333333333333333</v>
      </c>
      <c r="J114" s="187">
        <v>0.1111111111111111</v>
      </c>
      <c r="K114" s="176">
        <f t="shared" si="3"/>
        <v>2</v>
      </c>
      <c r="L114" s="61"/>
      <c r="M114" s="7"/>
      <c r="N114" s="60"/>
      <c r="O114" s="4"/>
      <c r="P114" s="4"/>
      <c r="Q114" s="4"/>
      <c r="R114" s="4"/>
      <c r="S114" s="4"/>
      <c r="T114" s="4"/>
      <c r="U114" s="62"/>
      <c r="V114" s="4"/>
      <c r="W114" s="4"/>
      <c r="X114" s="4"/>
      <c r="Y114" s="4"/>
      <c r="Z114" s="4"/>
      <c r="AA114" s="3"/>
      <c r="AB114" s="80"/>
      <c r="AC114" s="79"/>
    </row>
    <row r="115" spans="1:27" s="8" customFormat="1" ht="15">
      <c r="A115" s="188" t="s">
        <v>105</v>
      </c>
      <c r="B115" s="200">
        <f>'Open Int.'!E115</f>
        <v>1459200</v>
      </c>
      <c r="C115" s="201">
        <f>'Open Int.'!F115</f>
        <v>22800</v>
      </c>
      <c r="D115" s="202">
        <f>'Open Int.'!H115</f>
        <v>144400</v>
      </c>
      <c r="E115" s="358">
        <f>'Open Int.'!I115</f>
        <v>0</v>
      </c>
      <c r="F115" s="203">
        <f>IF('Open Int.'!E115=0,0,'Open Int.'!H115/'Open Int.'!E115)</f>
        <v>0.09895833333333333</v>
      </c>
      <c r="G115" s="160">
        <v>0.10052910052910052</v>
      </c>
      <c r="H115" s="176">
        <f t="shared" si="2"/>
        <v>-0.015624999999999991</v>
      </c>
      <c r="I115" s="197">
        <f>IF(Volume!D115=0,0,Volume!F115/Volume!D115)</f>
        <v>0</v>
      </c>
      <c r="J115" s="187">
        <v>0</v>
      </c>
      <c r="K115" s="176">
        <f t="shared" si="3"/>
        <v>0</v>
      </c>
      <c r="L115" s="61"/>
      <c r="M115" s="7"/>
      <c r="N115" s="60"/>
      <c r="O115" s="4"/>
      <c r="P115" s="4"/>
      <c r="Q115" s="4"/>
      <c r="R115" s="4"/>
      <c r="S115" s="4"/>
      <c r="T115" s="4"/>
      <c r="U115" s="62"/>
      <c r="V115" s="4"/>
      <c r="W115" s="4"/>
      <c r="X115" s="4"/>
      <c r="Y115" s="4"/>
      <c r="Z115" s="4"/>
      <c r="AA115" s="3"/>
    </row>
    <row r="116" spans="1:29" s="59" customFormat="1" ht="15">
      <c r="A116" s="188" t="s">
        <v>167</v>
      </c>
      <c r="B116" s="200">
        <f>'Open Int.'!E116</f>
        <v>67500</v>
      </c>
      <c r="C116" s="201">
        <f>'Open Int.'!F116</f>
        <v>2700</v>
      </c>
      <c r="D116" s="202">
        <f>'Open Int.'!H116</f>
        <v>21600</v>
      </c>
      <c r="E116" s="358">
        <f>'Open Int.'!I116</f>
        <v>0</v>
      </c>
      <c r="F116" s="203">
        <f>IF('Open Int.'!E116=0,0,'Open Int.'!H116/'Open Int.'!E116)</f>
        <v>0.32</v>
      </c>
      <c r="G116" s="160">
        <v>0.3333333333333333</v>
      </c>
      <c r="H116" s="176">
        <f t="shared" si="2"/>
        <v>-0.039999999999999925</v>
      </c>
      <c r="I116" s="197">
        <f>IF(Volume!D116=0,0,Volume!F116/Volume!D116)</f>
        <v>0</v>
      </c>
      <c r="J116" s="187">
        <v>0</v>
      </c>
      <c r="K116" s="176">
        <f t="shared" si="3"/>
        <v>0</v>
      </c>
      <c r="L116" s="61"/>
      <c r="M116" s="7"/>
      <c r="N116" s="60"/>
      <c r="O116" s="4"/>
      <c r="P116" s="4"/>
      <c r="Q116" s="4"/>
      <c r="R116" s="4"/>
      <c r="S116" s="4"/>
      <c r="T116" s="4"/>
      <c r="U116" s="62"/>
      <c r="V116" s="4"/>
      <c r="W116" s="4"/>
      <c r="X116" s="4"/>
      <c r="Y116" s="4"/>
      <c r="Z116" s="4"/>
      <c r="AA116" s="3"/>
      <c r="AB116" s="80"/>
      <c r="AC116" s="79"/>
    </row>
    <row r="117" spans="1:29" s="59" customFormat="1" ht="15">
      <c r="A117" s="188" t="s">
        <v>223</v>
      </c>
      <c r="B117" s="200">
        <f>'Open Int.'!E117</f>
        <v>826060</v>
      </c>
      <c r="C117" s="201">
        <f>'Open Int.'!F117</f>
        <v>-48616</v>
      </c>
      <c r="D117" s="202">
        <f>'Open Int.'!H117</f>
        <v>199820</v>
      </c>
      <c r="E117" s="358">
        <f>'Open Int.'!I117</f>
        <v>-5356</v>
      </c>
      <c r="F117" s="203">
        <f>IF('Open Int.'!E117=0,0,'Open Int.'!H117/'Open Int.'!E117)</f>
        <v>0.24189526184538654</v>
      </c>
      <c r="G117" s="160">
        <v>0.2345737164390014</v>
      </c>
      <c r="H117" s="176">
        <f t="shared" si="2"/>
        <v>0.031212130316778386</v>
      </c>
      <c r="I117" s="197">
        <f>IF(Volume!D117=0,0,Volume!F117/Volume!D117)</f>
        <v>0.25617283950617287</v>
      </c>
      <c r="J117" s="187">
        <v>0.19424460431654678</v>
      </c>
      <c r="K117" s="176">
        <f t="shared" si="3"/>
        <v>0.31881572930955654</v>
      </c>
      <c r="L117" s="61"/>
      <c r="M117" s="7"/>
      <c r="N117" s="60"/>
      <c r="O117" s="4"/>
      <c r="P117" s="4"/>
      <c r="Q117" s="4"/>
      <c r="R117" s="4"/>
      <c r="S117" s="4"/>
      <c r="T117" s="4"/>
      <c r="U117" s="62"/>
      <c r="V117" s="4"/>
      <c r="W117" s="4"/>
      <c r="X117" s="4"/>
      <c r="Y117" s="4"/>
      <c r="Z117" s="4"/>
      <c r="AA117" s="3"/>
      <c r="AB117" s="80"/>
      <c r="AC117" s="79"/>
    </row>
    <row r="118" spans="1:29" s="59" customFormat="1" ht="15">
      <c r="A118" s="188" t="s">
        <v>246</v>
      </c>
      <c r="B118" s="200">
        <f>'Open Int.'!E118</f>
        <v>80000</v>
      </c>
      <c r="C118" s="201">
        <f>'Open Int.'!F118</f>
        <v>0</v>
      </c>
      <c r="D118" s="202">
        <f>'Open Int.'!H118</f>
        <v>4000</v>
      </c>
      <c r="E118" s="358">
        <f>'Open Int.'!I118</f>
        <v>0</v>
      </c>
      <c r="F118" s="203">
        <f>IF('Open Int.'!E118=0,0,'Open Int.'!H118/'Open Int.'!E118)</f>
        <v>0.05</v>
      </c>
      <c r="G118" s="160">
        <v>0.05</v>
      </c>
      <c r="H118" s="176">
        <f t="shared" si="2"/>
        <v>0</v>
      </c>
      <c r="I118" s="197">
        <f>IF(Volume!D118=0,0,Volume!F118/Volume!D118)</f>
        <v>0</v>
      </c>
      <c r="J118" s="187">
        <v>0</v>
      </c>
      <c r="K118" s="176">
        <f t="shared" si="3"/>
        <v>0</v>
      </c>
      <c r="L118" s="61"/>
      <c r="M118" s="7"/>
      <c r="N118" s="60"/>
      <c r="O118" s="4"/>
      <c r="P118" s="4"/>
      <c r="Q118" s="4"/>
      <c r="R118" s="4"/>
      <c r="S118" s="4"/>
      <c r="T118" s="4"/>
      <c r="U118" s="62"/>
      <c r="V118" s="4"/>
      <c r="W118" s="4"/>
      <c r="X118" s="4"/>
      <c r="Y118" s="4"/>
      <c r="Z118" s="4"/>
      <c r="AA118" s="3"/>
      <c r="AB118" s="80"/>
      <c r="AC118" s="79"/>
    </row>
    <row r="119" spans="1:29" s="59" customFormat="1" ht="15">
      <c r="A119" s="188" t="s">
        <v>200</v>
      </c>
      <c r="B119" s="200">
        <f>'Open Int.'!E119</f>
        <v>4999725</v>
      </c>
      <c r="C119" s="201">
        <f>'Open Int.'!F119</f>
        <v>58725</v>
      </c>
      <c r="D119" s="202">
        <f>'Open Int.'!H119</f>
        <v>1302750</v>
      </c>
      <c r="E119" s="358">
        <f>'Open Int.'!I119</f>
        <v>110700</v>
      </c>
      <c r="F119" s="203">
        <f>IF('Open Int.'!E119=0,0,'Open Int.'!H119/'Open Int.'!E119)</f>
        <v>0.2605643310382071</v>
      </c>
      <c r="G119" s="160">
        <v>0.2412568306010929</v>
      </c>
      <c r="H119" s="176">
        <f t="shared" si="2"/>
        <v>0.08002882400887645</v>
      </c>
      <c r="I119" s="197">
        <f>IF(Volume!D119=0,0,Volume!F119/Volume!D119)</f>
        <v>0.411697247706422</v>
      </c>
      <c r="J119" s="187">
        <v>0.3160886867538374</v>
      </c>
      <c r="K119" s="176">
        <f t="shared" si="3"/>
        <v>0.30247384661078486</v>
      </c>
      <c r="L119" s="61"/>
      <c r="M119" s="7"/>
      <c r="N119" s="60"/>
      <c r="O119" s="4"/>
      <c r="P119" s="4"/>
      <c r="Q119" s="4"/>
      <c r="R119" s="4"/>
      <c r="S119" s="4"/>
      <c r="T119" s="4"/>
      <c r="U119" s="62"/>
      <c r="V119" s="4"/>
      <c r="W119" s="4"/>
      <c r="X119" s="4"/>
      <c r="Y119" s="4"/>
      <c r="Z119" s="4"/>
      <c r="AA119" s="3"/>
      <c r="AB119" s="80"/>
      <c r="AC119" s="79"/>
    </row>
    <row r="120" spans="1:29" s="59" customFormat="1" ht="15">
      <c r="A120" s="188" t="s">
        <v>221</v>
      </c>
      <c r="B120" s="200">
        <f>'Open Int.'!E120</f>
        <v>50050</v>
      </c>
      <c r="C120" s="201">
        <f>'Open Int.'!F120</f>
        <v>0</v>
      </c>
      <c r="D120" s="202">
        <f>'Open Int.'!H120</f>
        <v>2200</v>
      </c>
      <c r="E120" s="358">
        <f>'Open Int.'!I120</f>
        <v>0</v>
      </c>
      <c r="F120" s="203">
        <f>IF('Open Int.'!E120=0,0,'Open Int.'!H120/'Open Int.'!E120)</f>
        <v>0.04395604395604396</v>
      </c>
      <c r="G120" s="160">
        <v>0.04395604395604396</v>
      </c>
      <c r="H120" s="176">
        <f t="shared" si="2"/>
        <v>0</v>
      </c>
      <c r="I120" s="197">
        <f>IF(Volume!D120=0,0,Volume!F120/Volume!D120)</f>
        <v>0</v>
      </c>
      <c r="J120" s="187">
        <v>0</v>
      </c>
      <c r="K120" s="176">
        <f t="shared" si="3"/>
        <v>0</v>
      </c>
      <c r="L120" s="61"/>
      <c r="M120" s="7"/>
      <c r="N120" s="60"/>
      <c r="O120" s="4"/>
      <c r="P120" s="4"/>
      <c r="Q120" s="4"/>
      <c r="R120" s="4"/>
      <c r="S120" s="4"/>
      <c r="T120" s="4"/>
      <c r="U120" s="62"/>
      <c r="V120" s="4"/>
      <c r="W120" s="4"/>
      <c r="X120" s="4"/>
      <c r="Y120" s="4"/>
      <c r="Z120" s="4"/>
      <c r="AA120" s="3"/>
      <c r="AB120" s="80"/>
      <c r="AC120" s="79"/>
    </row>
    <row r="121" spans="1:27" s="8" customFormat="1" ht="15">
      <c r="A121" s="188" t="s">
        <v>133</v>
      </c>
      <c r="B121" s="200">
        <f>'Open Int.'!E121</f>
        <v>305250</v>
      </c>
      <c r="C121" s="201">
        <f>'Open Int.'!F121</f>
        <v>-10000</v>
      </c>
      <c r="D121" s="202">
        <f>'Open Int.'!H121</f>
        <v>12500</v>
      </c>
      <c r="E121" s="358">
        <f>'Open Int.'!I121</f>
        <v>0</v>
      </c>
      <c r="F121" s="203">
        <f>IF('Open Int.'!E121=0,0,'Open Int.'!H121/'Open Int.'!E121)</f>
        <v>0.04095004095004095</v>
      </c>
      <c r="G121" s="160">
        <v>0.03965107057890563</v>
      </c>
      <c r="H121" s="176">
        <f t="shared" si="2"/>
        <v>0.03276003276003278</v>
      </c>
      <c r="I121" s="197">
        <f>IF(Volume!D121=0,0,Volume!F121/Volume!D121)</f>
        <v>0</v>
      </c>
      <c r="J121" s="187">
        <v>0.07258064516129033</v>
      </c>
      <c r="K121" s="176">
        <f t="shared" si="3"/>
        <v>-1</v>
      </c>
      <c r="L121" s="61"/>
      <c r="M121" s="7"/>
      <c r="N121" s="60"/>
      <c r="O121" s="4"/>
      <c r="P121" s="4"/>
      <c r="Q121" s="4"/>
      <c r="R121" s="4"/>
      <c r="S121" s="4"/>
      <c r="T121" s="4"/>
      <c r="U121" s="62"/>
      <c r="V121" s="4"/>
      <c r="W121" s="4"/>
      <c r="X121" s="4"/>
      <c r="Y121" s="4"/>
      <c r="Z121" s="4"/>
      <c r="AA121" s="3"/>
    </row>
    <row r="122" spans="1:27" s="8" customFormat="1" ht="15">
      <c r="A122" s="188" t="s">
        <v>247</v>
      </c>
      <c r="B122" s="200">
        <f>'Open Int.'!E122</f>
        <v>18084</v>
      </c>
      <c r="C122" s="201">
        <f>'Open Int.'!F122</f>
        <v>0</v>
      </c>
      <c r="D122" s="202">
        <f>'Open Int.'!H122</f>
        <v>2055</v>
      </c>
      <c r="E122" s="358">
        <f>'Open Int.'!I122</f>
        <v>0</v>
      </c>
      <c r="F122" s="203">
        <f>IF('Open Int.'!E122=0,0,'Open Int.'!H122/'Open Int.'!E122)</f>
        <v>0.11363636363636363</v>
      </c>
      <c r="G122" s="160">
        <v>0.11363636363636363</v>
      </c>
      <c r="H122" s="176">
        <f t="shared" si="2"/>
        <v>0</v>
      </c>
      <c r="I122" s="197">
        <f>IF(Volume!D122=0,0,Volume!F122/Volume!D122)</f>
        <v>0</v>
      </c>
      <c r="J122" s="187">
        <v>0</v>
      </c>
      <c r="K122" s="176">
        <f t="shared" si="3"/>
        <v>0</v>
      </c>
      <c r="L122" s="61"/>
      <c r="M122" s="7"/>
      <c r="N122" s="60"/>
      <c r="O122" s="4"/>
      <c r="P122" s="4"/>
      <c r="Q122" s="4"/>
      <c r="R122" s="4"/>
      <c r="S122" s="4"/>
      <c r="T122" s="4"/>
      <c r="U122" s="62"/>
      <c r="V122" s="4"/>
      <c r="W122" s="4"/>
      <c r="X122" s="4"/>
      <c r="Y122" s="4"/>
      <c r="Z122" s="4"/>
      <c r="AA122" s="3"/>
    </row>
    <row r="123" spans="1:29" s="59" customFormat="1" ht="13.5" customHeight="1">
      <c r="A123" s="188" t="s">
        <v>188</v>
      </c>
      <c r="B123" s="200">
        <f>'Open Int.'!E123</f>
        <v>492650</v>
      </c>
      <c r="C123" s="201">
        <f>'Open Int.'!F123</f>
        <v>8850</v>
      </c>
      <c r="D123" s="202">
        <f>'Open Int.'!H123</f>
        <v>35400</v>
      </c>
      <c r="E123" s="358">
        <f>'Open Int.'!I123</f>
        <v>2950</v>
      </c>
      <c r="F123" s="203">
        <f>IF('Open Int.'!E123=0,0,'Open Int.'!H123/'Open Int.'!E123)</f>
        <v>0.0718562874251497</v>
      </c>
      <c r="G123" s="160">
        <v>0.06707317073170732</v>
      </c>
      <c r="H123" s="176">
        <f t="shared" si="2"/>
        <v>0.0713119216113227</v>
      </c>
      <c r="I123" s="197">
        <f>IF(Volume!D123=0,0,Volume!F123/Volume!D123)</f>
        <v>0.16666666666666666</v>
      </c>
      <c r="J123" s="187">
        <v>0.07142857142857142</v>
      </c>
      <c r="K123" s="176">
        <f t="shared" si="3"/>
        <v>1.3333333333333333</v>
      </c>
      <c r="L123" s="61"/>
      <c r="M123" s="7"/>
      <c r="N123" s="60"/>
      <c r="O123" s="4"/>
      <c r="P123" s="4"/>
      <c r="Q123" s="4"/>
      <c r="R123" s="4"/>
      <c r="S123" s="4"/>
      <c r="T123" s="4"/>
      <c r="U123" s="62"/>
      <c r="V123" s="4"/>
      <c r="W123" s="4"/>
      <c r="X123" s="4"/>
      <c r="Y123" s="4"/>
      <c r="Z123" s="4"/>
      <c r="AA123" s="3"/>
      <c r="AB123" s="80"/>
      <c r="AC123" s="79"/>
    </row>
    <row r="124" spans="1:27" s="8" customFormat="1" ht="15">
      <c r="A124" s="188" t="s">
        <v>96</v>
      </c>
      <c r="B124" s="200">
        <f>'Open Int.'!E124</f>
        <v>180600</v>
      </c>
      <c r="C124" s="201">
        <f>'Open Int.'!F124</f>
        <v>0</v>
      </c>
      <c r="D124" s="202">
        <f>'Open Int.'!H124</f>
        <v>4200</v>
      </c>
      <c r="E124" s="358">
        <f>'Open Int.'!I124</f>
        <v>0</v>
      </c>
      <c r="F124" s="203">
        <f>IF('Open Int.'!E124=0,0,'Open Int.'!H124/'Open Int.'!E124)</f>
        <v>0.023255813953488372</v>
      </c>
      <c r="G124" s="160">
        <v>0.023255813953488372</v>
      </c>
      <c r="H124" s="176">
        <f t="shared" si="2"/>
        <v>0</v>
      </c>
      <c r="I124" s="197">
        <f>IF(Volume!D124=0,0,Volume!F124/Volume!D124)</f>
        <v>0</v>
      </c>
      <c r="J124" s="187">
        <v>0</v>
      </c>
      <c r="K124" s="176">
        <f t="shared" si="3"/>
        <v>0</v>
      </c>
      <c r="L124" s="61"/>
      <c r="M124" s="7"/>
      <c r="N124" s="60"/>
      <c r="O124" s="4"/>
      <c r="P124" s="4"/>
      <c r="Q124" s="4"/>
      <c r="R124" s="4"/>
      <c r="S124" s="4"/>
      <c r="T124" s="4"/>
      <c r="U124" s="62"/>
      <c r="V124" s="4"/>
      <c r="W124" s="4"/>
      <c r="X124" s="4"/>
      <c r="Y124" s="4"/>
      <c r="Z124" s="4"/>
      <c r="AA124" s="3"/>
    </row>
    <row r="125" spans="1:27" s="8" customFormat="1" ht="15">
      <c r="A125" s="188" t="s">
        <v>168</v>
      </c>
      <c r="B125" s="200">
        <f>'Open Int.'!E125</f>
        <v>0</v>
      </c>
      <c r="C125" s="201">
        <f>'Open Int.'!F125</f>
        <v>0</v>
      </c>
      <c r="D125" s="202">
        <f>'Open Int.'!H125</f>
        <v>0</v>
      </c>
      <c r="E125" s="358">
        <f>'Open Int.'!I125</f>
        <v>0</v>
      </c>
      <c r="F125" s="203">
        <f>IF('Open Int.'!E125=0,0,'Open Int.'!H125/'Open Int.'!E125)</f>
        <v>0</v>
      </c>
      <c r="G125" s="160">
        <v>0</v>
      </c>
      <c r="H125" s="176">
        <f t="shared" si="2"/>
        <v>0</v>
      </c>
      <c r="I125" s="197">
        <f>IF(Volume!D125=0,0,Volume!F125/Volume!D125)</f>
        <v>0</v>
      </c>
      <c r="J125" s="187">
        <v>0</v>
      </c>
      <c r="K125" s="176">
        <f t="shared" si="3"/>
        <v>0</v>
      </c>
      <c r="L125" s="61"/>
      <c r="M125" s="7"/>
      <c r="N125" s="60"/>
      <c r="O125" s="4"/>
      <c r="P125" s="4"/>
      <c r="Q125" s="4"/>
      <c r="R125" s="4"/>
      <c r="S125" s="4"/>
      <c r="T125" s="4"/>
      <c r="U125" s="62"/>
      <c r="V125" s="4"/>
      <c r="W125" s="4"/>
      <c r="X125" s="4"/>
      <c r="Y125" s="4"/>
      <c r="Z125" s="4"/>
      <c r="AA125" s="3"/>
    </row>
    <row r="126" spans="1:27" s="8" customFormat="1" ht="15">
      <c r="A126" s="188" t="s">
        <v>169</v>
      </c>
      <c r="B126" s="200">
        <f>'Open Int.'!E126</f>
        <v>282900</v>
      </c>
      <c r="C126" s="201">
        <f>'Open Int.'!F126</f>
        <v>6900</v>
      </c>
      <c r="D126" s="202">
        <f>'Open Int.'!H126</f>
        <v>69000</v>
      </c>
      <c r="E126" s="358">
        <f>'Open Int.'!I126</f>
        <v>0</v>
      </c>
      <c r="F126" s="203">
        <f>IF('Open Int.'!E126=0,0,'Open Int.'!H126/'Open Int.'!E126)</f>
        <v>0.24390243902439024</v>
      </c>
      <c r="G126" s="160">
        <v>0.25</v>
      </c>
      <c r="H126" s="176">
        <f t="shared" si="2"/>
        <v>-0.024390243902439046</v>
      </c>
      <c r="I126" s="197">
        <f>IF(Volume!D126=0,0,Volume!F126/Volume!D126)</f>
        <v>0</v>
      </c>
      <c r="J126" s="187">
        <v>0</v>
      </c>
      <c r="K126" s="176">
        <f t="shared" si="3"/>
        <v>0</v>
      </c>
      <c r="L126" s="61"/>
      <c r="M126" s="7"/>
      <c r="N126" s="60"/>
      <c r="O126" s="4"/>
      <c r="P126" s="4"/>
      <c r="Q126" s="4"/>
      <c r="R126" s="4"/>
      <c r="S126" s="4"/>
      <c r="T126" s="4"/>
      <c r="U126" s="62"/>
      <c r="V126" s="4"/>
      <c r="W126" s="4"/>
      <c r="X126" s="4"/>
      <c r="Y126" s="4"/>
      <c r="Z126" s="4"/>
      <c r="AA126" s="3"/>
    </row>
    <row r="127" spans="1:29" s="59" customFormat="1" ht="14.25" customHeight="1">
      <c r="A127" s="188" t="s">
        <v>170</v>
      </c>
      <c r="B127" s="200">
        <f>'Open Int.'!E127</f>
        <v>80325</v>
      </c>
      <c r="C127" s="201">
        <f>'Open Int.'!F127</f>
        <v>-1050</v>
      </c>
      <c r="D127" s="202">
        <f>'Open Int.'!H127</f>
        <v>3675</v>
      </c>
      <c r="E127" s="358">
        <f>'Open Int.'!I127</f>
        <v>0</v>
      </c>
      <c r="F127" s="203">
        <f>IF('Open Int.'!E127=0,0,'Open Int.'!H127/'Open Int.'!E127)</f>
        <v>0.0457516339869281</v>
      </c>
      <c r="G127" s="160">
        <v>0.04516129032258064</v>
      </c>
      <c r="H127" s="176">
        <f t="shared" si="2"/>
        <v>0.013071895424836595</v>
      </c>
      <c r="I127" s="197">
        <f>IF(Volume!D127=0,0,Volume!F127/Volume!D127)</f>
        <v>0.3</v>
      </c>
      <c r="J127" s="187">
        <v>0.2857142857142857</v>
      </c>
      <c r="K127" s="176">
        <f t="shared" si="3"/>
        <v>0.05000000000000002</v>
      </c>
      <c r="L127" s="61"/>
      <c r="M127" s="7"/>
      <c r="N127" s="60"/>
      <c r="O127" s="4"/>
      <c r="P127" s="4"/>
      <c r="Q127" s="4"/>
      <c r="R127" s="4"/>
      <c r="S127" s="4"/>
      <c r="T127" s="4"/>
      <c r="U127" s="62"/>
      <c r="V127" s="4"/>
      <c r="W127" s="4"/>
      <c r="X127" s="4"/>
      <c r="Y127" s="4"/>
      <c r="Z127" s="4"/>
      <c r="AA127" s="3"/>
      <c r="AB127" s="80"/>
      <c r="AC127" s="79"/>
    </row>
    <row r="128" spans="1:27" s="8" customFormat="1" ht="15">
      <c r="A128" s="188" t="s">
        <v>52</v>
      </c>
      <c r="B128" s="200">
        <f>'Open Int.'!E128</f>
        <v>44400</v>
      </c>
      <c r="C128" s="201">
        <f>'Open Int.'!F128</f>
        <v>-2400</v>
      </c>
      <c r="D128" s="202">
        <f>'Open Int.'!H128</f>
        <v>4800</v>
      </c>
      <c r="E128" s="358">
        <f>'Open Int.'!I128</f>
        <v>-600</v>
      </c>
      <c r="F128" s="203">
        <f>IF('Open Int.'!E128=0,0,'Open Int.'!H128/'Open Int.'!E128)</f>
        <v>0.10810810810810811</v>
      </c>
      <c r="G128" s="160">
        <v>0.11538461538461539</v>
      </c>
      <c r="H128" s="176">
        <f t="shared" si="2"/>
        <v>-0.06306306306306306</v>
      </c>
      <c r="I128" s="197">
        <f>IF(Volume!D128=0,0,Volume!F128/Volume!D128)</f>
        <v>0.045454545454545456</v>
      </c>
      <c r="J128" s="187">
        <v>0</v>
      </c>
      <c r="K128" s="176">
        <f t="shared" si="3"/>
        <v>0</v>
      </c>
      <c r="L128" s="61"/>
      <c r="M128" s="7"/>
      <c r="N128" s="60"/>
      <c r="O128" s="4"/>
      <c r="P128" s="4"/>
      <c r="Q128" s="4"/>
      <c r="R128" s="4"/>
      <c r="S128" s="4"/>
      <c r="T128" s="4"/>
      <c r="U128" s="62"/>
      <c r="V128" s="4"/>
      <c r="W128" s="4"/>
      <c r="X128" s="4"/>
      <c r="Y128" s="4"/>
      <c r="Z128" s="4"/>
      <c r="AA128" s="3"/>
    </row>
    <row r="129" spans="1:28" s="3" customFormat="1" ht="15" customHeight="1">
      <c r="A129" s="188" t="s">
        <v>171</v>
      </c>
      <c r="B129" s="200">
        <f>'Open Int.'!E129</f>
        <v>7200</v>
      </c>
      <c r="C129" s="201">
        <f>'Open Int.'!F129</f>
        <v>0</v>
      </c>
      <c r="D129" s="202">
        <f>'Open Int.'!H129</f>
        <v>0</v>
      </c>
      <c r="E129" s="358">
        <f>'Open Int.'!I129</f>
        <v>0</v>
      </c>
      <c r="F129" s="203">
        <f>IF('Open Int.'!E129=0,0,'Open Int.'!H129/'Open Int.'!E129)</f>
        <v>0</v>
      </c>
      <c r="G129" s="160">
        <v>0</v>
      </c>
      <c r="H129" s="176">
        <f t="shared" si="2"/>
        <v>0</v>
      </c>
      <c r="I129" s="197">
        <f>IF(Volume!D129=0,0,Volume!F129/Volume!D129)</f>
        <v>0</v>
      </c>
      <c r="J129" s="187">
        <v>0</v>
      </c>
      <c r="K129" s="176">
        <f t="shared" si="3"/>
        <v>0</v>
      </c>
      <c r="L129" s="61"/>
      <c r="M129" s="7"/>
      <c r="N129" s="60"/>
      <c r="O129" s="4"/>
      <c r="P129" s="4"/>
      <c r="Q129" s="4"/>
      <c r="R129" s="4"/>
      <c r="S129" s="4"/>
      <c r="T129" s="4"/>
      <c r="U129" s="62"/>
      <c r="V129" s="4"/>
      <c r="W129" s="4"/>
      <c r="X129" s="4"/>
      <c r="Y129" s="4"/>
      <c r="Z129" s="4"/>
      <c r="AB129" s="77"/>
    </row>
    <row r="130" spans="1:28" s="3" customFormat="1" ht="15" customHeight="1">
      <c r="A130" s="188" t="s">
        <v>226</v>
      </c>
      <c r="B130" s="200">
        <f>'Open Int.'!E130</f>
        <v>160300</v>
      </c>
      <c r="C130" s="201">
        <f>'Open Int.'!F130</f>
        <v>1400</v>
      </c>
      <c r="D130" s="202">
        <f>'Open Int.'!H130</f>
        <v>80500</v>
      </c>
      <c r="E130" s="358">
        <f>'Open Int.'!I130</f>
        <v>38500</v>
      </c>
      <c r="F130" s="203">
        <f>IF('Open Int.'!E130=0,0,'Open Int.'!H130/'Open Int.'!E130)</f>
        <v>0.5021834061135371</v>
      </c>
      <c r="G130" s="160">
        <v>0.2643171806167401</v>
      </c>
      <c r="H130" s="176">
        <f t="shared" si="2"/>
        <v>0.8999272197962153</v>
      </c>
      <c r="I130" s="197">
        <f>IF(Volume!D130=0,0,Volume!F130/Volume!D130)</f>
        <v>0.2777777777777778</v>
      </c>
      <c r="J130" s="187">
        <v>0.14035087719298245</v>
      </c>
      <c r="K130" s="176">
        <f t="shared" si="3"/>
        <v>0.9791666666666669</v>
      </c>
      <c r="L130" s="61"/>
      <c r="M130" s="7"/>
      <c r="N130" s="60"/>
      <c r="O130" s="4"/>
      <c r="P130" s="4"/>
      <c r="Q130" s="4"/>
      <c r="R130" s="4"/>
      <c r="S130" s="4"/>
      <c r="T130" s="4"/>
      <c r="U130" s="62"/>
      <c r="V130" s="4"/>
      <c r="W130" s="4"/>
      <c r="X130" s="4"/>
      <c r="Y130" s="4"/>
      <c r="Z130" s="4"/>
      <c r="AB130" s="77"/>
    </row>
    <row r="131" spans="1:28" s="3" customFormat="1" ht="15" customHeight="1" hidden="1">
      <c r="A131" s="73"/>
      <c r="B131" s="145">
        <f>SUM(B4:B130)</f>
        <v>152510359</v>
      </c>
      <c r="C131" s="146">
        <f>SUM(C4:C130)</f>
        <v>182908</v>
      </c>
      <c r="D131" s="147"/>
      <c r="E131" s="148"/>
      <c r="F131" s="61"/>
      <c r="G131" s="7"/>
      <c r="H131" s="60"/>
      <c r="I131" s="7"/>
      <c r="J131" s="7"/>
      <c r="K131" s="60"/>
      <c r="L131" s="61"/>
      <c r="M131" s="7"/>
      <c r="N131" s="60"/>
      <c r="O131" s="4"/>
      <c r="P131" s="4"/>
      <c r="Q131" s="4"/>
      <c r="R131" s="4"/>
      <c r="S131" s="4"/>
      <c r="T131" s="4"/>
      <c r="U131" s="62"/>
      <c r="V131" s="4"/>
      <c r="W131" s="4"/>
      <c r="X131" s="4"/>
      <c r="Y131" s="4"/>
      <c r="Z131" s="4"/>
      <c r="AB131" s="77"/>
    </row>
    <row r="132" spans="2:28" s="3" customFormat="1" ht="15" customHeight="1">
      <c r="B132" s="6"/>
      <c r="C132" s="6"/>
      <c r="D132" s="148"/>
      <c r="E132" s="148"/>
      <c r="F132" s="61"/>
      <c r="G132" s="7"/>
      <c r="H132" s="60"/>
      <c r="I132" s="7"/>
      <c r="J132" s="7"/>
      <c r="K132" s="60"/>
      <c r="L132" s="61"/>
      <c r="M132" s="7"/>
      <c r="N132" s="60"/>
      <c r="O132" s="4"/>
      <c r="P132" s="4"/>
      <c r="Q132" s="4"/>
      <c r="R132" s="4"/>
      <c r="S132" s="4"/>
      <c r="T132" s="4"/>
      <c r="U132" s="62"/>
      <c r="V132" s="4"/>
      <c r="W132" s="4"/>
      <c r="X132" s="4"/>
      <c r="Y132" s="4"/>
      <c r="Z132" s="4"/>
      <c r="AB132" s="2"/>
    </row>
    <row r="133" spans="1:5" ht="12.75">
      <c r="A133" s="3"/>
      <c r="B133" s="6"/>
      <c r="C133" s="6"/>
      <c r="D133" s="148"/>
      <c r="E133" s="148"/>
    </row>
    <row r="134" spans="1:5" ht="12.75">
      <c r="A134" s="142"/>
      <c r="B134" s="149"/>
      <c r="C134" s="150"/>
      <c r="D134" s="151"/>
      <c r="E134" s="151"/>
    </row>
    <row r="135" spans="1:5" ht="12.75">
      <c r="A135" s="143"/>
      <c r="B135" s="152"/>
      <c r="C135" s="153"/>
      <c r="D135" s="153"/>
      <c r="E135" s="153"/>
    </row>
    <row r="136" spans="1:5" ht="12.75">
      <c r="A136" s="144"/>
      <c r="B136" s="154"/>
      <c r="C136" s="155"/>
      <c r="D136" s="156"/>
      <c r="E136" s="156"/>
    </row>
    <row r="137" spans="1:5" ht="12.75">
      <c r="A137" s="142"/>
      <c r="B137" s="154"/>
      <c r="C137" s="155"/>
      <c r="D137" s="156"/>
      <c r="E137" s="156"/>
    </row>
    <row r="138" spans="1:5" ht="12.75">
      <c r="A138" s="144"/>
      <c r="B138" s="154"/>
      <c r="C138" s="155"/>
      <c r="D138" s="156"/>
      <c r="E138" s="156"/>
    </row>
    <row r="139" spans="1:5" ht="12.75">
      <c r="A139" s="142"/>
      <c r="B139" s="154"/>
      <c r="C139" s="155"/>
      <c r="D139" s="156"/>
      <c r="E139" s="156"/>
    </row>
    <row r="140" spans="1:5" ht="12.75">
      <c r="A140" s="5"/>
      <c r="B140" s="157"/>
      <c r="C140" s="157"/>
      <c r="D140" s="158"/>
      <c r="E140" s="158"/>
    </row>
    <row r="141" spans="1:5" ht="12.75">
      <c r="A141" s="5"/>
      <c r="B141" s="157"/>
      <c r="C141" s="157"/>
      <c r="D141" s="158"/>
      <c r="E141" s="158"/>
    </row>
    <row r="142" spans="1:5" ht="12.75">
      <c r="A142" s="5"/>
      <c r="B142" s="157"/>
      <c r="C142" s="157"/>
      <c r="D142" s="158"/>
      <c r="E142" s="158"/>
    </row>
    <row r="173" ht="12.75">
      <c r="B173" s="126"/>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9"/>
  <sheetViews>
    <sheetView workbookViewId="0" topLeftCell="A1">
      <selection activeCell="D167" sqref="D167"/>
    </sheetView>
  </sheetViews>
  <sheetFormatPr defaultColWidth="9.140625" defaultRowHeight="12.75"/>
  <cols>
    <col min="1" max="1" width="14.57421875" style="71" customWidth="1"/>
    <col min="2" max="2" width="13.00390625" style="71" customWidth="1"/>
    <col min="3" max="3" width="11.7109375" style="71" customWidth="1"/>
    <col min="4" max="4" width="9.140625" style="71" customWidth="1"/>
    <col min="5" max="5" width="10.421875" style="71" customWidth="1"/>
    <col min="6" max="6" width="11.7109375" style="71" customWidth="1"/>
    <col min="7" max="7" width="10.28125" style="71" customWidth="1"/>
    <col min="8" max="16384" width="9.140625" style="71" customWidth="1"/>
  </cols>
  <sheetData>
    <row r="1" spans="1:7" s="138" customFormat="1" ht="19.5" customHeight="1" thickBot="1">
      <c r="A1" s="435" t="s">
        <v>141</v>
      </c>
      <c r="B1" s="436"/>
      <c r="C1" s="436"/>
      <c r="D1" s="436"/>
      <c r="E1" s="436"/>
      <c r="F1" s="436"/>
      <c r="G1" s="436"/>
    </row>
    <row r="2" spans="1:7" s="70" customFormat="1" ht="14.25" thickBot="1">
      <c r="A2" s="139" t="s">
        <v>128</v>
      </c>
      <c r="B2" s="34" t="s">
        <v>114</v>
      </c>
      <c r="C2" s="287" t="s">
        <v>138</v>
      </c>
      <c r="D2" s="103" t="s">
        <v>139</v>
      </c>
      <c r="E2" s="135" t="s">
        <v>134</v>
      </c>
      <c r="F2" s="363" t="s">
        <v>205</v>
      </c>
      <c r="G2" s="364" t="s">
        <v>84</v>
      </c>
    </row>
    <row r="3" spans="1:7" s="70" customFormat="1" ht="13.5">
      <c r="A3" s="105" t="s">
        <v>197</v>
      </c>
      <c r="B3" s="289">
        <f>Volume!J4</f>
        <v>5904.15</v>
      </c>
      <c r="C3" s="288">
        <v>5913.4</v>
      </c>
      <c r="D3" s="282">
        <f aca="true" t="shared" si="0" ref="D3:D66">C3-B3</f>
        <v>9.25</v>
      </c>
      <c r="E3" s="362">
        <f>D3/B3</f>
        <v>0.0015666946131111168</v>
      </c>
      <c r="F3" s="282">
        <v>14.400000000000546</v>
      </c>
      <c r="G3" s="166">
        <f aca="true" t="shared" si="1" ref="G3:G66">D3-F3</f>
        <v>-5.150000000000546</v>
      </c>
    </row>
    <row r="4" spans="1:7" s="70" customFormat="1" ht="13.5">
      <c r="A4" s="205" t="s">
        <v>88</v>
      </c>
      <c r="B4" s="292">
        <f>Volume!J5</f>
        <v>5334.3</v>
      </c>
      <c r="C4" s="3">
        <v>5334.45</v>
      </c>
      <c r="D4" s="283">
        <f t="shared" si="0"/>
        <v>0.1499999999996362</v>
      </c>
      <c r="E4" s="360">
        <f aca="true" t="shared" si="2" ref="E4:E67">D4/B4</f>
        <v>2.8119903267464558E-05</v>
      </c>
      <c r="F4" s="283">
        <v>-20</v>
      </c>
      <c r="G4" s="165">
        <f t="shared" si="1"/>
        <v>20.149999999999636</v>
      </c>
    </row>
    <row r="5" spans="1:7" s="70" customFormat="1" ht="13.5">
      <c r="A5" s="205" t="s">
        <v>9</v>
      </c>
      <c r="B5" s="292">
        <f>Volume!J6</f>
        <v>3940.5</v>
      </c>
      <c r="C5" s="3">
        <v>3938.95</v>
      </c>
      <c r="D5" s="283">
        <f t="shared" si="0"/>
        <v>-1.550000000000182</v>
      </c>
      <c r="E5" s="360">
        <f t="shared" si="2"/>
        <v>-0.00039335109757649583</v>
      </c>
      <c r="F5" s="283">
        <v>-14.550000000000182</v>
      </c>
      <c r="G5" s="165">
        <f t="shared" si="1"/>
        <v>13</v>
      </c>
    </row>
    <row r="6" spans="1:7" s="70" customFormat="1" ht="13.5">
      <c r="A6" s="205" t="s">
        <v>149</v>
      </c>
      <c r="B6" s="292">
        <f>Volume!J7</f>
        <v>3601.35</v>
      </c>
      <c r="C6" s="71">
        <v>3606.35</v>
      </c>
      <c r="D6" s="283">
        <f t="shared" si="0"/>
        <v>5</v>
      </c>
      <c r="E6" s="360">
        <f t="shared" si="2"/>
        <v>0.001388368250794841</v>
      </c>
      <c r="F6" s="283">
        <v>11.550000000000182</v>
      </c>
      <c r="G6" s="165">
        <f t="shared" si="1"/>
        <v>-6.550000000000182</v>
      </c>
    </row>
    <row r="7" spans="1:10" s="70" customFormat="1" ht="13.5">
      <c r="A7" s="205" t="s">
        <v>0</v>
      </c>
      <c r="B7" s="292">
        <f>Volume!J8</f>
        <v>1062.75</v>
      </c>
      <c r="C7" s="71">
        <v>1063.6</v>
      </c>
      <c r="D7" s="283">
        <f t="shared" si="0"/>
        <v>0.849999999999909</v>
      </c>
      <c r="E7" s="360">
        <f t="shared" si="2"/>
        <v>0.0007998118089860354</v>
      </c>
      <c r="F7" s="283">
        <v>0.20000000000004547</v>
      </c>
      <c r="G7" s="165">
        <f t="shared" si="1"/>
        <v>0.6499999999998636</v>
      </c>
      <c r="H7" s="140"/>
      <c r="I7" s="141"/>
      <c r="J7" s="80"/>
    </row>
    <row r="8" spans="1:7" s="70" customFormat="1" ht="13.5">
      <c r="A8" s="205" t="s">
        <v>150</v>
      </c>
      <c r="B8" s="292">
        <f>Volume!J9</f>
        <v>88.3</v>
      </c>
      <c r="C8" s="71">
        <v>88.5</v>
      </c>
      <c r="D8" s="283">
        <f t="shared" si="0"/>
        <v>0.20000000000000284</v>
      </c>
      <c r="E8" s="360">
        <f t="shared" si="2"/>
        <v>0.0022650056625141885</v>
      </c>
      <c r="F8" s="283">
        <v>0.29999999999999716</v>
      </c>
      <c r="G8" s="165">
        <f t="shared" si="1"/>
        <v>-0.09999999999999432</v>
      </c>
    </row>
    <row r="9" spans="1:8" s="26" customFormat="1" ht="13.5">
      <c r="A9" s="205" t="s">
        <v>189</v>
      </c>
      <c r="B9" s="292">
        <f>Volume!J10</f>
        <v>68.3</v>
      </c>
      <c r="C9" s="71">
        <v>68.45</v>
      </c>
      <c r="D9" s="283">
        <f t="shared" si="0"/>
        <v>0.15000000000000568</v>
      </c>
      <c r="E9" s="360">
        <f t="shared" si="2"/>
        <v>0.002196193265007404</v>
      </c>
      <c r="F9" s="283">
        <v>0.3499999999999943</v>
      </c>
      <c r="G9" s="165">
        <f t="shared" si="1"/>
        <v>-0.19999999999998863</v>
      </c>
      <c r="H9" s="70"/>
    </row>
    <row r="10" spans="1:7" s="70" customFormat="1" ht="13.5">
      <c r="A10" s="205" t="s">
        <v>89</v>
      </c>
      <c r="B10" s="292">
        <f>Volume!J11</f>
        <v>86.1</v>
      </c>
      <c r="C10" s="71">
        <v>86.05</v>
      </c>
      <c r="D10" s="283">
        <f t="shared" si="0"/>
        <v>-0.04999999999999716</v>
      </c>
      <c r="E10" s="360">
        <f t="shared" si="2"/>
        <v>-0.0005807200929151819</v>
      </c>
      <c r="F10" s="283">
        <v>-0.3500000000000085</v>
      </c>
      <c r="G10" s="165">
        <f t="shared" si="1"/>
        <v>0.30000000000001137</v>
      </c>
    </row>
    <row r="11" spans="1:7" s="70" customFormat="1" ht="13.5">
      <c r="A11" s="205" t="s">
        <v>102</v>
      </c>
      <c r="B11" s="292">
        <f>Volume!J12</f>
        <v>51.6</v>
      </c>
      <c r="C11" s="71">
        <v>51.75</v>
      </c>
      <c r="D11" s="283">
        <f t="shared" si="0"/>
        <v>0.14999999999999858</v>
      </c>
      <c r="E11" s="360">
        <f t="shared" si="2"/>
        <v>0.0029069767441860187</v>
      </c>
      <c r="F11" s="283">
        <v>0.14999999999999858</v>
      </c>
      <c r="G11" s="165">
        <f t="shared" si="1"/>
        <v>0</v>
      </c>
    </row>
    <row r="12" spans="1:7" s="70" customFormat="1" ht="13.5">
      <c r="A12" s="205" t="s">
        <v>151</v>
      </c>
      <c r="B12" s="292">
        <f>Volume!J13</f>
        <v>44.1</v>
      </c>
      <c r="C12" s="71">
        <v>44.15</v>
      </c>
      <c r="D12" s="283">
        <f t="shared" si="0"/>
        <v>0.04999999999999716</v>
      </c>
      <c r="E12" s="360">
        <f t="shared" si="2"/>
        <v>0.0011337868480724978</v>
      </c>
      <c r="F12" s="283">
        <v>-0.04999999999999716</v>
      </c>
      <c r="G12" s="165">
        <f t="shared" si="1"/>
        <v>0.09999999999999432</v>
      </c>
    </row>
    <row r="13" spans="1:7" s="70" customFormat="1" ht="13.5">
      <c r="A13" s="205" t="s">
        <v>172</v>
      </c>
      <c r="B13" s="292">
        <f>Volume!J14</f>
        <v>696.45</v>
      </c>
      <c r="C13" s="71">
        <v>698</v>
      </c>
      <c r="D13" s="283">
        <f t="shared" si="0"/>
        <v>1.5499999999999545</v>
      </c>
      <c r="E13" s="360">
        <f t="shared" si="2"/>
        <v>0.002225572546485684</v>
      </c>
      <c r="F13" s="283">
        <v>2.099999999999909</v>
      </c>
      <c r="G13" s="165">
        <f t="shared" si="1"/>
        <v>-0.5499999999999545</v>
      </c>
    </row>
    <row r="14" spans="1:7" s="70" customFormat="1" ht="13.5">
      <c r="A14" s="205" t="s">
        <v>208</v>
      </c>
      <c r="B14" s="292">
        <f>Volume!J15</f>
        <v>2643.05</v>
      </c>
      <c r="C14" s="71">
        <v>2652.55</v>
      </c>
      <c r="D14" s="283">
        <f t="shared" si="0"/>
        <v>9.5</v>
      </c>
      <c r="E14" s="360">
        <f t="shared" si="2"/>
        <v>0.0035943323054804105</v>
      </c>
      <c r="F14" s="283">
        <v>-5.5</v>
      </c>
      <c r="G14" s="165">
        <f t="shared" si="1"/>
        <v>15</v>
      </c>
    </row>
    <row r="15" spans="1:7" s="70" customFormat="1" ht="13.5">
      <c r="A15" s="205" t="s">
        <v>90</v>
      </c>
      <c r="B15" s="292">
        <f>Volume!J16</f>
        <v>235.25</v>
      </c>
      <c r="C15" s="71">
        <v>235.75</v>
      </c>
      <c r="D15" s="283">
        <f t="shared" si="0"/>
        <v>0.5</v>
      </c>
      <c r="E15" s="360">
        <f t="shared" si="2"/>
        <v>0.0021253985122210413</v>
      </c>
      <c r="F15" s="283">
        <v>0</v>
      </c>
      <c r="G15" s="165">
        <f t="shared" si="1"/>
        <v>0.5</v>
      </c>
    </row>
    <row r="16" spans="1:7" s="70" customFormat="1" ht="13.5">
      <c r="A16" s="205" t="s">
        <v>91</v>
      </c>
      <c r="B16" s="292">
        <f>Volume!J17</f>
        <v>191.55</v>
      </c>
      <c r="C16" s="71">
        <v>191.7</v>
      </c>
      <c r="D16" s="283">
        <f t="shared" si="0"/>
        <v>0.14999999999997726</v>
      </c>
      <c r="E16" s="360">
        <f t="shared" si="2"/>
        <v>0.0007830853563037184</v>
      </c>
      <c r="F16" s="283">
        <v>0.4000000000000057</v>
      </c>
      <c r="G16" s="165">
        <f t="shared" si="1"/>
        <v>-0.2500000000000284</v>
      </c>
    </row>
    <row r="17" spans="1:7" s="70" customFormat="1" ht="13.5">
      <c r="A17" s="205" t="s">
        <v>44</v>
      </c>
      <c r="B17" s="292">
        <f>Volume!J18</f>
        <v>1270.55</v>
      </c>
      <c r="C17" s="71">
        <v>1271.9</v>
      </c>
      <c r="D17" s="283">
        <f t="shared" si="0"/>
        <v>1.3500000000001364</v>
      </c>
      <c r="E17" s="360">
        <f t="shared" si="2"/>
        <v>0.001062531974341928</v>
      </c>
      <c r="F17" s="283">
        <v>1.6000000000001364</v>
      </c>
      <c r="G17" s="165">
        <f t="shared" si="1"/>
        <v>-0.25</v>
      </c>
    </row>
    <row r="18" spans="1:7" s="15" customFormat="1" ht="13.5">
      <c r="A18" s="205" t="s">
        <v>152</v>
      </c>
      <c r="B18" s="292">
        <f>Volume!J19</f>
        <v>340.85</v>
      </c>
      <c r="C18" s="71">
        <v>341.2</v>
      </c>
      <c r="D18" s="283">
        <f t="shared" si="0"/>
        <v>0.3499999999999659</v>
      </c>
      <c r="E18" s="360">
        <f t="shared" si="2"/>
        <v>0.0010268446530730991</v>
      </c>
      <c r="F18" s="283">
        <v>0.9000000000000341</v>
      </c>
      <c r="G18" s="165">
        <f t="shared" si="1"/>
        <v>-0.5500000000000682</v>
      </c>
    </row>
    <row r="19" spans="1:7" s="15" customFormat="1" ht="13.5">
      <c r="A19" s="205" t="s">
        <v>248</v>
      </c>
      <c r="B19" s="292">
        <f>Volume!J20</f>
        <v>624.35</v>
      </c>
      <c r="C19" s="71">
        <v>622.2</v>
      </c>
      <c r="D19" s="283">
        <f t="shared" si="0"/>
        <v>-2.1499999999999773</v>
      </c>
      <c r="E19" s="360">
        <f t="shared" si="2"/>
        <v>-0.003443581324577524</v>
      </c>
      <c r="F19" s="283">
        <v>-5.149999999999977</v>
      </c>
      <c r="G19" s="165">
        <f t="shared" si="1"/>
        <v>3</v>
      </c>
    </row>
    <row r="20" spans="1:7" s="70" customFormat="1" ht="13.5">
      <c r="A20" s="205" t="s">
        <v>1</v>
      </c>
      <c r="B20" s="292">
        <f>Volume!J21</f>
        <v>2337.05</v>
      </c>
      <c r="C20" s="71">
        <v>2341.5</v>
      </c>
      <c r="D20" s="283">
        <f t="shared" si="0"/>
        <v>4.449999999999818</v>
      </c>
      <c r="E20" s="360">
        <f t="shared" si="2"/>
        <v>0.0019041098821162652</v>
      </c>
      <c r="F20" s="283">
        <v>6</v>
      </c>
      <c r="G20" s="165">
        <f t="shared" si="1"/>
        <v>-1.550000000000182</v>
      </c>
    </row>
    <row r="21" spans="1:7" s="70" customFormat="1" ht="13.5">
      <c r="A21" s="205" t="s">
        <v>173</v>
      </c>
      <c r="B21" s="292">
        <f>Volume!J22</f>
        <v>110.4</v>
      </c>
      <c r="C21" s="71">
        <v>110.55</v>
      </c>
      <c r="D21" s="283">
        <f t="shared" si="0"/>
        <v>0.14999999999999147</v>
      </c>
      <c r="E21" s="360">
        <f t="shared" si="2"/>
        <v>0.0013586956521738358</v>
      </c>
      <c r="F21" s="283">
        <v>0.15000000000000568</v>
      </c>
      <c r="G21" s="165">
        <f t="shared" si="1"/>
        <v>-1.4210854715202004E-14</v>
      </c>
    </row>
    <row r="22" spans="1:7" s="70" customFormat="1" ht="13.5">
      <c r="A22" s="205" t="s">
        <v>174</v>
      </c>
      <c r="B22" s="292">
        <f>Volume!J23</f>
        <v>45.65</v>
      </c>
      <c r="C22" s="71">
        <v>45.75</v>
      </c>
      <c r="D22" s="283">
        <f t="shared" si="0"/>
        <v>0.10000000000000142</v>
      </c>
      <c r="E22" s="360">
        <f t="shared" si="2"/>
        <v>0.002190580503833547</v>
      </c>
      <c r="F22" s="283">
        <v>0.3500000000000014</v>
      </c>
      <c r="G22" s="165">
        <f t="shared" si="1"/>
        <v>-0.25</v>
      </c>
    </row>
    <row r="23" spans="1:7" s="70" customFormat="1" ht="13.5">
      <c r="A23" s="205" t="s">
        <v>2</v>
      </c>
      <c r="B23" s="292">
        <f>Volume!J24</f>
        <v>317.9</v>
      </c>
      <c r="C23" s="71">
        <v>317.95</v>
      </c>
      <c r="D23" s="283">
        <f t="shared" si="0"/>
        <v>0.05000000000001137</v>
      </c>
      <c r="E23" s="360">
        <f t="shared" si="2"/>
        <v>0.0001572821642026152</v>
      </c>
      <c r="F23" s="283">
        <v>0.8000000000000114</v>
      </c>
      <c r="G23" s="165">
        <f t="shared" si="1"/>
        <v>-0.75</v>
      </c>
    </row>
    <row r="24" spans="1:7" s="70" customFormat="1" ht="13.5">
      <c r="A24" s="205" t="s">
        <v>92</v>
      </c>
      <c r="B24" s="292">
        <f>Volume!J25</f>
        <v>271.4</v>
      </c>
      <c r="C24" s="71">
        <v>271.5</v>
      </c>
      <c r="D24" s="283">
        <f t="shared" si="0"/>
        <v>0.10000000000002274</v>
      </c>
      <c r="E24" s="360">
        <f t="shared" si="2"/>
        <v>0.00036845983787775515</v>
      </c>
      <c r="F24" s="283">
        <v>0.05000000000001137</v>
      </c>
      <c r="G24" s="165">
        <f t="shared" si="1"/>
        <v>0.05000000000001137</v>
      </c>
    </row>
    <row r="25" spans="1:7" s="70" customFormat="1" ht="13.5">
      <c r="A25" s="205" t="s">
        <v>153</v>
      </c>
      <c r="B25" s="292">
        <f>Volume!J26</f>
        <v>702.7</v>
      </c>
      <c r="C25" s="71">
        <v>703.55</v>
      </c>
      <c r="D25" s="283">
        <f t="shared" si="0"/>
        <v>0.849999999999909</v>
      </c>
      <c r="E25" s="360">
        <f t="shared" si="2"/>
        <v>0.0012096200370000129</v>
      </c>
      <c r="F25" s="283">
        <v>0.2999999999999545</v>
      </c>
      <c r="G25" s="165">
        <f t="shared" si="1"/>
        <v>0.5499999999999545</v>
      </c>
    </row>
    <row r="26" spans="1:7" s="70" customFormat="1" ht="13.5">
      <c r="A26" s="205" t="s">
        <v>175</v>
      </c>
      <c r="B26" s="292">
        <f>Volume!J27</f>
        <v>312.8</v>
      </c>
      <c r="C26" s="71">
        <v>314.65</v>
      </c>
      <c r="D26" s="283">
        <f t="shared" si="0"/>
        <v>1.849999999999966</v>
      </c>
      <c r="E26" s="360">
        <f t="shared" si="2"/>
        <v>0.005914322250639277</v>
      </c>
      <c r="F26" s="283">
        <v>0.8499999999999659</v>
      </c>
      <c r="G26" s="165">
        <f t="shared" si="1"/>
        <v>1</v>
      </c>
    </row>
    <row r="27" spans="1:7" s="70" customFormat="1" ht="13.5">
      <c r="A27" s="205" t="s">
        <v>176</v>
      </c>
      <c r="B27" s="292">
        <f>Volume!J28</f>
        <v>36.2</v>
      </c>
      <c r="C27" s="71">
        <v>36.4</v>
      </c>
      <c r="D27" s="283">
        <f t="shared" si="0"/>
        <v>0.19999999999999574</v>
      </c>
      <c r="E27" s="360">
        <f t="shared" si="2"/>
        <v>0.0055248618784529205</v>
      </c>
      <c r="F27" s="283">
        <v>0.19999999999999574</v>
      </c>
      <c r="G27" s="165">
        <f t="shared" si="1"/>
        <v>0</v>
      </c>
    </row>
    <row r="28" spans="1:7" s="70" customFormat="1" ht="13.5">
      <c r="A28" s="205" t="s">
        <v>3</v>
      </c>
      <c r="B28" s="292">
        <f>Volume!J29</f>
        <v>256.1</v>
      </c>
      <c r="C28" s="71">
        <v>256.6</v>
      </c>
      <c r="D28" s="283">
        <f t="shared" si="0"/>
        <v>0.5</v>
      </c>
      <c r="E28" s="360">
        <f t="shared" si="2"/>
        <v>0.0019523623584537287</v>
      </c>
      <c r="F28" s="283">
        <v>-0.950000000000017</v>
      </c>
      <c r="G28" s="165">
        <f t="shared" si="1"/>
        <v>1.450000000000017</v>
      </c>
    </row>
    <row r="29" spans="1:7" s="70" customFormat="1" ht="13.5">
      <c r="A29" s="205" t="s">
        <v>234</v>
      </c>
      <c r="B29" s="292">
        <f>Volume!J30</f>
        <v>390</v>
      </c>
      <c r="C29" s="71">
        <v>389.85</v>
      </c>
      <c r="D29" s="283">
        <f t="shared" si="0"/>
        <v>-0.14999999999997726</v>
      </c>
      <c r="E29" s="360">
        <f t="shared" si="2"/>
        <v>-0.00038461538461532634</v>
      </c>
      <c r="F29" s="283">
        <v>0.049999999999954525</v>
      </c>
      <c r="G29" s="165">
        <f t="shared" si="1"/>
        <v>-0.1999999999999318</v>
      </c>
    </row>
    <row r="30" spans="1:7" s="70" customFormat="1" ht="13.5">
      <c r="A30" s="205" t="s">
        <v>177</v>
      </c>
      <c r="B30" s="292">
        <f>Volume!J31</f>
        <v>332.3</v>
      </c>
      <c r="C30" s="71">
        <v>333.45</v>
      </c>
      <c r="D30" s="283">
        <f t="shared" si="0"/>
        <v>1.1499999999999773</v>
      </c>
      <c r="E30" s="360">
        <f t="shared" si="2"/>
        <v>0.003460728257598487</v>
      </c>
      <c r="F30" s="283">
        <v>0.14999999999997726</v>
      </c>
      <c r="G30" s="165">
        <f t="shared" si="1"/>
        <v>1</v>
      </c>
    </row>
    <row r="31" spans="1:7" s="70" customFormat="1" ht="13.5">
      <c r="A31" s="205" t="s">
        <v>198</v>
      </c>
      <c r="B31" s="292">
        <f>Volume!J32</f>
        <v>269.75</v>
      </c>
      <c r="C31" s="71">
        <v>269.15</v>
      </c>
      <c r="D31" s="283">
        <f t="shared" si="0"/>
        <v>-0.6000000000000227</v>
      </c>
      <c r="E31" s="360">
        <f t="shared" si="2"/>
        <v>-0.002224281742354116</v>
      </c>
      <c r="F31" s="283">
        <v>-0.9499999999999886</v>
      </c>
      <c r="G31" s="165">
        <f t="shared" si="1"/>
        <v>0.3499999999999659</v>
      </c>
    </row>
    <row r="32" spans="1:7" s="70" customFormat="1" ht="13.5">
      <c r="A32" s="205" t="s">
        <v>235</v>
      </c>
      <c r="B32" s="292">
        <f>Volume!J33</f>
        <v>145.6</v>
      </c>
      <c r="C32" s="71">
        <v>146</v>
      </c>
      <c r="D32" s="283">
        <f t="shared" si="0"/>
        <v>0.4000000000000057</v>
      </c>
      <c r="E32" s="360">
        <f t="shared" si="2"/>
        <v>0.0027472527472527865</v>
      </c>
      <c r="F32" s="283">
        <v>-0.799999999999983</v>
      </c>
      <c r="G32" s="165">
        <f t="shared" si="1"/>
        <v>1.1999999999999886</v>
      </c>
    </row>
    <row r="33" spans="1:7" s="70" customFormat="1" ht="13.5">
      <c r="A33" s="205" t="s">
        <v>178</v>
      </c>
      <c r="B33" s="292">
        <f>Volume!J34</f>
        <v>2817.7</v>
      </c>
      <c r="C33" s="71">
        <v>2823.85</v>
      </c>
      <c r="D33" s="283">
        <f t="shared" si="0"/>
        <v>6.150000000000091</v>
      </c>
      <c r="E33" s="360">
        <f t="shared" si="2"/>
        <v>0.002182631224048015</v>
      </c>
      <c r="F33" s="283">
        <v>9.849999999999909</v>
      </c>
      <c r="G33" s="165">
        <f t="shared" si="1"/>
        <v>-3.699999999999818</v>
      </c>
    </row>
    <row r="34" spans="1:7" s="70" customFormat="1" ht="13.5">
      <c r="A34" s="205" t="s">
        <v>209</v>
      </c>
      <c r="B34" s="292">
        <f>Volume!J35</f>
        <v>802.3</v>
      </c>
      <c r="C34" s="71">
        <v>803.6</v>
      </c>
      <c r="D34" s="283">
        <f t="shared" si="0"/>
        <v>1.3000000000000682</v>
      </c>
      <c r="E34" s="360">
        <f t="shared" si="2"/>
        <v>0.001620341518135446</v>
      </c>
      <c r="F34" s="283">
        <v>3.5</v>
      </c>
      <c r="G34" s="165">
        <f t="shared" si="1"/>
        <v>-2.199999999999932</v>
      </c>
    </row>
    <row r="35" spans="1:8" s="26" customFormat="1" ht="13.5">
      <c r="A35" s="205" t="s">
        <v>236</v>
      </c>
      <c r="B35" s="292">
        <f>Volume!J36</f>
        <v>110.2</v>
      </c>
      <c r="C35" s="71">
        <v>110.7</v>
      </c>
      <c r="D35" s="283">
        <f t="shared" si="0"/>
        <v>0.5</v>
      </c>
      <c r="E35" s="360">
        <f t="shared" si="2"/>
        <v>0.004537205081669692</v>
      </c>
      <c r="F35" s="283">
        <v>0.3999999999999915</v>
      </c>
      <c r="G35" s="165">
        <f t="shared" si="1"/>
        <v>0.10000000000000853</v>
      </c>
      <c r="H35" s="70"/>
    </row>
    <row r="36" spans="1:7" s="70" customFormat="1" ht="13.5">
      <c r="A36" s="205" t="s">
        <v>179</v>
      </c>
      <c r="B36" s="292">
        <f>Volume!J37</f>
        <v>53.6</v>
      </c>
      <c r="C36" s="71">
        <v>53.75</v>
      </c>
      <c r="D36" s="283">
        <f t="shared" si="0"/>
        <v>0.14999999999999858</v>
      </c>
      <c r="E36" s="360">
        <f t="shared" si="2"/>
        <v>0.0027985074626865405</v>
      </c>
      <c r="F36" s="283">
        <v>0.19999999999999574</v>
      </c>
      <c r="G36" s="165">
        <f t="shared" si="1"/>
        <v>-0.04999999999999716</v>
      </c>
    </row>
    <row r="37" spans="1:7" s="70" customFormat="1" ht="13.5">
      <c r="A37" s="205" t="s">
        <v>180</v>
      </c>
      <c r="B37" s="292">
        <f>Volume!J38</f>
        <v>223.05</v>
      </c>
      <c r="C37" s="71">
        <v>223.85</v>
      </c>
      <c r="D37" s="283">
        <f t="shared" si="0"/>
        <v>0.799999999999983</v>
      </c>
      <c r="E37" s="360">
        <f t="shared" si="2"/>
        <v>0.0035866397668683383</v>
      </c>
      <c r="F37" s="283">
        <v>0.75</v>
      </c>
      <c r="G37" s="165">
        <f t="shared" si="1"/>
        <v>0.04999999999998295</v>
      </c>
    </row>
    <row r="38" spans="1:7" s="70" customFormat="1" ht="13.5">
      <c r="A38" s="205" t="s">
        <v>103</v>
      </c>
      <c r="B38" s="292">
        <f>Volume!J39</f>
        <v>257.65</v>
      </c>
      <c r="C38" s="71">
        <v>251.9</v>
      </c>
      <c r="D38" s="283">
        <f t="shared" si="0"/>
        <v>-5.749999999999972</v>
      </c>
      <c r="E38" s="360">
        <f t="shared" si="2"/>
        <v>-0.022317096836793993</v>
      </c>
      <c r="F38" s="283">
        <v>-8.999999999999972</v>
      </c>
      <c r="G38" s="165">
        <f t="shared" si="1"/>
        <v>3.25</v>
      </c>
    </row>
    <row r="39" spans="1:7" s="70" customFormat="1" ht="13.5">
      <c r="A39" s="205" t="s">
        <v>354</v>
      </c>
      <c r="B39" s="292">
        <f>Volume!J40</f>
        <v>203.95</v>
      </c>
      <c r="C39" s="71">
        <v>204.5</v>
      </c>
      <c r="D39" s="283">
        <f t="shared" si="0"/>
        <v>0.5500000000000114</v>
      </c>
      <c r="E39" s="360">
        <f t="shared" si="2"/>
        <v>0.0026967393969110636</v>
      </c>
      <c r="F39" s="283">
        <v>1</v>
      </c>
      <c r="G39" s="165">
        <f t="shared" si="1"/>
        <v>-0.44999999999998863</v>
      </c>
    </row>
    <row r="40" spans="1:7" s="70" customFormat="1" ht="13.5">
      <c r="A40" s="205" t="s">
        <v>237</v>
      </c>
      <c r="B40" s="292">
        <f>Volume!J41</f>
        <v>1144.1</v>
      </c>
      <c r="C40" s="71">
        <v>1149.65</v>
      </c>
      <c r="D40" s="283">
        <f t="shared" si="0"/>
        <v>5.550000000000182</v>
      </c>
      <c r="E40" s="360">
        <f t="shared" si="2"/>
        <v>0.004850974565160548</v>
      </c>
      <c r="F40" s="283">
        <v>1.7999999999999545</v>
      </c>
      <c r="G40" s="165">
        <f t="shared" si="1"/>
        <v>3.7500000000002274</v>
      </c>
    </row>
    <row r="41" spans="1:7" s="70" customFormat="1" ht="13.5">
      <c r="A41" s="205" t="s">
        <v>249</v>
      </c>
      <c r="B41" s="292">
        <f>Volume!J42</f>
        <v>356.45</v>
      </c>
      <c r="C41" s="71">
        <v>356.7</v>
      </c>
      <c r="D41" s="283">
        <f t="shared" si="0"/>
        <v>0.25</v>
      </c>
      <c r="E41" s="360">
        <f t="shared" si="2"/>
        <v>0.0007013606396409033</v>
      </c>
      <c r="F41" s="283">
        <v>1.0500000000000114</v>
      </c>
      <c r="G41" s="165">
        <f t="shared" si="1"/>
        <v>-0.8000000000000114</v>
      </c>
    </row>
    <row r="42" spans="1:7" s="70" customFormat="1" ht="13.5">
      <c r="A42" s="205" t="s">
        <v>181</v>
      </c>
      <c r="B42" s="292">
        <f>Volume!J43</f>
        <v>99.35</v>
      </c>
      <c r="C42" s="71">
        <v>99.8</v>
      </c>
      <c r="D42" s="283">
        <f t="shared" si="0"/>
        <v>0.45000000000000284</v>
      </c>
      <c r="E42" s="360">
        <f t="shared" si="2"/>
        <v>0.004529441368897865</v>
      </c>
      <c r="F42" s="283">
        <v>-0.5</v>
      </c>
      <c r="G42" s="165">
        <f t="shared" si="1"/>
        <v>0.9500000000000028</v>
      </c>
    </row>
    <row r="43" spans="1:7" s="70" customFormat="1" ht="13.5">
      <c r="A43" s="205" t="s">
        <v>238</v>
      </c>
      <c r="B43" s="292">
        <f>Volume!J44</f>
        <v>2749</v>
      </c>
      <c r="C43" s="71">
        <v>2741.95</v>
      </c>
      <c r="D43" s="283">
        <f t="shared" si="0"/>
        <v>-7.050000000000182</v>
      </c>
      <c r="E43" s="360">
        <f t="shared" si="2"/>
        <v>-0.0025645689341579417</v>
      </c>
      <c r="F43" s="283">
        <v>-24.90000000000009</v>
      </c>
      <c r="G43" s="165">
        <f t="shared" si="1"/>
        <v>17.84999999999991</v>
      </c>
    </row>
    <row r="44" spans="1:7" s="70" customFormat="1" ht="13.5">
      <c r="A44" s="205" t="s">
        <v>210</v>
      </c>
      <c r="B44" s="292">
        <f>Volume!J45</f>
        <v>139.8</v>
      </c>
      <c r="C44" s="71">
        <v>139.65</v>
      </c>
      <c r="D44" s="283">
        <f t="shared" si="0"/>
        <v>-0.15000000000000568</v>
      </c>
      <c r="E44" s="360">
        <f t="shared" si="2"/>
        <v>-0.0010729613733905985</v>
      </c>
      <c r="F44" s="283">
        <v>-0.30000000000001137</v>
      </c>
      <c r="G44" s="165">
        <f t="shared" si="1"/>
        <v>0.15000000000000568</v>
      </c>
    </row>
    <row r="45" spans="1:7" s="70" customFormat="1" ht="13.5">
      <c r="A45" s="205" t="s">
        <v>212</v>
      </c>
      <c r="B45" s="292">
        <f>Volume!J46</f>
        <v>616.8</v>
      </c>
      <c r="C45" s="71">
        <v>619.65</v>
      </c>
      <c r="D45" s="283">
        <f t="shared" si="0"/>
        <v>2.8500000000000227</v>
      </c>
      <c r="E45" s="360">
        <f t="shared" si="2"/>
        <v>0.004620622568093423</v>
      </c>
      <c r="F45" s="283">
        <v>-1.2000000000000455</v>
      </c>
      <c r="G45" s="165">
        <f t="shared" si="1"/>
        <v>4.050000000000068</v>
      </c>
    </row>
    <row r="46" spans="1:7" s="70" customFormat="1" ht="13.5">
      <c r="A46" s="205" t="s">
        <v>4</v>
      </c>
      <c r="B46" s="292">
        <f>Volume!J47</f>
        <v>1600.35</v>
      </c>
      <c r="C46" s="71">
        <v>1605.8</v>
      </c>
      <c r="D46" s="283">
        <f t="shared" si="0"/>
        <v>5.4500000000000455</v>
      </c>
      <c r="E46" s="360">
        <f t="shared" si="2"/>
        <v>0.003405505045771266</v>
      </c>
      <c r="F46" s="283">
        <v>-4.7999999999999545</v>
      </c>
      <c r="G46" s="165">
        <f t="shared" si="1"/>
        <v>10.25</v>
      </c>
    </row>
    <row r="47" spans="1:7" s="70" customFormat="1" ht="13.5">
      <c r="A47" s="205" t="s">
        <v>93</v>
      </c>
      <c r="B47" s="292">
        <f>Volume!J48</f>
        <v>1030.85</v>
      </c>
      <c r="C47" s="71">
        <v>1035.2</v>
      </c>
      <c r="D47" s="283">
        <f t="shared" si="0"/>
        <v>4.350000000000136</v>
      </c>
      <c r="E47" s="360">
        <f t="shared" si="2"/>
        <v>0.004219818596304154</v>
      </c>
      <c r="F47" s="283">
        <v>2.4500000000000455</v>
      </c>
      <c r="G47" s="165">
        <f t="shared" si="1"/>
        <v>1.900000000000091</v>
      </c>
    </row>
    <row r="48" spans="1:7" s="70" customFormat="1" ht="13.5">
      <c r="A48" s="205" t="s">
        <v>211</v>
      </c>
      <c r="B48" s="292">
        <f>Volume!J49</f>
        <v>748.35</v>
      </c>
      <c r="C48" s="71">
        <v>751.6</v>
      </c>
      <c r="D48" s="283">
        <f t="shared" si="0"/>
        <v>3.25</v>
      </c>
      <c r="E48" s="360">
        <f t="shared" si="2"/>
        <v>0.004342887686243068</v>
      </c>
      <c r="F48" s="283">
        <v>-4.75</v>
      </c>
      <c r="G48" s="165">
        <f t="shared" si="1"/>
        <v>8</v>
      </c>
    </row>
    <row r="49" spans="1:7" s="70" customFormat="1" ht="13.5">
      <c r="A49" s="205" t="s">
        <v>5</v>
      </c>
      <c r="B49" s="292">
        <f>Volume!J50</f>
        <v>173.95</v>
      </c>
      <c r="C49" s="71">
        <v>174.15</v>
      </c>
      <c r="D49" s="283">
        <f t="shared" si="0"/>
        <v>0.20000000000001705</v>
      </c>
      <c r="E49" s="360">
        <f t="shared" si="2"/>
        <v>0.001149755676918753</v>
      </c>
      <c r="F49" s="283">
        <v>0.25</v>
      </c>
      <c r="G49" s="165">
        <f t="shared" si="1"/>
        <v>-0.04999999999998295</v>
      </c>
    </row>
    <row r="50" spans="1:7" s="70" customFormat="1" ht="13.5">
      <c r="A50" s="205" t="s">
        <v>213</v>
      </c>
      <c r="B50" s="292">
        <f>Volume!J51</f>
        <v>220.85</v>
      </c>
      <c r="C50" s="71">
        <v>221.75</v>
      </c>
      <c r="D50" s="283">
        <f t="shared" si="0"/>
        <v>0.9000000000000057</v>
      </c>
      <c r="E50" s="360">
        <f t="shared" si="2"/>
        <v>0.004075164138555606</v>
      </c>
      <c r="F50" s="283">
        <v>0.700000000000017</v>
      </c>
      <c r="G50" s="165">
        <f t="shared" si="1"/>
        <v>0.19999999999998863</v>
      </c>
    </row>
    <row r="51" spans="1:7" s="70" customFormat="1" ht="13.5">
      <c r="A51" s="205" t="s">
        <v>214</v>
      </c>
      <c r="B51" s="292">
        <f>Volume!J52</f>
        <v>272.15</v>
      </c>
      <c r="C51" s="71">
        <v>266.45</v>
      </c>
      <c r="D51" s="283">
        <f t="shared" si="0"/>
        <v>-5.699999999999989</v>
      </c>
      <c r="E51" s="360">
        <f t="shared" si="2"/>
        <v>-0.020944332169759283</v>
      </c>
      <c r="F51" s="283">
        <v>-5.7000000000000455</v>
      </c>
      <c r="G51" s="165">
        <f t="shared" si="1"/>
        <v>5.684341886080802E-14</v>
      </c>
    </row>
    <row r="52" spans="1:7" s="70" customFormat="1" ht="13.5">
      <c r="A52" s="205" t="s">
        <v>57</v>
      </c>
      <c r="B52" s="292">
        <f>Volume!J53</f>
        <v>1944.6</v>
      </c>
      <c r="C52" s="71">
        <v>1951.55</v>
      </c>
      <c r="D52" s="283">
        <f t="shared" si="0"/>
        <v>6.9500000000000455</v>
      </c>
      <c r="E52" s="360">
        <f t="shared" si="2"/>
        <v>0.0035739997943021935</v>
      </c>
      <c r="F52" s="283">
        <v>-0.6499999999998636</v>
      </c>
      <c r="G52" s="165">
        <f t="shared" si="1"/>
        <v>7.599999999999909</v>
      </c>
    </row>
    <row r="53" spans="1:7" s="70" customFormat="1" ht="13.5">
      <c r="A53" s="205" t="s">
        <v>215</v>
      </c>
      <c r="B53" s="292">
        <f>Volume!J54</f>
        <v>873</v>
      </c>
      <c r="C53" s="71">
        <v>873.9</v>
      </c>
      <c r="D53" s="283">
        <f t="shared" si="0"/>
        <v>0.8999999999999773</v>
      </c>
      <c r="E53" s="360">
        <f t="shared" si="2"/>
        <v>0.0010309278350515204</v>
      </c>
      <c r="F53" s="283">
        <v>-0.39999999999997726</v>
      </c>
      <c r="G53" s="165">
        <f t="shared" si="1"/>
        <v>1.2999999999999545</v>
      </c>
    </row>
    <row r="54" spans="1:7" s="70" customFormat="1" ht="13.5">
      <c r="A54" s="205" t="s">
        <v>156</v>
      </c>
      <c r="B54" s="292">
        <f>Volume!J55</f>
        <v>74.8</v>
      </c>
      <c r="C54" s="71">
        <v>74.9</v>
      </c>
      <c r="D54" s="283">
        <f t="shared" si="0"/>
        <v>0.10000000000000853</v>
      </c>
      <c r="E54" s="360">
        <f t="shared" si="2"/>
        <v>0.0013368983957220391</v>
      </c>
      <c r="F54" s="283">
        <v>0.25</v>
      </c>
      <c r="G54" s="165">
        <f t="shared" si="1"/>
        <v>-0.14999999999999147</v>
      </c>
    </row>
    <row r="55" spans="1:7" s="70" customFormat="1" ht="13.5">
      <c r="A55" s="205" t="s">
        <v>199</v>
      </c>
      <c r="B55" s="292">
        <f>Volume!J56</f>
        <v>74.95</v>
      </c>
      <c r="C55" s="71">
        <v>74.9</v>
      </c>
      <c r="D55" s="283">
        <f t="shared" si="0"/>
        <v>-0.04999999999999716</v>
      </c>
      <c r="E55" s="360">
        <f t="shared" si="2"/>
        <v>-0.0006671114076050322</v>
      </c>
      <c r="F55" s="283">
        <v>0.25</v>
      </c>
      <c r="G55" s="165">
        <f t="shared" si="1"/>
        <v>-0.29999999999999716</v>
      </c>
    </row>
    <row r="56" spans="1:8" s="26" customFormat="1" ht="13.5">
      <c r="A56" s="205" t="s">
        <v>190</v>
      </c>
      <c r="B56" s="292">
        <f>Volume!J57</f>
        <v>12</v>
      </c>
      <c r="C56" s="71">
        <v>12.05</v>
      </c>
      <c r="D56" s="283">
        <f t="shared" si="0"/>
        <v>0.05000000000000071</v>
      </c>
      <c r="E56" s="360">
        <f t="shared" si="2"/>
        <v>0.004166666666666726</v>
      </c>
      <c r="F56" s="283">
        <v>0.049999999999998934</v>
      </c>
      <c r="G56" s="165">
        <f t="shared" si="1"/>
        <v>1.7763568394002505E-15</v>
      </c>
      <c r="H56" s="70"/>
    </row>
    <row r="57" spans="1:7" s="70" customFormat="1" ht="13.5">
      <c r="A57" s="205" t="s">
        <v>157</v>
      </c>
      <c r="B57" s="292">
        <f>Volume!J58</f>
        <v>151.8</v>
      </c>
      <c r="C57" s="71">
        <v>152</v>
      </c>
      <c r="D57" s="283">
        <f t="shared" si="0"/>
        <v>0.19999999999998863</v>
      </c>
      <c r="E57" s="360">
        <f t="shared" si="2"/>
        <v>0.0013175230566534165</v>
      </c>
      <c r="F57" s="283">
        <v>0.44999999999998863</v>
      </c>
      <c r="G57" s="165">
        <f t="shared" si="1"/>
        <v>-0.25</v>
      </c>
    </row>
    <row r="58" spans="1:8" s="26" customFormat="1" ht="13.5">
      <c r="A58" s="205" t="s">
        <v>191</v>
      </c>
      <c r="B58" s="292">
        <f>Volume!J59</f>
        <v>232.3</v>
      </c>
      <c r="C58" s="71">
        <v>232.1</v>
      </c>
      <c r="D58" s="283">
        <f t="shared" si="0"/>
        <v>-0.20000000000001705</v>
      </c>
      <c r="E58" s="360">
        <f t="shared" si="2"/>
        <v>-0.0008609556607835431</v>
      </c>
      <c r="F58" s="283">
        <v>0.30000000000001137</v>
      </c>
      <c r="G58" s="165">
        <f t="shared" si="1"/>
        <v>-0.5000000000000284</v>
      </c>
      <c r="H58" s="70"/>
    </row>
    <row r="59" spans="1:7" s="70" customFormat="1" ht="13.5">
      <c r="A59" s="205" t="s">
        <v>182</v>
      </c>
      <c r="B59" s="292">
        <f>Volume!J60</f>
        <v>42.9</v>
      </c>
      <c r="C59" s="71">
        <v>43.1</v>
      </c>
      <c r="D59" s="283">
        <f t="shared" si="0"/>
        <v>0.20000000000000284</v>
      </c>
      <c r="E59" s="360">
        <f t="shared" si="2"/>
        <v>0.004662004662004729</v>
      </c>
      <c r="F59" s="283">
        <v>0.15000000000000568</v>
      </c>
      <c r="G59" s="165">
        <f t="shared" si="1"/>
        <v>0.04999999999999716</v>
      </c>
    </row>
    <row r="60" spans="1:7" s="70" customFormat="1" ht="13.5">
      <c r="A60" s="205" t="s">
        <v>216</v>
      </c>
      <c r="B60" s="292">
        <f>Volume!J61</f>
        <v>2219.45</v>
      </c>
      <c r="C60" s="71">
        <v>2222</v>
      </c>
      <c r="D60" s="283">
        <f t="shared" si="0"/>
        <v>2.550000000000182</v>
      </c>
      <c r="E60" s="360">
        <f t="shared" si="2"/>
        <v>0.001148933294284702</v>
      </c>
      <c r="F60" s="283">
        <v>4.699999999999818</v>
      </c>
      <c r="G60" s="165">
        <f t="shared" si="1"/>
        <v>-2.149999999999636</v>
      </c>
    </row>
    <row r="61" spans="1:7" s="70" customFormat="1" ht="13.5">
      <c r="A61" s="205" t="s">
        <v>158</v>
      </c>
      <c r="B61" s="292">
        <f>Volume!J62</f>
        <v>107.2</v>
      </c>
      <c r="C61" s="71">
        <v>107.5</v>
      </c>
      <c r="D61" s="283">
        <f t="shared" si="0"/>
        <v>0.29999999999999716</v>
      </c>
      <c r="E61" s="360">
        <f t="shared" si="2"/>
        <v>0.0027985074626865405</v>
      </c>
      <c r="F61" s="283">
        <v>-0.25</v>
      </c>
      <c r="G61" s="165">
        <f t="shared" si="1"/>
        <v>0.5499999999999972</v>
      </c>
    </row>
    <row r="62" spans="1:7" s="70" customFormat="1" ht="13.5">
      <c r="A62" s="205" t="s">
        <v>104</v>
      </c>
      <c r="B62" s="292">
        <f>Volume!J63</f>
        <v>435.15</v>
      </c>
      <c r="C62" s="71">
        <v>436.3</v>
      </c>
      <c r="D62" s="283">
        <f t="shared" si="0"/>
        <v>1.150000000000034</v>
      </c>
      <c r="E62" s="360">
        <f t="shared" si="2"/>
        <v>0.002642766862001687</v>
      </c>
      <c r="F62" s="283">
        <v>-4.949999999999989</v>
      </c>
      <c r="G62" s="165">
        <f t="shared" si="1"/>
        <v>6.100000000000023</v>
      </c>
    </row>
    <row r="63" spans="1:7" s="70" customFormat="1" ht="13.5">
      <c r="A63" s="205" t="s">
        <v>48</v>
      </c>
      <c r="B63" s="292">
        <f>Volume!J64</f>
        <v>288.7</v>
      </c>
      <c r="C63" s="71">
        <v>289.5</v>
      </c>
      <c r="D63" s="283">
        <f t="shared" si="0"/>
        <v>0.8000000000000114</v>
      </c>
      <c r="E63" s="360">
        <f t="shared" si="2"/>
        <v>0.002771042604780088</v>
      </c>
      <c r="F63" s="283">
        <v>0.25</v>
      </c>
      <c r="G63" s="165">
        <f t="shared" si="1"/>
        <v>0.5500000000000114</v>
      </c>
    </row>
    <row r="64" spans="1:7" s="70" customFormat="1" ht="13.5">
      <c r="A64" s="205" t="s">
        <v>6</v>
      </c>
      <c r="B64" s="292">
        <f>Volume!J65</f>
        <v>174.55</v>
      </c>
      <c r="C64" s="71">
        <v>175.15</v>
      </c>
      <c r="D64" s="283">
        <f t="shared" si="0"/>
        <v>0.5999999999999943</v>
      </c>
      <c r="E64" s="360">
        <f t="shared" si="2"/>
        <v>0.0034374104841019435</v>
      </c>
      <c r="F64" s="283">
        <v>0.75</v>
      </c>
      <c r="G64" s="165">
        <f t="shared" si="1"/>
        <v>-0.15000000000000568</v>
      </c>
    </row>
    <row r="65" spans="1:8" s="26" customFormat="1" ht="13.5">
      <c r="A65" s="205" t="s">
        <v>192</v>
      </c>
      <c r="B65" s="292">
        <f>Volume!J66</f>
        <v>386.3</v>
      </c>
      <c r="C65" s="71">
        <v>387.35</v>
      </c>
      <c r="D65" s="283">
        <f t="shared" si="0"/>
        <v>1.0500000000000114</v>
      </c>
      <c r="E65" s="360">
        <f t="shared" si="2"/>
        <v>0.002718094745016856</v>
      </c>
      <c r="F65" s="283">
        <v>1.3000000000000114</v>
      </c>
      <c r="G65" s="165">
        <f t="shared" si="1"/>
        <v>-0.25</v>
      </c>
      <c r="H65" s="70"/>
    </row>
    <row r="66" spans="1:7" s="70" customFormat="1" ht="13.5">
      <c r="A66" s="205" t="s">
        <v>183</v>
      </c>
      <c r="B66" s="292">
        <f>Volume!J67</f>
        <v>675.25</v>
      </c>
      <c r="C66" s="71">
        <v>672.05</v>
      </c>
      <c r="D66" s="283">
        <f t="shared" si="0"/>
        <v>-3.2000000000000455</v>
      </c>
      <c r="E66" s="360">
        <f t="shared" si="2"/>
        <v>-0.004738985560903437</v>
      </c>
      <c r="F66" s="283">
        <v>-10.4</v>
      </c>
      <c r="G66" s="165">
        <f t="shared" si="1"/>
        <v>7.199999999999955</v>
      </c>
    </row>
    <row r="67" spans="1:7" s="70" customFormat="1" ht="13.5">
      <c r="A67" s="205" t="s">
        <v>147</v>
      </c>
      <c r="B67" s="292">
        <f>Volume!J68</f>
        <v>600.9</v>
      </c>
      <c r="C67" s="71">
        <v>601.8</v>
      </c>
      <c r="D67" s="283">
        <f aca="true" t="shared" si="3" ref="D67:D129">C67-B67</f>
        <v>0.8999999999999773</v>
      </c>
      <c r="E67" s="360">
        <f t="shared" si="2"/>
        <v>0.0014977533699450445</v>
      </c>
      <c r="F67" s="283">
        <v>2.5</v>
      </c>
      <c r="G67" s="165">
        <f aca="true" t="shared" si="4" ref="G67:G129">D67-F67</f>
        <v>-1.6000000000000227</v>
      </c>
    </row>
    <row r="68" spans="1:7" s="70" customFormat="1" ht="13.5">
      <c r="A68" s="205" t="s">
        <v>159</v>
      </c>
      <c r="B68" s="292">
        <f>Volume!J69</f>
        <v>2150.1</v>
      </c>
      <c r="C68" s="71">
        <v>2155.05</v>
      </c>
      <c r="D68" s="283">
        <f t="shared" si="3"/>
        <v>4.950000000000273</v>
      </c>
      <c r="E68" s="360">
        <f aca="true" t="shared" si="5" ref="E68:E129">D68/B68</f>
        <v>0.0023022185014651753</v>
      </c>
      <c r="F68" s="283">
        <v>5.349999999999909</v>
      </c>
      <c r="G68" s="165">
        <f t="shared" si="4"/>
        <v>-0.3999999999996362</v>
      </c>
    </row>
    <row r="69" spans="1:7" s="70" customFormat="1" ht="13.5">
      <c r="A69" s="205" t="s">
        <v>148</v>
      </c>
      <c r="B69" s="292">
        <f>Volume!J70</f>
        <v>29.4</v>
      </c>
      <c r="C69" s="71">
        <v>29.5</v>
      </c>
      <c r="D69" s="283">
        <f t="shared" si="3"/>
        <v>0.10000000000000142</v>
      </c>
      <c r="E69" s="360">
        <f t="shared" si="5"/>
        <v>0.0034013605442177355</v>
      </c>
      <c r="F69" s="283">
        <v>0.10000000000000142</v>
      </c>
      <c r="G69" s="165">
        <f t="shared" si="4"/>
        <v>0</v>
      </c>
    </row>
    <row r="70" spans="1:7" s="70" customFormat="1" ht="13.5">
      <c r="A70" s="205" t="s">
        <v>184</v>
      </c>
      <c r="B70" s="292">
        <f>Volume!J71</f>
        <v>116.85</v>
      </c>
      <c r="C70" s="71">
        <v>116.85</v>
      </c>
      <c r="D70" s="283">
        <f t="shared" si="3"/>
        <v>0</v>
      </c>
      <c r="E70" s="360">
        <f t="shared" si="5"/>
        <v>0</v>
      </c>
      <c r="F70" s="283">
        <v>-0.04999999999999716</v>
      </c>
      <c r="G70" s="165">
        <f t="shared" si="4"/>
        <v>0.04999999999999716</v>
      </c>
    </row>
    <row r="71" spans="1:8" s="26" customFormat="1" ht="13.5">
      <c r="A71" s="205" t="s">
        <v>193</v>
      </c>
      <c r="B71" s="292">
        <f>Volume!J72</f>
        <v>154.2</v>
      </c>
      <c r="C71" s="71">
        <v>154.85</v>
      </c>
      <c r="D71" s="283">
        <f t="shared" si="3"/>
        <v>0.6500000000000057</v>
      </c>
      <c r="E71" s="360">
        <f t="shared" si="5"/>
        <v>0.004215304798962424</v>
      </c>
      <c r="F71" s="283">
        <v>0.549999999999983</v>
      </c>
      <c r="G71" s="165">
        <f t="shared" si="4"/>
        <v>0.10000000000002274</v>
      </c>
      <c r="H71" s="70"/>
    </row>
    <row r="72" spans="1:7" s="70" customFormat="1" ht="13.5">
      <c r="A72" s="205" t="s">
        <v>160</v>
      </c>
      <c r="B72" s="292">
        <f>Volume!J73</f>
        <v>161.1</v>
      </c>
      <c r="C72" s="71">
        <v>161.2</v>
      </c>
      <c r="D72" s="283">
        <f t="shared" si="3"/>
        <v>0.09999999999999432</v>
      </c>
      <c r="E72" s="360">
        <f t="shared" si="5"/>
        <v>0.0006207324643078481</v>
      </c>
      <c r="F72" s="283">
        <v>0.549999999999983</v>
      </c>
      <c r="G72" s="165">
        <f t="shared" si="4"/>
        <v>-0.44999999999998863</v>
      </c>
    </row>
    <row r="73" spans="1:7" s="70" customFormat="1" ht="13.5">
      <c r="A73" s="205" t="s">
        <v>355</v>
      </c>
      <c r="B73" s="292">
        <f>Volume!J74</f>
        <v>251.3</v>
      </c>
      <c r="C73" s="71">
        <v>251.45</v>
      </c>
      <c r="D73" s="283">
        <f t="shared" si="3"/>
        <v>0.14999999999997726</v>
      </c>
      <c r="E73" s="360">
        <f t="shared" si="5"/>
        <v>0.000596896140071537</v>
      </c>
      <c r="F73" s="283">
        <v>0.3499999999999943</v>
      </c>
      <c r="G73" s="165">
        <f t="shared" si="4"/>
        <v>-0.20000000000001705</v>
      </c>
    </row>
    <row r="74" spans="1:7" s="70" customFormat="1" ht="13.5">
      <c r="A74" s="205" t="s">
        <v>225</v>
      </c>
      <c r="B74" s="292">
        <f>Volume!J75</f>
        <v>1452.2</v>
      </c>
      <c r="C74" s="71">
        <v>1452.1</v>
      </c>
      <c r="D74" s="283">
        <f t="shared" si="3"/>
        <v>-0.10000000000013642</v>
      </c>
      <c r="E74" s="360">
        <f t="shared" si="5"/>
        <v>-6.886103842455338E-05</v>
      </c>
      <c r="F74" s="283">
        <v>-1.349999999999909</v>
      </c>
      <c r="G74" s="165">
        <f t="shared" si="4"/>
        <v>1.2499999999997726</v>
      </c>
    </row>
    <row r="75" spans="1:7" s="70" customFormat="1" ht="13.5">
      <c r="A75" s="205" t="s">
        <v>7</v>
      </c>
      <c r="B75" s="292">
        <f>Volume!J76</f>
        <v>880.8</v>
      </c>
      <c r="C75" s="71">
        <v>882.05</v>
      </c>
      <c r="D75" s="283">
        <f t="shared" si="3"/>
        <v>1.25</v>
      </c>
      <c r="E75" s="360">
        <f t="shared" si="5"/>
        <v>0.0014191643960036332</v>
      </c>
      <c r="F75" s="283">
        <v>2.5</v>
      </c>
      <c r="G75" s="165">
        <f t="shared" si="4"/>
        <v>-1.25</v>
      </c>
    </row>
    <row r="76" spans="1:7" s="70" customFormat="1" ht="13.5">
      <c r="A76" s="205" t="s">
        <v>185</v>
      </c>
      <c r="B76" s="292">
        <f>Volume!J77</f>
        <v>459.6</v>
      </c>
      <c r="C76" s="71">
        <v>461.35</v>
      </c>
      <c r="D76" s="283">
        <f t="shared" si="3"/>
        <v>1.75</v>
      </c>
      <c r="E76" s="360">
        <f t="shared" si="5"/>
        <v>0.003807658833768494</v>
      </c>
      <c r="F76" s="283">
        <v>0.5</v>
      </c>
      <c r="G76" s="165">
        <f t="shared" si="4"/>
        <v>1.25</v>
      </c>
    </row>
    <row r="77" spans="1:7" s="70" customFormat="1" ht="13.5">
      <c r="A77" s="205" t="s">
        <v>239</v>
      </c>
      <c r="B77" s="292">
        <f>Volume!J78</f>
        <v>930.6</v>
      </c>
      <c r="C77" s="71">
        <v>934.15</v>
      </c>
      <c r="D77" s="283">
        <f t="shared" si="3"/>
        <v>3.5499999999999545</v>
      </c>
      <c r="E77" s="360">
        <f t="shared" si="5"/>
        <v>0.0038147431764452553</v>
      </c>
      <c r="F77" s="283">
        <v>2.5</v>
      </c>
      <c r="G77" s="165">
        <f t="shared" si="4"/>
        <v>1.0499999999999545</v>
      </c>
    </row>
    <row r="78" spans="1:7" s="70" customFormat="1" ht="13.5">
      <c r="A78" s="205" t="s">
        <v>222</v>
      </c>
      <c r="B78" s="292">
        <f>Volume!J79</f>
        <v>213.9</v>
      </c>
      <c r="C78" s="71">
        <v>214.2</v>
      </c>
      <c r="D78" s="283">
        <f t="shared" si="3"/>
        <v>0.29999999999998295</v>
      </c>
      <c r="E78" s="360">
        <f t="shared" si="5"/>
        <v>0.0014025245441794433</v>
      </c>
      <c r="F78" s="283">
        <v>0.799999999999983</v>
      </c>
      <c r="G78" s="165">
        <f t="shared" si="4"/>
        <v>-0.5</v>
      </c>
    </row>
    <row r="79" spans="1:7" s="70" customFormat="1" ht="13.5">
      <c r="A79" s="205" t="s">
        <v>364</v>
      </c>
      <c r="B79" s="292">
        <f>Volume!J80</f>
        <v>288.95</v>
      </c>
      <c r="C79" s="71">
        <v>289.6</v>
      </c>
      <c r="D79" s="283">
        <f t="shared" si="3"/>
        <v>0.6500000000000341</v>
      </c>
      <c r="E79" s="360">
        <f t="shared" si="5"/>
        <v>0.002249524139124534</v>
      </c>
      <c r="F79" s="283">
        <v>0.5499999999999545</v>
      </c>
      <c r="G79" s="165">
        <f t="shared" si="4"/>
        <v>0.10000000000007958</v>
      </c>
    </row>
    <row r="80" spans="1:7" s="70" customFormat="1" ht="13.5">
      <c r="A80" s="205" t="s">
        <v>161</v>
      </c>
      <c r="B80" s="292">
        <f>Volume!J81</f>
        <v>39.9</v>
      </c>
      <c r="C80" s="71">
        <v>39.95</v>
      </c>
      <c r="D80" s="283">
        <f t="shared" si="3"/>
        <v>0.05000000000000426</v>
      </c>
      <c r="E80" s="360">
        <f t="shared" si="5"/>
        <v>0.0012531328320803073</v>
      </c>
      <c r="F80" s="283">
        <v>0.29999999999999716</v>
      </c>
      <c r="G80" s="165">
        <f t="shared" si="4"/>
        <v>-0.2499999999999929</v>
      </c>
    </row>
    <row r="81" spans="1:7" s="70" customFormat="1" ht="13.5">
      <c r="A81" s="205" t="s">
        <v>8</v>
      </c>
      <c r="B81" s="292">
        <f>Volume!J82</f>
        <v>140.1</v>
      </c>
      <c r="C81" s="71">
        <v>140.25</v>
      </c>
      <c r="D81" s="283">
        <f t="shared" si="3"/>
        <v>0.15000000000000568</v>
      </c>
      <c r="E81" s="360">
        <f t="shared" si="5"/>
        <v>0.0010706638115632098</v>
      </c>
      <c r="F81" s="283">
        <v>0.25</v>
      </c>
      <c r="G81" s="165">
        <f t="shared" si="4"/>
        <v>-0.09999999999999432</v>
      </c>
    </row>
    <row r="82" spans="1:8" s="26" customFormat="1" ht="13.5">
      <c r="A82" s="205" t="s">
        <v>194</v>
      </c>
      <c r="B82" s="292">
        <f>Volume!J83</f>
        <v>12.4</v>
      </c>
      <c r="C82" s="71">
        <v>12.45</v>
      </c>
      <c r="D82" s="283">
        <f t="shared" si="3"/>
        <v>0.049999999999998934</v>
      </c>
      <c r="E82" s="360">
        <f t="shared" si="5"/>
        <v>0.004032258064516043</v>
      </c>
      <c r="F82" s="283">
        <v>0.09999999999999964</v>
      </c>
      <c r="G82" s="165">
        <f t="shared" si="4"/>
        <v>-0.05000000000000071</v>
      </c>
      <c r="H82" s="70"/>
    </row>
    <row r="83" spans="1:7" s="70" customFormat="1" ht="13.5">
      <c r="A83" s="205" t="s">
        <v>217</v>
      </c>
      <c r="B83" s="292">
        <f>Volume!J84</f>
        <v>216.45</v>
      </c>
      <c r="C83" s="71">
        <v>216.05</v>
      </c>
      <c r="D83" s="283">
        <f t="shared" si="3"/>
        <v>-0.39999999999997726</v>
      </c>
      <c r="E83" s="360">
        <f t="shared" si="5"/>
        <v>-0.001848001848001743</v>
      </c>
      <c r="F83" s="283">
        <v>-2.8499999999999943</v>
      </c>
      <c r="G83" s="165">
        <f t="shared" si="4"/>
        <v>2.450000000000017</v>
      </c>
    </row>
    <row r="84" spans="1:7" s="70" customFormat="1" ht="13.5">
      <c r="A84" s="205" t="s">
        <v>186</v>
      </c>
      <c r="B84" s="292">
        <f>Volume!J85</f>
        <v>226.1</v>
      </c>
      <c r="C84" s="71">
        <v>226.05</v>
      </c>
      <c r="D84" s="283">
        <f t="shared" si="3"/>
        <v>-0.04999999999998295</v>
      </c>
      <c r="E84" s="360">
        <f t="shared" si="5"/>
        <v>-0.0002211410880140776</v>
      </c>
      <c r="F84" s="283">
        <v>0.09999999999999432</v>
      </c>
      <c r="G84" s="165">
        <f t="shared" si="4"/>
        <v>-0.14999999999997726</v>
      </c>
    </row>
    <row r="85" spans="1:7" s="70" customFormat="1" ht="13.5">
      <c r="A85" s="205" t="s">
        <v>162</v>
      </c>
      <c r="B85" s="292">
        <f>Volume!J86</f>
        <v>56.6</v>
      </c>
      <c r="C85" s="71">
        <v>56.7</v>
      </c>
      <c r="D85" s="283">
        <f t="shared" si="3"/>
        <v>0.10000000000000142</v>
      </c>
      <c r="E85" s="360">
        <f t="shared" si="5"/>
        <v>0.001766784452296845</v>
      </c>
      <c r="F85" s="283">
        <v>0.15000000000000568</v>
      </c>
      <c r="G85" s="165">
        <f t="shared" si="4"/>
        <v>-0.05000000000000426</v>
      </c>
    </row>
    <row r="86" spans="1:7" s="70" customFormat="1" ht="13.5">
      <c r="A86" s="205" t="s">
        <v>163</v>
      </c>
      <c r="B86" s="292">
        <f>Volume!J87</f>
        <v>259.2</v>
      </c>
      <c r="C86" s="71">
        <v>260.1</v>
      </c>
      <c r="D86" s="283">
        <f t="shared" si="3"/>
        <v>0.9000000000000341</v>
      </c>
      <c r="E86" s="360">
        <f t="shared" si="5"/>
        <v>0.003472222222222354</v>
      </c>
      <c r="F86" s="283">
        <v>-0.8500000000000227</v>
      </c>
      <c r="G86" s="165">
        <f t="shared" si="4"/>
        <v>1.7500000000000568</v>
      </c>
    </row>
    <row r="87" spans="1:7" s="70" customFormat="1" ht="13.5">
      <c r="A87" s="205" t="s">
        <v>137</v>
      </c>
      <c r="B87" s="292">
        <f>Volume!J88</f>
        <v>137.05</v>
      </c>
      <c r="C87" s="71">
        <v>137.1</v>
      </c>
      <c r="D87" s="283">
        <f t="shared" si="3"/>
        <v>0.04999999999998295</v>
      </c>
      <c r="E87" s="360">
        <f t="shared" si="5"/>
        <v>0.0003648303538853188</v>
      </c>
      <c r="F87" s="283">
        <v>0.25</v>
      </c>
      <c r="G87" s="165">
        <f t="shared" si="4"/>
        <v>-0.20000000000001705</v>
      </c>
    </row>
    <row r="88" spans="1:7" s="70" customFormat="1" ht="13.5">
      <c r="A88" s="205" t="s">
        <v>50</v>
      </c>
      <c r="B88" s="292">
        <f>Volume!J89</f>
        <v>887.75</v>
      </c>
      <c r="C88" s="71">
        <v>873.8</v>
      </c>
      <c r="D88" s="283">
        <f t="shared" si="3"/>
        <v>-13.950000000000045</v>
      </c>
      <c r="E88" s="360">
        <f t="shared" si="5"/>
        <v>-0.015713883413123114</v>
      </c>
      <c r="F88" s="283">
        <v>-24.7</v>
      </c>
      <c r="G88" s="165">
        <f t="shared" si="4"/>
        <v>10.749999999999954</v>
      </c>
    </row>
    <row r="89" spans="1:7" s="70" customFormat="1" ht="13.5">
      <c r="A89" s="205" t="s">
        <v>187</v>
      </c>
      <c r="B89" s="292">
        <f>Volume!J90</f>
        <v>193</v>
      </c>
      <c r="C89" s="71">
        <v>193.75</v>
      </c>
      <c r="D89" s="283">
        <f t="shared" si="3"/>
        <v>0.75</v>
      </c>
      <c r="E89" s="360">
        <f t="shared" si="5"/>
        <v>0.0038860103626943004</v>
      </c>
      <c r="F89" s="283">
        <v>0.5</v>
      </c>
      <c r="G89" s="165">
        <f t="shared" si="4"/>
        <v>0.25</v>
      </c>
    </row>
    <row r="90" spans="1:7" s="70" customFormat="1" ht="13.5">
      <c r="A90" s="205" t="s">
        <v>94</v>
      </c>
      <c r="B90" s="292">
        <f>Volume!J91</f>
        <v>225.2</v>
      </c>
      <c r="C90" s="71">
        <v>226.4</v>
      </c>
      <c r="D90" s="283">
        <f t="shared" si="3"/>
        <v>1.200000000000017</v>
      </c>
      <c r="E90" s="360">
        <f t="shared" si="5"/>
        <v>0.005328596802841994</v>
      </c>
      <c r="F90" s="283">
        <v>-0.8499999999999943</v>
      </c>
      <c r="G90" s="165">
        <f t="shared" si="4"/>
        <v>2.0500000000000114</v>
      </c>
    </row>
    <row r="91" spans="1:7" s="70" customFormat="1" ht="13.5">
      <c r="A91" s="205" t="s">
        <v>358</v>
      </c>
      <c r="B91" s="398">
        <f>Volume!J92</f>
        <v>433.4</v>
      </c>
      <c r="C91" s="71">
        <v>433.9</v>
      </c>
      <c r="D91" s="397">
        <f t="shared" si="3"/>
        <v>0.5</v>
      </c>
      <c r="E91" s="360">
        <f t="shared" si="5"/>
        <v>0.0011536686663590218</v>
      </c>
      <c r="F91" s="397">
        <v>1.4499999999999886</v>
      </c>
      <c r="G91" s="165">
        <f t="shared" si="4"/>
        <v>-0.9499999999999886</v>
      </c>
    </row>
    <row r="92" spans="1:7" s="70" customFormat="1" ht="13.5">
      <c r="A92" s="205" t="s">
        <v>240</v>
      </c>
      <c r="B92" s="292">
        <f>Volume!J93</f>
        <v>418.2</v>
      </c>
      <c r="C92" s="71">
        <v>417.85</v>
      </c>
      <c r="D92" s="283">
        <f t="shared" si="3"/>
        <v>-0.3499999999999659</v>
      </c>
      <c r="E92" s="360">
        <f t="shared" si="5"/>
        <v>-0.0008369201339071399</v>
      </c>
      <c r="F92" s="283">
        <v>1</v>
      </c>
      <c r="G92" s="165">
        <f t="shared" si="4"/>
        <v>-1.349999999999966</v>
      </c>
    </row>
    <row r="93" spans="1:7" s="70" customFormat="1" ht="13.5">
      <c r="A93" s="205" t="s">
        <v>95</v>
      </c>
      <c r="B93" s="292">
        <f>Volume!J94</f>
        <v>507.65</v>
      </c>
      <c r="C93" s="71">
        <v>507.95</v>
      </c>
      <c r="D93" s="283">
        <f t="shared" si="3"/>
        <v>0.30000000000001137</v>
      </c>
      <c r="E93" s="360">
        <f t="shared" si="5"/>
        <v>0.0005909583374372331</v>
      </c>
      <c r="F93" s="283">
        <v>0.05000000000001137</v>
      </c>
      <c r="G93" s="165">
        <f t="shared" si="4"/>
        <v>0.25</v>
      </c>
    </row>
    <row r="94" spans="1:7" s="70" customFormat="1" ht="13.5">
      <c r="A94" s="205" t="s">
        <v>241</v>
      </c>
      <c r="B94" s="292">
        <f>Volume!J95</f>
        <v>167.45</v>
      </c>
      <c r="C94" s="71">
        <v>167.85</v>
      </c>
      <c r="D94" s="283">
        <f t="shared" si="3"/>
        <v>0.4000000000000057</v>
      </c>
      <c r="E94" s="360">
        <f t="shared" si="5"/>
        <v>0.002388772767990479</v>
      </c>
      <c r="F94" s="283">
        <v>0.15000000000000568</v>
      </c>
      <c r="G94" s="165">
        <f t="shared" si="4"/>
        <v>0.25</v>
      </c>
    </row>
    <row r="95" spans="1:7" s="70" customFormat="1" ht="13.5">
      <c r="A95" s="205" t="s">
        <v>242</v>
      </c>
      <c r="B95" s="292">
        <f>Volume!J96</f>
        <v>1015.2</v>
      </c>
      <c r="C95" s="71">
        <v>1016.55</v>
      </c>
      <c r="D95" s="283">
        <f t="shared" si="3"/>
        <v>1.349999999999909</v>
      </c>
      <c r="E95" s="360">
        <f t="shared" si="5"/>
        <v>0.0013297872340424636</v>
      </c>
      <c r="F95" s="283">
        <v>1.3500000000000227</v>
      </c>
      <c r="G95" s="165">
        <f t="shared" si="4"/>
        <v>-1.1368683772161603E-13</v>
      </c>
    </row>
    <row r="96" spans="1:7" s="70" customFormat="1" ht="13.5">
      <c r="A96" s="205" t="s">
        <v>243</v>
      </c>
      <c r="B96" s="292">
        <f>Volume!J97</f>
        <v>392</v>
      </c>
      <c r="C96" s="71">
        <v>392.1</v>
      </c>
      <c r="D96" s="283">
        <f t="shared" si="3"/>
        <v>0.10000000000002274</v>
      </c>
      <c r="E96" s="360">
        <f t="shared" si="5"/>
        <v>0.00025510204081638456</v>
      </c>
      <c r="F96" s="283">
        <v>0.25</v>
      </c>
      <c r="G96" s="165">
        <f t="shared" si="4"/>
        <v>-0.14999999999997726</v>
      </c>
    </row>
    <row r="97" spans="1:7" s="70" customFormat="1" ht="13.5">
      <c r="A97" s="205" t="s">
        <v>250</v>
      </c>
      <c r="B97" s="292">
        <f>Volume!J98</f>
        <v>467.2</v>
      </c>
      <c r="C97" s="71">
        <v>467.25</v>
      </c>
      <c r="D97" s="283">
        <f t="shared" si="3"/>
        <v>0.05000000000001137</v>
      </c>
      <c r="E97" s="360">
        <f t="shared" si="5"/>
        <v>0.00010702054794522981</v>
      </c>
      <c r="F97" s="283">
        <v>0</v>
      </c>
      <c r="G97" s="165">
        <f t="shared" si="4"/>
        <v>0.05000000000001137</v>
      </c>
    </row>
    <row r="98" spans="1:7" s="70" customFormat="1" ht="13.5">
      <c r="A98" s="205" t="s">
        <v>113</v>
      </c>
      <c r="B98" s="292">
        <f>Volume!J99</f>
        <v>527.55</v>
      </c>
      <c r="C98" s="71">
        <v>529.2</v>
      </c>
      <c r="D98" s="283">
        <f t="shared" si="3"/>
        <v>1.650000000000091</v>
      </c>
      <c r="E98" s="360">
        <f t="shared" si="5"/>
        <v>0.0031276656241116313</v>
      </c>
      <c r="F98" s="283">
        <v>0.75</v>
      </c>
      <c r="G98" s="165">
        <f t="shared" si="4"/>
        <v>0.900000000000091</v>
      </c>
    </row>
    <row r="99" spans="1:7" s="70" customFormat="1" ht="13.5">
      <c r="A99" s="205" t="s">
        <v>164</v>
      </c>
      <c r="B99" s="292">
        <f>Volume!J100</f>
        <v>609.8</v>
      </c>
      <c r="C99" s="71">
        <v>609.45</v>
      </c>
      <c r="D99" s="283">
        <f t="shared" si="3"/>
        <v>-0.34999999999990905</v>
      </c>
      <c r="E99" s="360">
        <f t="shared" si="5"/>
        <v>-0.0005739586749752526</v>
      </c>
      <c r="F99" s="283">
        <v>0.25</v>
      </c>
      <c r="G99" s="165">
        <f t="shared" si="4"/>
        <v>-0.599999999999909</v>
      </c>
    </row>
    <row r="100" spans="1:7" s="70" customFormat="1" ht="13.5">
      <c r="A100" s="205" t="s">
        <v>218</v>
      </c>
      <c r="B100" s="292">
        <f>Volume!J101</f>
        <v>1277</v>
      </c>
      <c r="C100" s="71">
        <v>1278.3</v>
      </c>
      <c r="D100" s="283">
        <f t="shared" si="3"/>
        <v>1.2999999999999545</v>
      </c>
      <c r="E100" s="360">
        <f t="shared" si="5"/>
        <v>0.0010180109631949526</v>
      </c>
      <c r="F100" s="283">
        <v>0.5499999999999545</v>
      </c>
      <c r="G100" s="165">
        <f t="shared" si="4"/>
        <v>0.75</v>
      </c>
    </row>
    <row r="101" spans="1:10" s="70" customFormat="1" ht="13.5">
      <c r="A101" s="205" t="s">
        <v>232</v>
      </c>
      <c r="B101" s="292">
        <f>Volume!J102</f>
        <v>63.9</v>
      </c>
      <c r="C101" s="71">
        <v>64</v>
      </c>
      <c r="D101" s="283">
        <f t="shared" si="3"/>
        <v>0.10000000000000142</v>
      </c>
      <c r="E101" s="360">
        <f t="shared" si="5"/>
        <v>0.0015649452269170803</v>
      </c>
      <c r="F101" s="283">
        <v>0.30000000000000426</v>
      </c>
      <c r="G101" s="165">
        <f t="shared" si="4"/>
        <v>-0.20000000000000284</v>
      </c>
      <c r="J101" s="15"/>
    </row>
    <row r="102" spans="1:10" s="70" customFormat="1" ht="13.5">
      <c r="A102" s="205" t="s">
        <v>251</v>
      </c>
      <c r="B102" s="292">
        <f>Volume!J103</f>
        <v>85.7</v>
      </c>
      <c r="C102" s="71">
        <v>85.65</v>
      </c>
      <c r="D102" s="283">
        <f t="shared" si="3"/>
        <v>-0.04999999999999716</v>
      </c>
      <c r="E102" s="360">
        <f t="shared" si="5"/>
        <v>-0.0005834305717619271</v>
      </c>
      <c r="F102" s="283">
        <v>0.3499999999999943</v>
      </c>
      <c r="G102" s="165">
        <f t="shared" si="4"/>
        <v>-0.3999999999999915</v>
      </c>
      <c r="J102" s="15"/>
    </row>
    <row r="103" spans="1:7" s="70" customFormat="1" ht="13.5">
      <c r="A103" s="205" t="s">
        <v>219</v>
      </c>
      <c r="B103" s="292">
        <f>Volume!J104</f>
        <v>476.75</v>
      </c>
      <c r="C103" s="71">
        <v>477.9</v>
      </c>
      <c r="D103" s="283">
        <f t="shared" si="3"/>
        <v>1.1499999999999773</v>
      </c>
      <c r="E103" s="360">
        <f t="shared" si="5"/>
        <v>0.0024121657052962294</v>
      </c>
      <c r="F103" s="283">
        <v>1.75</v>
      </c>
      <c r="G103" s="165">
        <f t="shared" si="4"/>
        <v>-0.6000000000000227</v>
      </c>
    </row>
    <row r="104" spans="1:7" s="70" customFormat="1" ht="13.5">
      <c r="A104" s="205" t="s">
        <v>220</v>
      </c>
      <c r="B104" s="292">
        <f>Volume!J105</f>
        <v>1247.05</v>
      </c>
      <c r="C104" s="71">
        <v>1247.7</v>
      </c>
      <c r="D104" s="283">
        <f t="shared" si="3"/>
        <v>0.650000000000091</v>
      </c>
      <c r="E104" s="360">
        <f t="shared" si="5"/>
        <v>0.0005212301030432548</v>
      </c>
      <c r="F104" s="283">
        <v>3.25</v>
      </c>
      <c r="G104" s="165">
        <f t="shared" si="4"/>
        <v>-2.599999999999909</v>
      </c>
    </row>
    <row r="105" spans="1:7" s="70" customFormat="1" ht="13.5">
      <c r="A105" s="205" t="s">
        <v>51</v>
      </c>
      <c r="B105" s="292">
        <f>Volume!J106</f>
        <v>158.15</v>
      </c>
      <c r="C105" s="71">
        <v>158.3</v>
      </c>
      <c r="D105" s="283">
        <f t="shared" si="3"/>
        <v>0.15000000000000568</v>
      </c>
      <c r="E105" s="360">
        <f t="shared" si="5"/>
        <v>0.0009484666455896661</v>
      </c>
      <c r="F105" s="283">
        <v>-0.44999999999998863</v>
      </c>
      <c r="G105" s="165">
        <f t="shared" si="4"/>
        <v>0.5999999999999943</v>
      </c>
    </row>
    <row r="106" spans="1:8" s="26" customFormat="1" ht="13.5">
      <c r="A106" s="205" t="s">
        <v>244</v>
      </c>
      <c r="B106" s="292">
        <f>Volume!J107</f>
        <v>1135.4</v>
      </c>
      <c r="C106" s="71">
        <v>1135.95</v>
      </c>
      <c r="D106" s="283">
        <f t="shared" si="3"/>
        <v>0.5499999999999545</v>
      </c>
      <c r="E106" s="360">
        <f t="shared" si="5"/>
        <v>0.0004844107803416897</v>
      </c>
      <c r="F106" s="283">
        <v>1.5499999999999545</v>
      </c>
      <c r="G106" s="165">
        <f t="shared" si="4"/>
        <v>-1</v>
      </c>
      <c r="H106" s="70"/>
    </row>
    <row r="107" spans="1:8" s="26" customFormat="1" ht="13.5">
      <c r="A107" s="213" t="s">
        <v>361</v>
      </c>
      <c r="B107" s="292">
        <f>Volume!J108</f>
        <v>1003.7</v>
      </c>
      <c r="C107" s="71">
        <v>1005</v>
      </c>
      <c r="D107" s="283">
        <f t="shared" si="3"/>
        <v>1.2999999999999545</v>
      </c>
      <c r="E107" s="360">
        <f t="shared" si="5"/>
        <v>0.0012952077313937973</v>
      </c>
      <c r="F107" s="283">
        <v>5.0499999999999545</v>
      </c>
      <c r="G107" s="165">
        <f t="shared" si="4"/>
        <v>-3.75</v>
      </c>
      <c r="H107" s="70"/>
    </row>
    <row r="108" spans="1:8" s="26" customFormat="1" ht="13.5">
      <c r="A108" s="205" t="s">
        <v>195</v>
      </c>
      <c r="B108" s="292">
        <f>Volume!J109</f>
        <v>184.8</v>
      </c>
      <c r="C108" s="71">
        <v>185.1</v>
      </c>
      <c r="D108" s="283">
        <f t="shared" si="3"/>
        <v>0.29999999999998295</v>
      </c>
      <c r="E108" s="360">
        <f t="shared" si="5"/>
        <v>0.001623376623376531</v>
      </c>
      <c r="F108" s="283">
        <v>-0.14999999999997726</v>
      </c>
      <c r="G108" s="165">
        <f t="shared" si="4"/>
        <v>0.4499999999999602</v>
      </c>
      <c r="H108" s="70"/>
    </row>
    <row r="109" spans="1:7" s="70" customFormat="1" ht="13.5">
      <c r="A109" s="205" t="s">
        <v>196</v>
      </c>
      <c r="B109" s="292">
        <f>Volume!J110</f>
        <v>345.05</v>
      </c>
      <c r="C109" s="71">
        <v>344.55</v>
      </c>
      <c r="D109" s="283">
        <f t="shared" si="3"/>
        <v>-0.5</v>
      </c>
      <c r="E109" s="360">
        <f t="shared" si="5"/>
        <v>-0.0014490653528474134</v>
      </c>
      <c r="F109" s="283">
        <v>0.8499999999999659</v>
      </c>
      <c r="G109" s="165">
        <f t="shared" si="4"/>
        <v>-1.349999999999966</v>
      </c>
    </row>
    <row r="110" spans="1:7" s="70" customFormat="1" ht="13.5">
      <c r="A110" s="205" t="s">
        <v>165</v>
      </c>
      <c r="B110" s="292">
        <f>Volume!J111</f>
        <v>541.7</v>
      </c>
      <c r="C110" s="71">
        <v>542.65</v>
      </c>
      <c r="D110" s="283">
        <f t="shared" si="3"/>
        <v>0.9499999999999318</v>
      </c>
      <c r="E110" s="360">
        <f t="shared" si="5"/>
        <v>0.0017537382314933205</v>
      </c>
      <c r="F110" s="283">
        <v>-0.4500000000000455</v>
      </c>
      <c r="G110" s="165">
        <f t="shared" si="4"/>
        <v>1.3999999999999773</v>
      </c>
    </row>
    <row r="111" spans="1:7" s="70" customFormat="1" ht="13.5">
      <c r="A111" s="205" t="s">
        <v>166</v>
      </c>
      <c r="B111" s="292">
        <f>Volume!J112</f>
        <v>984.25</v>
      </c>
      <c r="C111" s="71">
        <v>986.85</v>
      </c>
      <c r="D111" s="283">
        <f t="shared" si="3"/>
        <v>2.6000000000000227</v>
      </c>
      <c r="E111" s="360">
        <f t="shared" si="5"/>
        <v>0.0026416052832105895</v>
      </c>
      <c r="F111" s="283">
        <v>0.39999999999997726</v>
      </c>
      <c r="G111" s="165">
        <f t="shared" si="4"/>
        <v>2.2000000000000455</v>
      </c>
    </row>
    <row r="112" spans="1:7" s="70" customFormat="1" ht="13.5">
      <c r="A112" s="205" t="s">
        <v>230</v>
      </c>
      <c r="B112" s="292">
        <f>Volume!J113</f>
        <v>1407.9</v>
      </c>
      <c r="C112" s="71">
        <v>1407.35</v>
      </c>
      <c r="D112" s="283">
        <f t="shared" si="3"/>
        <v>-0.5500000000001819</v>
      </c>
      <c r="E112" s="360">
        <f t="shared" si="5"/>
        <v>-0.0003906527452235115</v>
      </c>
      <c r="F112" s="283">
        <v>1.8999999999998636</v>
      </c>
      <c r="G112" s="165">
        <f t="shared" si="4"/>
        <v>-2.4500000000000455</v>
      </c>
    </row>
    <row r="113" spans="1:7" s="70" customFormat="1" ht="13.5">
      <c r="A113" s="205" t="s">
        <v>245</v>
      </c>
      <c r="B113" s="292">
        <f>Volume!J114</f>
        <v>1291.8</v>
      </c>
      <c r="C113" s="71">
        <v>1296.9</v>
      </c>
      <c r="D113" s="283">
        <f t="shared" si="3"/>
        <v>5.100000000000136</v>
      </c>
      <c r="E113" s="360">
        <f t="shared" si="5"/>
        <v>0.003947979563400013</v>
      </c>
      <c r="F113" s="283">
        <v>-1.599999999999909</v>
      </c>
      <c r="G113" s="165">
        <f t="shared" si="4"/>
        <v>6.7000000000000455</v>
      </c>
    </row>
    <row r="114" spans="1:7" s="70" customFormat="1" ht="13.5">
      <c r="A114" s="205" t="s">
        <v>105</v>
      </c>
      <c r="B114" s="292">
        <f>Volume!J115</f>
        <v>71.7</v>
      </c>
      <c r="C114" s="71">
        <v>71.95</v>
      </c>
      <c r="D114" s="283">
        <f t="shared" si="3"/>
        <v>0.25</v>
      </c>
      <c r="E114" s="360">
        <f t="shared" si="5"/>
        <v>0.003486750348675035</v>
      </c>
      <c r="F114" s="283">
        <v>0.3499999999999943</v>
      </c>
      <c r="G114" s="165">
        <f t="shared" si="4"/>
        <v>-0.09999999999999432</v>
      </c>
    </row>
    <row r="115" spans="1:7" s="70" customFormat="1" ht="13.5">
      <c r="A115" s="205" t="s">
        <v>167</v>
      </c>
      <c r="B115" s="292">
        <f>Volume!J116</f>
        <v>220.55</v>
      </c>
      <c r="C115" s="71">
        <v>221.45</v>
      </c>
      <c r="D115" s="283">
        <f t="shared" si="3"/>
        <v>0.8999999999999773</v>
      </c>
      <c r="E115" s="360">
        <f t="shared" si="5"/>
        <v>0.0040807073226024814</v>
      </c>
      <c r="F115" s="283">
        <v>0.75</v>
      </c>
      <c r="G115" s="165">
        <f t="shared" si="4"/>
        <v>0.14999999999997726</v>
      </c>
    </row>
    <row r="116" spans="1:7" s="70" customFormat="1" ht="13.5">
      <c r="A116" s="205" t="s">
        <v>223</v>
      </c>
      <c r="B116" s="292">
        <f>Volume!J117</f>
        <v>884.55</v>
      </c>
      <c r="C116" s="71">
        <v>886.8</v>
      </c>
      <c r="D116" s="283">
        <f t="shared" si="3"/>
        <v>2.25</v>
      </c>
      <c r="E116" s="360">
        <f t="shared" si="5"/>
        <v>0.002543666270985247</v>
      </c>
      <c r="F116" s="283">
        <v>1.8500000000000227</v>
      </c>
      <c r="G116" s="165">
        <f t="shared" si="4"/>
        <v>0.39999999999997726</v>
      </c>
    </row>
    <row r="117" spans="1:7" s="70" customFormat="1" ht="13.5">
      <c r="A117" s="205" t="s">
        <v>246</v>
      </c>
      <c r="B117" s="292">
        <f>Volume!J118</f>
        <v>558.95</v>
      </c>
      <c r="C117" s="71">
        <v>561.65</v>
      </c>
      <c r="D117" s="283">
        <f t="shared" si="3"/>
        <v>2.699999999999932</v>
      </c>
      <c r="E117" s="360">
        <f t="shared" si="5"/>
        <v>0.0048304857321762795</v>
      </c>
      <c r="F117" s="283">
        <v>0.20000000000004547</v>
      </c>
      <c r="G117" s="165">
        <f t="shared" si="4"/>
        <v>2.4999999999998863</v>
      </c>
    </row>
    <row r="118" spans="1:7" s="70" customFormat="1" ht="13.5">
      <c r="A118" s="205" t="s">
        <v>200</v>
      </c>
      <c r="B118" s="292">
        <f>Volume!J119</f>
        <v>477.75</v>
      </c>
      <c r="C118" s="71">
        <v>477.45</v>
      </c>
      <c r="D118" s="283">
        <f t="shared" si="3"/>
        <v>-0.30000000000001137</v>
      </c>
      <c r="E118" s="360">
        <f t="shared" si="5"/>
        <v>-0.000627943485086366</v>
      </c>
      <c r="F118" s="283">
        <v>0.3499999999999659</v>
      </c>
      <c r="G118" s="165">
        <f t="shared" si="4"/>
        <v>-0.6499999999999773</v>
      </c>
    </row>
    <row r="119" spans="1:7" s="70" customFormat="1" ht="13.5">
      <c r="A119" s="205" t="s">
        <v>221</v>
      </c>
      <c r="B119" s="292">
        <f>Volume!J120</f>
        <v>714.9</v>
      </c>
      <c r="C119" s="71">
        <v>715.3</v>
      </c>
      <c r="D119" s="283">
        <f t="shared" si="3"/>
        <v>0.39999999999997726</v>
      </c>
      <c r="E119" s="360">
        <f t="shared" si="5"/>
        <v>0.0005595188138200829</v>
      </c>
      <c r="F119" s="283">
        <v>1.1999999999999318</v>
      </c>
      <c r="G119" s="165">
        <f t="shared" si="4"/>
        <v>-0.7999999999999545</v>
      </c>
    </row>
    <row r="120" spans="1:7" s="70" customFormat="1" ht="13.5">
      <c r="A120" s="205" t="s">
        <v>133</v>
      </c>
      <c r="B120" s="292">
        <f>Volume!J121</f>
        <v>1191.4</v>
      </c>
      <c r="C120" s="71">
        <v>1192.45</v>
      </c>
      <c r="D120" s="283">
        <f t="shared" si="3"/>
        <v>1.0499999999999545</v>
      </c>
      <c r="E120" s="360">
        <f t="shared" si="5"/>
        <v>0.0008813160987073648</v>
      </c>
      <c r="F120" s="283">
        <v>-5.0499999999999545</v>
      </c>
      <c r="G120" s="165">
        <f t="shared" si="4"/>
        <v>6.099999999999909</v>
      </c>
    </row>
    <row r="121" spans="1:7" s="70" customFormat="1" ht="13.5">
      <c r="A121" s="205" t="s">
        <v>247</v>
      </c>
      <c r="B121" s="292">
        <f>Volume!J122</f>
        <v>789.15</v>
      </c>
      <c r="C121" s="71">
        <v>791.75</v>
      </c>
      <c r="D121" s="283">
        <f t="shared" si="3"/>
        <v>2.6000000000000227</v>
      </c>
      <c r="E121" s="360">
        <f t="shared" si="5"/>
        <v>0.0032946841538364353</v>
      </c>
      <c r="F121" s="283">
        <v>2.6499999999999773</v>
      </c>
      <c r="G121" s="165">
        <f t="shared" si="4"/>
        <v>-0.049999999999954525</v>
      </c>
    </row>
    <row r="122" spans="1:7" s="70" customFormat="1" ht="13.5">
      <c r="A122" s="205" t="s">
        <v>188</v>
      </c>
      <c r="B122" s="292">
        <f>Volume!J123</f>
        <v>84.25</v>
      </c>
      <c r="C122" s="71">
        <v>84.7</v>
      </c>
      <c r="D122" s="283">
        <f t="shared" si="3"/>
        <v>0.45000000000000284</v>
      </c>
      <c r="E122" s="360">
        <f t="shared" si="5"/>
        <v>0.005341246290801221</v>
      </c>
      <c r="F122" s="283">
        <v>0.25</v>
      </c>
      <c r="G122" s="165">
        <f t="shared" si="4"/>
        <v>0.20000000000000284</v>
      </c>
    </row>
    <row r="123" spans="1:7" s="70" customFormat="1" ht="13.5">
      <c r="A123" s="205" t="s">
        <v>96</v>
      </c>
      <c r="B123" s="292">
        <f>Volume!J124</f>
        <v>122.05</v>
      </c>
      <c r="C123" s="71">
        <v>122.1</v>
      </c>
      <c r="D123" s="283">
        <f t="shared" si="3"/>
        <v>0.04999999999999716</v>
      </c>
      <c r="E123" s="360">
        <f t="shared" si="5"/>
        <v>0.00040966816878326224</v>
      </c>
      <c r="F123" s="283">
        <v>0.15000000000000568</v>
      </c>
      <c r="G123" s="165">
        <f t="shared" si="4"/>
        <v>-0.10000000000000853</v>
      </c>
    </row>
    <row r="124" spans="1:7" s="70" customFormat="1" ht="13.5">
      <c r="A124" s="205" t="s">
        <v>168</v>
      </c>
      <c r="B124" s="292">
        <f>Volume!J125</f>
        <v>463.6</v>
      </c>
      <c r="C124" s="71">
        <v>463.65</v>
      </c>
      <c r="D124" s="283">
        <f t="shared" si="3"/>
        <v>0.049999999999954525</v>
      </c>
      <c r="E124" s="360">
        <f t="shared" si="5"/>
        <v>0.00010785159620352571</v>
      </c>
      <c r="F124" s="283">
        <v>1.3999999999999773</v>
      </c>
      <c r="G124" s="165">
        <f t="shared" si="4"/>
        <v>-1.3500000000000227</v>
      </c>
    </row>
    <row r="125" spans="1:7" s="70" customFormat="1" ht="13.5">
      <c r="A125" s="205" t="s">
        <v>169</v>
      </c>
      <c r="B125" s="292">
        <f>Volume!J126</f>
        <v>46.8</v>
      </c>
      <c r="C125" s="71">
        <v>46.85</v>
      </c>
      <c r="D125" s="283">
        <f t="shared" si="3"/>
        <v>0.05000000000000426</v>
      </c>
      <c r="E125" s="360">
        <f t="shared" si="5"/>
        <v>0.0010683760683761596</v>
      </c>
      <c r="F125" s="283">
        <v>0.05000000000000426</v>
      </c>
      <c r="G125" s="165">
        <f t="shared" si="4"/>
        <v>0</v>
      </c>
    </row>
    <row r="126" spans="1:7" s="70" customFormat="1" ht="13.5">
      <c r="A126" s="205" t="s">
        <v>170</v>
      </c>
      <c r="B126" s="292">
        <f>Volume!J127</f>
        <v>410.65</v>
      </c>
      <c r="C126" s="71">
        <v>412.05</v>
      </c>
      <c r="D126" s="283">
        <f t="shared" si="3"/>
        <v>1.400000000000034</v>
      </c>
      <c r="E126" s="360">
        <f t="shared" si="5"/>
        <v>0.0034092292706685355</v>
      </c>
      <c r="F126" s="283">
        <v>0.75</v>
      </c>
      <c r="G126" s="165">
        <f t="shared" si="4"/>
        <v>0.6500000000000341</v>
      </c>
    </row>
    <row r="127" spans="1:12" s="70" customFormat="1" ht="13.5">
      <c r="A127" s="205" t="s">
        <v>52</v>
      </c>
      <c r="B127" s="292">
        <f>Volume!J128</f>
        <v>597.5</v>
      </c>
      <c r="C127" s="71">
        <v>597.45</v>
      </c>
      <c r="D127" s="283">
        <f t="shared" si="3"/>
        <v>-0.049999999999954525</v>
      </c>
      <c r="E127" s="360">
        <f t="shared" si="5"/>
        <v>-8.368200836812473E-05</v>
      </c>
      <c r="F127" s="283">
        <v>-4.7999999999999545</v>
      </c>
      <c r="G127" s="165">
        <f t="shared" si="4"/>
        <v>4.75</v>
      </c>
      <c r="L127" s="286"/>
    </row>
    <row r="128" spans="1:7" ht="13.5">
      <c r="A128" s="205" t="s">
        <v>171</v>
      </c>
      <c r="B128" s="292">
        <f>Volume!J129</f>
        <v>335.75</v>
      </c>
      <c r="C128" s="71">
        <v>336.55</v>
      </c>
      <c r="D128" s="283">
        <f t="shared" si="3"/>
        <v>0.8000000000000114</v>
      </c>
      <c r="E128" s="360">
        <f t="shared" si="5"/>
        <v>0.0023827252419955664</v>
      </c>
      <c r="F128" s="283">
        <v>1</v>
      </c>
      <c r="G128" s="165">
        <f t="shared" si="4"/>
        <v>-0.19999999999998863</v>
      </c>
    </row>
    <row r="129" spans="1:7" ht="14.25" thickBot="1">
      <c r="A129" s="206" t="s">
        <v>226</v>
      </c>
      <c r="B129" s="292">
        <f>Volume!J130</f>
        <v>290.95</v>
      </c>
      <c r="C129" s="71">
        <v>290.7</v>
      </c>
      <c r="D129" s="283">
        <f t="shared" si="3"/>
        <v>-0.25</v>
      </c>
      <c r="E129" s="360">
        <f t="shared" si="5"/>
        <v>-0.0008592541673827118</v>
      </c>
      <c r="F129" s="283">
        <v>0.20000000000004547</v>
      </c>
      <c r="G129" s="165">
        <f t="shared" si="4"/>
        <v>-0.4500000000000455</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B94" sqref="B94"/>
    </sheetView>
  </sheetViews>
  <sheetFormatPr defaultColWidth="9.140625" defaultRowHeight="12.75"/>
  <cols>
    <col min="1" max="1" width="14.57421875" style="71" customWidth="1"/>
    <col min="2" max="2" width="13.00390625" style="71" customWidth="1"/>
    <col min="3" max="3" width="11.7109375" style="71" customWidth="1"/>
    <col min="4" max="4" width="11.28125" style="71" bestFit="1" customWidth="1"/>
    <col min="5" max="16384" width="9.140625" style="71" customWidth="1"/>
  </cols>
  <sheetData>
    <row r="1" spans="1:5" s="138" customFormat="1" ht="19.5" customHeight="1" thickBot="1">
      <c r="A1" s="435" t="s">
        <v>224</v>
      </c>
      <c r="B1" s="436"/>
      <c r="C1" s="436"/>
      <c r="D1" s="436"/>
      <c r="E1" s="436"/>
    </row>
    <row r="2" spans="1:5" s="70" customFormat="1" ht="14.25" thickBot="1">
      <c r="A2" s="139" t="s">
        <v>128</v>
      </c>
      <c r="B2" s="287" t="s">
        <v>229</v>
      </c>
      <c r="C2" s="34" t="s">
        <v>114</v>
      </c>
      <c r="D2" s="287" t="s">
        <v>138</v>
      </c>
      <c r="E2" s="217" t="s">
        <v>231</v>
      </c>
    </row>
    <row r="3" spans="1:5" s="70" customFormat="1" ht="13.5">
      <c r="A3" s="290" t="s">
        <v>228</v>
      </c>
      <c r="B3" s="190">
        <f>Margins!B6</f>
        <v>100</v>
      </c>
      <c r="C3" s="289">
        <f>Basis!B5</f>
        <v>3940.5</v>
      </c>
      <c r="D3" s="291">
        <f>Basis!C5</f>
        <v>3938.95</v>
      </c>
      <c r="E3" s="246">
        <f>Margins!$G$6</f>
        <v>39209.5</v>
      </c>
    </row>
    <row r="4" spans="1:5" s="70" customFormat="1" ht="13.5">
      <c r="A4" s="213" t="s">
        <v>149</v>
      </c>
      <c r="B4" s="190">
        <f>Margins!B7</f>
        <v>100</v>
      </c>
      <c r="C4" s="292">
        <f>Volume!J7</f>
        <v>3601.35</v>
      </c>
      <c r="D4" s="293">
        <f>Basis!C6</f>
        <v>3606.35</v>
      </c>
      <c r="E4" s="247">
        <f>Margins!$G$7</f>
        <v>66193.75</v>
      </c>
    </row>
    <row r="5" spans="1:5" s="70" customFormat="1" ht="13.5">
      <c r="A5" s="213" t="s">
        <v>0</v>
      </c>
      <c r="B5" s="190">
        <f>Margins!B8</f>
        <v>375</v>
      </c>
      <c r="C5" s="292">
        <f>Volume!J8</f>
        <v>1062.75</v>
      </c>
      <c r="D5" s="293">
        <f>Basis!C7</f>
        <v>1063.6</v>
      </c>
      <c r="E5" s="306">
        <f>Margins!G8</f>
        <v>73562.8125</v>
      </c>
    </row>
    <row r="6" spans="1:5" s="70" customFormat="1" ht="13.5">
      <c r="A6" s="213" t="s">
        <v>16</v>
      </c>
      <c r="B6" s="190">
        <f>Margins!B15</f>
        <v>100</v>
      </c>
      <c r="C6" s="292">
        <f>Volume!J15</f>
        <v>2643.05</v>
      </c>
      <c r="D6" s="293">
        <f>Basis!C14</f>
        <v>2652.55</v>
      </c>
      <c r="E6" s="247">
        <f>Margins!G15</f>
        <v>41013.25</v>
      </c>
    </row>
    <row r="7" spans="1:5" s="15" customFormat="1" ht="13.5">
      <c r="A7" s="213" t="s">
        <v>248</v>
      </c>
      <c r="B7" s="190">
        <f>Margins!B20</f>
        <v>1000</v>
      </c>
      <c r="C7" s="292">
        <f>Volume!J20</f>
        <v>624.35</v>
      </c>
      <c r="D7" s="293">
        <f>Basis!C19</f>
        <v>622.2</v>
      </c>
      <c r="E7" s="307">
        <f>Margins!G20</f>
        <v>97117.5</v>
      </c>
    </row>
    <row r="8" spans="1:5" s="70" customFormat="1" ht="13.5">
      <c r="A8" s="213" t="s">
        <v>1</v>
      </c>
      <c r="B8" s="190">
        <f>Margins!B21</f>
        <v>150</v>
      </c>
      <c r="C8" s="292">
        <f>Volume!J21</f>
        <v>2337.05</v>
      </c>
      <c r="D8" s="293">
        <f>Basis!C20</f>
        <v>2341.5</v>
      </c>
      <c r="E8" s="247">
        <f>Margins!G21</f>
        <v>54568.875</v>
      </c>
    </row>
    <row r="9" spans="1:5" s="70" customFormat="1" ht="13.5">
      <c r="A9" s="213" t="s">
        <v>2</v>
      </c>
      <c r="B9" s="190">
        <f>Margins!B24</f>
        <v>1100</v>
      </c>
      <c r="C9" s="292">
        <f>Volume!J24</f>
        <v>317.9</v>
      </c>
      <c r="D9" s="293">
        <f>Basis!C23</f>
        <v>317.95</v>
      </c>
      <c r="E9" s="247">
        <f>Margins!G24</f>
        <v>55390.5</v>
      </c>
    </row>
    <row r="10" spans="1:5" s="70" customFormat="1" ht="13.5">
      <c r="A10" s="213" t="s">
        <v>3</v>
      </c>
      <c r="B10" s="190">
        <f>Margins!B29</f>
        <v>1250</v>
      </c>
      <c r="C10" s="292">
        <f>Volume!J29</f>
        <v>256.1</v>
      </c>
      <c r="D10" s="293">
        <f>Basis!C28</f>
        <v>256.6</v>
      </c>
      <c r="E10" s="247">
        <f>Margins!G29</f>
        <v>49406.25</v>
      </c>
    </row>
    <row r="11" spans="1:5" s="70" customFormat="1" ht="13.5">
      <c r="A11" s="213" t="s">
        <v>154</v>
      </c>
      <c r="B11" s="190">
        <f>Margins!B33</f>
        <v>1800</v>
      </c>
      <c r="C11" s="292">
        <f>Volume!J33</f>
        <v>145.6</v>
      </c>
      <c r="D11" s="293">
        <f>Basis!C32</f>
        <v>146</v>
      </c>
      <c r="E11" s="247">
        <f>Margins!G33</f>
        <v>41556.24</v>
      </c>
    </row>
    <row r="12" spans="1:5" s="70" customFormat="1" ht="13.5">
      <c r="A12" s="213" t="s">
        <v>27</v>
      </c>
      <c r="B12" s="190">
        <f>Margins!B35</f>
        <v>400</v>
      </c>
      <c r="C12" s="292">
        <f>Volume!J35</f>
        <v>802.3</v>
      </c>
      <c r="D12" s="293">
        <f>Basis!C34</f>
        <v>803.6</v>
      </c>
      <c r="E12" s="247">
        <f>Margins!G35</f>
        <v>50606</v>
      </c>
    </row>
    <row r="13" spans="1:5" s="70" customFormat="1" ht="13.5">
      <c r="A13" s="213" t="s">
        <v>103</v>
      </c>
      <c r="B13" s="190">
        <f>Margins!B39</f>
        <v>1500</v>
      </c>
      <c r="C13" s="292">
        <f>Volume!J39</f>
        <v>257.65</v>
      </c>
      <c r="D13" s="293">
        <f>Basis!C38</f>
        <v>251.9</v>
      </c>
      <c r="E13" s="247">
        <f>Margins!G39</f>
        <v>60618.75</v>
      </c>
    </row>
    <row r="14" spans="1:5" s="70" customFormat="1" ht="13.5">
      <c r="A14" s="213" t="s">
        <v>155</v>
      </c>
      <c r="B14" s="190">
        <f>Margins!B41</f>
        <v>300</v>
      </c>
      <c r="C14" s="292">
        <f>Volume!J41</f>
        <v>1144.1</v>
      </c>
      <c r="D14" s="293">
        <f>Basis!C40</f>
        <v>1149.65</v>
      </c>
      <c r="E14" s="247">
        <f>Margins!G41</f>
        <v>53329.5</v>
      </c>
    </row>
    <row r="15" spans="1:5" s="70" customFormat="1" ht="13.5">
      <c r="A15" s="213" t="s">
        <v>34</v>
      </c>
      <c r="B15" s="190">
        <f>Margins!B44</f>
        <v>175</v>
      </c>
      <c r="C15" s="292">
        <f>Volume!J44</f>
        <v>2749</v>
      </c>
      <c r="D15" s="293">
        <f>Basis!C43</f>
        <v>2741.95</v>
      </c>
      <c r="E15" s="247">
        <f>Margins!G43</f>
        <v>47245.8725</v>
      </c>
    </row>
    <row r="16" spans="1:5" s="70" customFormat="1" ht="13.5">
      <c r="A16" s="213" t="s">
        <v>28</v>
      </c>
      <c r="B16" s="190">
        <f>Margins!B45</f>
        <v>2062</v>
      </c>
      <c r="C16" s="292">
        <f>Volume!J45</f>
        <v>139.8</v>
      </c>
      <c r="D16" s="293">
        <f>Basis!C44</f>
        <v>139.65</v>
      </c>
      <c r="E16" s="247">
        <f>Margins!G45</f>
        <v>44662.920000000006</v>
      </c>
    </row>
    <row r="17" spans="1:5" s="70" customFormat="1" ht="13.5">
      <c r="A17" s="213" t="s">
        <v>46</v>
      </c>
      <c r="B17" s="190">
        <f>Margins!B46</f>
        <v>650</v>
      </c>
      <c r="C17" s="292">
        <f>Volume!J46</f>
        <v>616.8</v>
      </c>
      <c r="D17" s="293">
        <f>Basis!C45</f>
        <v>619.65</v>
      </c>
      <c r="E17" s="247">
        <f>Margins!G46</f>
        <v>63596</v>
      </c>
    </row>
    <row r="18" spans="1:5" s="70" customFormat="1" ht="13.5">
      <c r="A18" s="213" t="s">
        <v>4</v>
      </c>
      <c r="B18" s="190">
        <f>Margins!B47</f>
        <v>300</v>
      </c>
      <c r="C18" s="292">
        <f>Volume!J47</f>
        <v>1600.35</v>
      </c>
      <c r="D18" s="293">
        <f>Basis!C46</f>
        <v>1605.8</v>
      </c>
      <c r="E18" s="247">
        <f>Margins!G47</f>
        <v>74789.25</v>
      </c>
    </row>
    <row r="19" spans="1:5" s="70" customFormat="1" ht="13.5">
      <c r="A19" s="213" t="s">
        <v>93</v>
      </c>
      <c r="B19" s="190">
        <f>Margins!B48</f>
        <v>400</v>
      </c>
      <c r="C19" s="292">
        <f>Volume!J48</f>
        <v>1030.85</v>
      </c>
      <c r="D19" s="293">
        <f>Basis!C47</f>
        <v>1035.2</v>
      </c>
      <c r="E19" s="247">
        <f>Margins!G48</f>
        <v>63777</v>
      </c>
    </row>
    <row r="20" spans="1:5" s="70" customFormat="1" ht="13.5">
      <c r="A20" s="213" t="s">
        <v>45</v>
      </c>
      <c r="B20" s="190">
        <f>Margins!B49</f>
        <v>400</v>
      </c>
      <c r="C20" s="292">
        <f>Volume!J49</f>
        <v>748.35</v>
      </c>
      <c r="D20" s="293">
        <f>Basis!C48</f>
        <v>751.6</v>
      </c>
      <c r="E20" s="247">
        <f>Margins!G49</f>
        <v>47155</v>
      </c>
    </row>
    <row r="21" spans="1:5" s="70" customFormat="1" ht="13.5">
      <c r="A21" s="213" t="s">
        <v>5</v>
      </c>
      <c r="B21" s="190">
        <f>Margins!B50</f>
        <v>1595</v>
      </c>
      <c r="C21" s="292">
        <f>Volume!J50</f>
        <v>173.95</v>
      </c>
      <c r="D21" s="293">
        <f>Basis!C49</f>
        <v>174.15</v>
      </c>
      <c r="E21" s="247">
        <f>Margins!G50</f>
        <v>44235.9533</v>
      </c>
    </row>
    <row r="22" spans="1:5" s="70" customFormat="1" ht="13.5">
      <c r="A22" s="213" t="s">
        <v>17</v>
      </c>
      <c r="B22" s="190">
        <f>Margins!B51</f>
        <v>1000</v>
      </c>
      <c r="C22" s="292">
        <f>Volume!J51</f>
        <v>220.85</v>
      </c>
      <c r="D22" s="293">
        <f>Basis!C50</f>
        <v>221.75</v>
      </c>
      <c r="E22" s="247">
        <f>Margins!G51</f>
        <v>58262.5</v>
      </c>
    </row>
    <row r="23" spans="1:5" s="70" customFormat="1" ht="13.5">
      <c r="A23" s="213" t="s">
        <v>18</v>
      </c>
      <c r="B23" s="190">
        <f>Margins!B52</f>
        <v>1300</v>
      </c>
      <c r="C23" s="292">
        <f>Volume!J52</f>
        <v>272.15</v>
      </c>
      <c r="D23" s="293">
        <f>Basis!C51</f>
        <v>266.45</v>
      </c>
      <c r="E23" s="247">
        <f>Margins!G52</f>
        <v>61148.75</v>
      </c>
    </row>
    <row r="24" spans="1:5" s="70" customFormat="1" ht="13.5">
      <c r="A24" s="213" t="s">
        <v>47</v>
      </c>
      <c r="B24" s="190">
        <f>Margins!B54</f>
        <v>700</v>
      </c>
      <c r="C24" s="292">
        <f>Volume!J54</f>
        <v>873</v>
      </c>
      <c r="D24" s="293">
        <f>Basis!C53</f>
        <v>873.9</v>
      </c>
      <c r="E24" s="247">
        <f>Margins!G54</f>
        <v>96579</v>
      </c>
    </row>
    <row r="25" spans="1:5" s="70" customFormat="1" ht="13.5">
      <c r="A25" s="213" t="s">
        <v>29</v>
      </c>
      <c r="B25" s="190">
        <f>Margins!B61</f>
        <v>200</v>
      </c>
      <c r="C25" s="292">
        <f>Volume!J61</f>
        <v>2219.45</v>
      </c>
      <c r="D25" s="293">
        <f>Basis!C60</f>
        <v>2222</v>
      </c>
      <c r="E25" s="247">
        <f>Margins!G61</f>
        <v>68828.5</v>
      </c>
    </row>
    <row r="26" spans="1:5" s="70" customFormat="1" ht="13.5">
      <c r="A26" s="213" t="s">
        <v>48</v>
      </c>
      <c r="B26" s="190">
        <f>Margins!B64</f>
        <v>1100</v>
      </c>
      <c r="C26" s="292">
        <f>Basis!B63</f>
        <v>288.7</v>
      </c>
      <c r="D26" s="293">
        <f>Basis!C63</f>
        <v>289.5</v>
      </c>
      <c r="E26" s="247">
        <f>Margins!G64</f>
        <v>50352.5</v>
      </c>
    </row>
    <row r="27" spans="1:5" s="70" customFormat="1" ht="13.5">
      <c r="A27" s="213" t="s">
        <v>6</v>
      </c>
      <c r="B27" s="190">
        <f>Margins!B65</f>
        <v>1125</v>
      </c>
      <c r="C27" s="292">
        <f>Volume!J65</f>
        <v>174.55</v>
      </c>
      <c r="D27" s="293">
        <f>Basis!C64</f>
        <v>175.15</v>
      </c>
      <c r="E27" s="247">
        <f>Margins!G65</f>
        <v>30383.4375</v>
      </c>
    </row>
    <row r="28" spans="1:5" s="70" customFormat="1" ht="13.5">
      <c r="A28" s="213" t="s">
        <v>147</v>
      </c>
      <c r="B28" s="190">
        <f>Margins!B68</f>
        <v>400</v>
      </c>
      <c r="C28" s="292">
        <f>Volume!J68</f>
        <v>600.9</v>
      </c>
      <c r="D28" s="293">
        <f>Basis!C67</f>
        <v>601.8</v>
      </c>
      <c r="E28" s="247">
        <f>Margins!G68</f>
        <v>40494</v>
      </c>
    </row>
    <row r="29" spans="1:5" s="70" customFormat="1" ht="13.5">
      <c r="A29" s="213" t="s">
        <v>225</v>
      </c>
      <c r="B29" s="190">
        <f>Margins!$B$75</f>
        <v>200</v>
      </c>
      <c r="C29" s="292">
        <f>Volume!J75</f>
        <v>1452.2</v>
      </c>
      <c r="D29" s="293">
        <f>Volume!K76</f>
        <v>870.25</v>
      </c>
      <c r="E29" s="247">
        <f>Margins!$G$75</f>
        <v>45264</v>
      </c>
    </row>
    <row r="30" spans="1:5" s="70" customFormat="1" ht="13.5">
      <c r="A30" s="213" t="s">
        <v>7</v>
      </c>
      <c r="B30" s="190">
        <f>Margins!B76</f>
        <v>625</v>
      </c>
      <c r="C30" s="292">
        <f>Volume!J76</f>
        <v>880.8</v>
      </c>
      <c r="D30" s="293">
        <f>Basis!C75</f>
        <v>882.05</v>
      </c>
      <c r="E30" s="247">
        <f>Margins!G76</f>
        <v>90918.75</v>
      </c>
    </row>
    <row r="31" spans="1:5" s="70" customFormat="1" ht="13.5">
      <c r="A31" s="213" t="s">
        <v>58</v>
      </c>
      <c r="B31" s="190">
        <f>Margins!B78</f>
        <v>400</v>
      </c>
      <c r="C31" s="292">
        <f>Volume!J78</f>
        <v>930.6</v>
      </c>
      <c r="D31" s="293">
        <f>Basis!C77</f>
        <v>934.15</v>
      </c>
      <c r="E31" s="247">
        <f>Margins!G78</f>
        <v>59436</v>
      </c>
    </row>
    <row r="32" spans="1:5" s="70" customFormat="1" ht="13.5">
      <c r="A32" s="213" t="s">
        <v>8</v>
      </c>
      <c r="B32" s="190">
        <f>Margins!B82</f>
        <v>1600</v>
      </c>
      <c r="C32" s="292">
        <f>Volume!J82</f>
        <v>140.1</v>
      </c>
      <c r="D32" s="293">
        <f>Basis!C81</f>
        <v>140.25</v>
      </c>
      <c r="E32" s="247">
        <f>Margins!G82</f>
        <v>37013.551999999996</v>
      </c>
    </row>
    <row r="33" spans="1:5" s="70" customFormat="1" ht="13.5">
      <c r="A33" s="213" t="s">
        <v>49</v>
      </c>
      <c r="B33" s="190">
        <f>Margins!B84</f>
        <v>1150</v>
      </c>
      <c r="C33" s="292">
        <f>Volume!J84</f>
        <v>216.45</v>
      </c>
      <c r="D33" s="293">
        <f>Basis!C83</f>
        <v>216.05</v>
      </c>
      <c r="E33" s="247">
        <f>Margins!G84</f>
        <v>38522.05025</v>
      </c>
    </row>
    <row r="34" spans="1:5" s="70" customFormat="1" ht="13.5">
      <c r="A34" s="213" t="s">
        <v>50</v>
      </c>
      <c r="B34" s="190">
        <f>Margins!B89</f>
        <v>450</v>
      </c>
      <c r="C34" s="292">
        <f>Volume!J89</f>
        <v>887.75</v>
      </c>
      <c r="D34" s="293">
        <f>Basis!C88</f>
        <v>873.8</v>
      </c>
      <c r="E34" s="247">
        <f>Margins!G89</f>
        <v>61792.875</v>
      </c>
    </row>
    <row r="35" spans="1:5" s="70" customFormat="1" ht="13.5">
      <c r="A35" s="213" t="s">
        <v>94</v>
      </c>
      <c r="B35" s="190">
        <f>Margins!B91</f>
        <v>1200</v>
      </c>
      <c r="C35" s="292">
        <f>Volume!J91</f>
        <v>225.2</v>
      </c>
      <c r="D35" s="293">
        <f>Basis!C90</f>
        <v>226.4</v>
      </c>
      <c r="E35" s="247">
        <f>Margins!G91</f>
        <v>49284</v>
      </c>
    </row>
    <row r="36" spans="1:5" s="70" customFormat="1" ht="13.5">
      <c r="A36" s="213" t="s">
        <v>95</v>
      </c>
      <c r="B36" s="190">
        <f>Margins!B94</f>
        <v>1200</v>
      </c>
      <c r="C36" s="292">
        <f>Volume!J94</f>
        <v>507.65</v>
      </c>
      <c r="D36" s="293">
        <f>Basis!C93</f>
        <v>507.95</v>
      </c>
      <c r="E36" s="247">
        <f>Margins!G94</f>
        <v>105639</v>
      </c>
    </row>
    <row r="37" spans="1:5" s="70" customFormat="1" ht="13.5">
      <c r="A37" s="213" t="s">
        <v>30</v>
      </c>
      <c r="B37" s="190">
        <f>Margins!B97</f>
        <v>800</v>
      </c>
      <c r="C37" s="292">
        <f>Volume!J97</f>
        <v>392</v>
      </c>
      <c r="D37" s="293">
        <f>Basis!C96</f>
        <v>392.1</v>
      </c>
      <c r="E37" s="247">
        <f>Margins!G97</f>
        <v>48872</v>
      </c>
    </row>
    <row r="38" spans="1:5" s="70" customFormat="1" ht="13.5">
      <c r="A38" s="213" t="s">
        <v>250</v>
      </c>
      <c r="B38" s="190">
        <f>Margins!B98</f>
        <v>700</v>
      </c>
      <c r="C38" s="292">
        <f>Volume!J98</f>
        <v>467.2</v>
      </c>
      <c r="D38" s="293">
        <f>Volume!K99</f>
        <v>524</v>
      </c>
      <c r="E38" s="247">
        <f>Margins!$G$98</f>
        <v>70076.83200000001</v>
      </c>
    </row>
    <row r="39" spans="1:5" s="70" customFormat="1" ht="13.5">
      <c r="A39" s="213" t="s">
        <v>113</v>
      </c>
      <c r="B39" s="190">
        <f>Margins!B99</f>
        <v>550</v>
      </c>
      <c r="C39" s="292">
        <f>Volume!J99</f>
        <v>527.55</v>
      </c>
      <c r="D39" s="293">
        <f>Basis!C98</f>
        <v>529.2</v>
      </c>
      <c r="E39" s="307">
        <f>Margins!G99</f>
        <v>47430.625</v>
      </c>
    </row>
    <row r="40" spans="1:5" s="70" customFormat="1" ht="13.5">
      <c r="A40" s="213" t="s">
        <v>31</v>
      </c>
      <c r="B40" s="190">
        <f>Margins!B101</f>
        <v>300</v>
      </c>
      <c r="C40" s="292">
        <f>Volume!J101</f>
        <v>1277</v>
      </c>
      <c r="D40" s="293">
        <f>Basis!C100</f>
        <v>1278.3</v>
      </c>
      <c r="E40" s="247">
        <f>Margins!G101</f>
        <v>60084</v>
      </c>
    </row>
    <row r="41" spans="1:5" s="70" customFormat="1" ht="13.5">
      <c r="A41" s="213" t="s">
        <v>227</v>
      </c>
      <c r="B41" s="190">
        <f>Margins!$B$103</f>
        <v>2700</v>
      </c>
      <c r="C41" s="292">
        <f>Volume!J103</f>
        <v>85.7</v>
      </c>
      <c r="D41" s="293">
        <f>Volume!K104</f>
        <v>462.5</v>
      </c>
      <c r="E41" s="247">
        <f>Margins!$G$103</f>
        <v>39209.157</v>
      </c>
    </row>
    <row r="42" spans="1:5" s="70" customFormat="1" ht="13.5">
      <c r="A42" s="213" t="s">
        <v>32</v>
      </c>
      <c r="B42" s="190">
        <f>Margins!B104</f>
        <v>600</v>
      </c>
      <c r="C42" s="292">
        <f>Volume!J104</f>
        <v>476.75</v>
      </c>
      <c r="D42" s="293">
        <f>Basis!C103</f>
        <v>477.9</v>
      </c>
      <c r="E42" s="247">
        <f>Margins!G104</f>
        <v>44140.5</v>
      </c>
    </row>
    <row r="43" spans="1:5" s="70" customFormat="1" ht="13.5">
      <c r="A43" s="213" t="s">
        <v>19</v>
      </c>
      <c r="B43" s="190">
        <f>Margins!B105</f>
        <v>500</v>
      </c>
      <c r="C43" s="292">
        <f>Volume!J105</f>
        <v>1247.05</v>
      </c>
      <c r="D43" s="293">
        <f>Basis!C104</f>
        <v>1247.7</v>
      </c>
      <c r="E43" s="247">
        <f>Margins!G105</f>
        <v>108581.25</v>
      </c>
    </row>
    <row r="44" spans="1:5" s="70" customFormat="1" ht="13.5">
      <c r="A44" s="213" t="s">
        <v>244</v>
      </c>
      <c r="B44" s="190">
        <f>Margins!B107</f>
        <v>375</v>
      </c>
      <c r="C44" s="292">
        <f>Volume!J107</f>
        <v>1135.4</v>
      </c>
      <c r="D44" s="293">
        <f>Basis!C106</f>
        <v>1135.95</v>
      </c>
      <c r="E44" s="247">
        <f>Margins!G107</f>
        <v>89316.9375</v>
      </c>
    </row>
    <row r="45" spans="1:5" s="70" customFormat="1" ht="13.5">
      <c r="A45" s="213" t="s">
        <v>166</v>
      </c>
      <c r="B45" s="190">
        <f>Margins!B112</f>
        <v>450</v>
      </c>
      <c r="C45" s="292">
        <f>Volume!J112</f>
        <v>984.25</v>
      </c>
      <c r="D45" s="293">
        <f>Basis!C111</f>
        <v>986.85</v>
      </c>
      <c r="E45" s="247">
        <f>Margins!G112</f>
        <v>68032.125</v>
      </c>
    </row>
    <row r="46" spans="1:5" s="70" customFormat="1" ht="13.5">
      <c r="A46" s="213" t="s">
        <v>245</v>
      </c>
      <c r="B46" s="190">
        <f>Margins!B114</f>
        <v>200</v>
      </c>
      <c r="C46" s="292">
        <f>Volume!J114</f>
        <v>1291.8</v>
      </c>
      <c r="D46" s="293">
        <f>Basis!C113</f>
        <v>1296.9</v>
      </c>
      <c r="E46" s="247">
        <f>Margins!G114</f>
        <v>45808.38799999999</v>
      </c>
    </row>
    <row r="47" spans="1:5" s="70" customFormat="1" ht="13.5">
      <c r="A47" s="213" t="s">
        <v>109</v>
      </c>
      <c r="B47" s="190">
        <f>Margins!B117</f>
        <v>412</v>
      </c>
      <c r="C47" s="292">
        <f>Volume!J117</f>
        <v>884.55</v>
      </c>
      <c r="D47" s="293">
        <f>Basis!C116</f>
        <v>886.8</v>
      </c>
      <c r="E47" s="247">
        <f>Margins!G117</f>
        <v>58816.09</v>
      </c>
    </row>
    <row r="48" spans="1:5" s="70" customFormat="1" ht="13.5">
      <c r="A48" s="213" t="s">
        <v>33</v>
      </c>
      <c r="B48" s="190">
        <f>Margins!B118</f>
        <v>800</v>
      </c>
      <c r="C48" s="292">
        <f>Volume!J118</f>
        <v>558.95</v>
      </c>
      <c r="D48" s="293">
        <f>Basis!C117</f>
        <v>561.65</v>
      </c>
      <c r="E48" s="247">
        <f>Margins!G118</f>
        <v>76822</v>
      </c>
    </row>
    <row r="49" spans="1:5" s="70" customFormat="1" ht="13.5">
      <c r="A49" s="213" t="s">
        <v>200</v>
      </c>
      <c r="B49" s="190">
        <f>Margins!B119</f>
        <v>675</v>
      </c>
      <c r="C49" s="292">
        <f>Volume!J119</f>
        <v>477.75</v>
      </c>
      <c r="D49" s="293">
        <f>Basis!C118</f>
        <v>477.45</v>
      </c>
      <c r="E49" s="247">
        <f>Margins!G119</f>
        <v>58024.92375</v>
      </c>
    </row>
    <row r="50" spans="1:5" ht="13.5">
      <c r="A50" s="213" t="s">
        <v>133</v>
      </c>
      <c r="B50" s="190">
        <f>Margins!B121</f>
        <v>250</v>
      </c>
      <c r="C50" s="292">
        <f>Volume!J121</f>
        <v>1191.4</v>
      </c>
      <c r="D50" s="293">
        <f>Basis!C120</f>
        <v>1192.45</v>
      </c>
      <c r="E50" s="309">
        <f>Margins!G121</f>
        <v>45810</v>
      </c>
    </row>
    <row r="51" spans="1:5" ht="13.5">
      <c r="A51" s="213" t="s">
        <v>170</v>
      </c>
      <c r="B51" s="190">
        <f>Margins!B127</f>
        <v>525</v>
      </c>
      <c r="C51" s="292">
        <f>Volume!J127</f>
        <v>410.65</v>
      </c>
      <c r="D51" s="293">
        <f>Basis!C126</f>
        <v>412.05</v>
      </c>
      <c r="E51" s="309">
        <f>Margins!G127</f>
        <v>38052.034125</v>
      </c>
    </row>
    <row r="52" spans="1:5" ht="13.5">
      <c r="A52" s="213" t="s">
        <v>52</v>
      </c>
      <c r="B52" s="190">
        <f>Margins!B128</f>
        <v>600</v>
      </c>
      <c r="C52" s="292">
        <f>Volume!J128</f>
        <v>597.5</v>
      </c>
      <c r="D52" s="293">
        <f>Basis!C127</f>
        <v>597.45</v>
      </c>
      <c r="E52" s="309">
        <f>Margins!G128</f>
        <v>54873</v>
      </c>
    </row>
    <row r="53" spans="1:5" ht="14.25" thickBot="1">
      <c r="A53" s="213" t="s">
        <v>226</v>
      </c>
      <c r="B53" s="191">
        <f>Margins!$B$130</f>
        <v>700</v>
      </c>
      <c r="C53" s="172">
        <f>Volume!J130</f>
        <v>290.95</v>
      </c>
      <c r="D53" s="293">
        <f>Basis!C128</f>
        <v>336.55</v>
      </c>
      <c r="E53" s="361">
        <f>Margins!$G$130</f>
        <v>41221.25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32"/>
  <sheetViews>
    <sheetView workbookViewId="0" topLeftCell="A1">
      <pane xSplit="2" ySplit="2" topLeftCell="C23" activePane="bottomRight" state="frozen"/>
      <selection pane="topLeft" activeCell="C2" sqref="C2:C3"/>
      <selection pane="topRight" activeCell="C2" sqref="C2:C3"/>
      <selection pane="bottomLeft" activeCell="C2" sqref="C2:C3"/>
      <selection pane="bottomRight" activeCell="E173" sqref="E173"/>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4" customWidth="1"/>
    <col min="9" max="9" width="12.57421875" style="114"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3" customFormat="1" ht="24" customHeight="1" thickBot="1">
      <c r="A1" s="437" t="s">
        <v>36</v>
      </c>
      <c r="B1" s="438"/>
      <c r="C1" s="438"/>
      <c r="D1" s="438"/>
      <c r="E1" s="438"/>
      <c r="F1" s="438"/>
      <c r="G1" s="438"/>
      <c r="H1" s="438"/>
      <c r="I1" s="438"/>
      <c r="J1" s="438"/>
      <c r="K1" s="439"/>
    </row>
    <row r="2" spans="1:11" s="8" customFormat="1" ht="46.5" customHeight="1" thickBot="1">
      <c r="A2" s="232" t="s">
        <v>37</v>
      </c>
      <c r="B2" s="233" t="s">
        <v>71</v>
      </c>
      <c r="C2" s="234" t="s">
        <v>38</v>
      </c>
      <c r="D2" s="234" t="s">
        <v>39</v>
      </c>
      <c r="E2" s="235" t="s">
        <v>53</v>
      </c>
      <c r="F2" s="236" t="s">
        <v>54</v>
      </c>
      <c r="G2" s="237" t="s">
        <v>85</v>
      </c>
      <c r="H2" s="238" t="s">
        <v>40</v>
      </c>
      <c r="I2" s="239" t="s">
        <v>206</v>
      </c>
      <c r="J2" s="239" t="s">
        <v>207</v>
      </c>
      <c r="K2" s="124" t="s">
        <v>35</v>
      </c>
    </row>
    <row r="3" spans="1:14" s="8" customFormat="1" ht="15">
      <c r="A3" s="30" t="s">
        <v>149</v>
      </c>
      <c r="B3" s="246">
        <f>'Open Int.'!K7</f>
        <v>297600</v>
      </c>
      <c r="C3" s="248">
        <f>'Open Int.'!R7</f>
        <v>107.176176</v>
      </c>
      <c r="D3" s="251">
        <f>B3/H3</f>
        <v>0.07330910552791547</v>
      </c>
      <c r="E3" s="252">
        <f>'Open Int.'!B7/'Open Int.'!K7</f>
        <v>0.9956317204301075</v>
      </c>
      <c r="F3" s="253">
        <f>'Open Int.'!E7/'Open Int.'!K7</f>
        <v>0.003696236559139785</v>
      </c>
      <c r="G3" s="254">
        <f>'Open Int.'!H7/'Open Int.'!K7</f>
        <v>0.0006720430107526882</v>
      </c>
      <c r="H3" s="257">
        <v>4059523</v>
      </c>
      <c r="I3" s="258">
        <v>811900</v>
      </c>
      <c r="J3" s="385">
        <v>405900</v>
      </c>
      <c r="K3" s="399" t="str">
        <f aca="true" t="shared" si="0" ref="K3:K66">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8" customFormat="1" ht="15">
      <c r="A4" s="213" t="s">
        <v>0</v>
      </c>
      <c r="B4" s="247">
        <f>'Open Int.'!K8</f>
        <v>3154125</v>
      </c>
      <c r="C4" s="249">
        <f>'Open Int.'!R8</f>
        <v>335.204634375</v>
      </c>
      <c r="D4" s="167">
        <f aca="true" t="shared" si="1" ref="D4:D67">B4/H4</f>
        <v>0.13033700947095975</v>
      </c>
      <c r="E4" s="255">
        <f>'Open Int.'!B8/'Open Int.'!K8</f>
        <v>0.934847223873499</v>
      </c>
      <c r="F4" s="240">
        <f>'Open Int.'!E8/'Open Int.'!K8</f>
        <v>0.05492807038402092</v>
      </c>
      <c r="G4" s="256">
        <f>'Open Int.'!H8/'Open Int.'!K8</f>
        <v>0.010224705742480085</v>
      </c>
      <c r="H4" s="259">
        <v>24199765</v>
      </c>
      <c r="I4" s="243">
        <v>2656875</v>
      </c>
      <c r="J4" s="386">
        <v>1328250</v>
      </c>
      <c r="K4" s="121" t="str">
        <f t="shared" si="0"/>
        <v>Gross Exposure is less then 30%</v>
      </c>
      <c r="M4"/>
      <c r="N4"/>
    </row>
    <row r="5" spans="1:14" s="8" customFormat="1" ht="15">
      <c r="A5" s="213" t="s">
        <v>150</v>
      </c>
      <c r="B5" s="247">
        <f>'Open Int.'!K9</f>
        <v>3601500</v>
      </c>
      <c r="C5" s="249">
        <f>'Open Int.'!R9</f>
        <v>31.801245</v>
      </c>
      <c r="D5" s="167">
        <f t="shared" si="1"/>
        <v>0.0900375</v>
      </c>
      <c r="E5" s="255">
        <f>'Open Int.'!B9/'Open Int.'!K9</f>
        <v>0.8816326530612245</v>
      </c>
      <c r="F5" s="240">
        <f>'Open Int.'!E9/'Open Int.'!K9</f>
        <v>0.09659863945578231</v>
      </c>
      <c r="G5" s="256">
        <f>'Open Int.'!H9/'Open Int.'!K9</f>
        <v>0.021768707482993196</v>
      </c>
      <c r="H5" s="171">
        <v>40000000</v>
      </c>
      <c r="I5" s="242">
        <v>7996800</v>
      </c>
      <c r="J5" s="387">
        <v>5453700</v>
      </c>
      <c r="K5" s="121" t="str">
        <f t="shared" si="0"/>
        <v>Gross Exposure is less then 30%</v>
      </c>
      <c r="M5"/>
      <c r="N5"/>
    </row>
    <row r="6" spans="1:14" s="8" customFormat="1" ht="15">
      <c r="A6" s="213" t="s">
        <v>189</v>
      </c>
      <c r="B6" s="247">
        <f>'Open Int.'!K10</f>
        <v>7296300</v>
      </c>
      <c r="C6" s="249">
        <f>'Open Int.'!R10</f>
        <v>49.833729</v>
      </c>
      <c r="D6" s="167">
        <f t="shared" si="1"/>
        <v>0.30036885062673485</v>
      </c>
      <c r="E6" s="255">
        <f>'Open Int.'!B10/'Open Int.'!K10</f>
        <v>0.8787878787878788</v>
      </c>
      <c r="F6" s="240">
        <f>'Open Int.'!E10/'Open Int.'!K10</f>
        <v>0.11019283746556474</v>
      </c>
      <c r="G6" s="256">
        <f>'Open Int.'!H10/'Open Int.'!K10</f>
        <v>0.011019283746556474</v>
      </c>
      <c r="H6" s="200">
        <v>24291134</v>
      </c>
      <c r="I6" s="174">
        <v>4857500</v>
      </c>
      <c r="J6" s="388">
        <v>4857500</v>
      </c>
      <c r="K6" s="399" t="str">
        <f t="shared" si="0"/>
        <v>Some sign of build up Gross exposure crosses 30%</v>
      </c>
      <c r="M6"/>
      <c r="N6"/>
    </row>
    <row r="7" spans="1:14" s="8" customFormat="1" ht="15">
      <c r="A7" s="213" t="s">
        <v>89</v>
      </c>
      <c r="B7" s="247">
        <f>'Open Int.'!K11</f>
        <v>5018600</v>
      </c>
      <c r="C7" s="249">
        <f>'Open Int.'!R11</f>
        <v>43.210146</v>
      </c>
      <c r="D7" s="167">
        <f t="shared" si="1"/>
        <v>0.10677872340425532</v>
      </c>
      <c r="E7" s="255">
        <f>'Open Int.'!B11/'Open Int.'!K11</f>
        <v>0.9000916590284143</v>
      </c>
      <c r="F7" s="240">
        <f>'Open Int.'!E11/'Open Int.'!K11</f>
        <v>0.0843263061411549</v>
      </c>
      <c r="G7" s="256">
        <f>'Open Int.'!H11/'Open Int.'!K11</f>
        <v>0.015582034830430797</v>
      </c>
      <c r="H7" s="259">
        <v>47000000</v>
      </c>
      <c r="I7" s="243">
        <v>9397800</v>
      </c>
      <c r="J7" s="386">
        <v>5612000</v>
      </c>
      <c r="K7" s="121" t="str">
        <f t="shared" si="0"/>
        <v>Gross Exposure is less then 30%</v>
      </c>
      <c r="M7"/>
      <c r="N7"/>
    </row>
    <row r="8" spans="1:14" s="8" customFormat="1" ht="27">
      <c r="A8" s="213" t="s">
        <v>102</v>
      </c>
      <c r="B8" s="247">
        <f>'Open Int.'!K12</f>
        <v>20175600</v>
      </c>
      <c r="C8" s="249">
        <f>'Open Int.'!R12</f>
        <v>104.106096</v>
      </c>
      <c r="D8" s="167">
        <f t="shared" si="1"/>
        <v>0.7366175360728313</v>
      </c>
      <c r="E8" s="255">
        <f>'Open Int.'!B12/'Open Int.'!K12</f>
        <v>0.8593350383631714</v>
      </c>
      <c r="F8" s="240">
        <f>'Open Int.'!E12/'Open Int.'!K12</f>
        <v>0.1272378516624041</v>
      </c>
      <c r="G8" s="256">
        <f>'Open Int.'!H12/'Open Int.'!K12</f>
        <v>0.013427109974424553</v>
      </c>
      <c r="H8" s="259">
        <v>27389519</v>
      </c>
      <c r="I8" s="243">
        <v>5473900</v>
      </c>
      <c r="J8" s="386">
        <v>5473900</v>
      </c>
      <c r="K8" s="121" t="str">
        <f t="shared" si="0"/>
        <v>Gross exposure is Substantial as Open interest has crossed 60%</v>
      </c>
      <c r="M8"/>
      <c r="N8"/>
    </row>
    <row r="9" spans="1:14" s="8" customFormat="1" ht="15">
      <c r="A9" s="213" t="s">
        <v>151</v>
      </c>
      <c r="B9" s="247">
        <f>'Open Int.'!K13</f>
        <v>63736700</v>
      </c>
      <c r="C9" s="249">
        <f>'Open Int.'!R13</f>
        <v>281.078847</v>
      </c>
      <c r="D9" s="167">
        <f t="shared" si="1"/>
        <v>0.5165012668185721</v>
      </c>
      <c r="E9" s="255">
        <f>'Open Int.'!B13/'Open Int.'!K13</f>
        <v>0.7661072819898113</v>
      </c>
      <c r="F9" s="240">
        <f>'Open Int.'!E13/'Open Int.'!K13</f>
        <v>0.1961342523224453</v>
      </c>
      <c r="G9" s="256">
        <f>'Open Int.'!H13/'Open Int.'!K13</f>
        <v>0.037758465687743485</v>
      </c>
      <c r="H9" s="171">
        <v>123400859</v>
      </c>
      <c r="I9" s="242">
        <v>24677200</v>
      </c>
      <c r="J9" s="387">
        <v>12338600</v>
      </c>
      <c r="K9" s="121" t="str">
        <f t="shared" si="0"/>
        <v>Gross exposure is building up andcrpsses 40% mark</v>
      </c>
      <c r="M9"/>
      <c r="N9"/>
    </row>
    <row r="10" spans="1:14" s="8" customFormat="1" ht="15">
      <c r="A10" s="213" t="s">
        <v>172</v>
      </c>
      <c r="B10" s="247">
        <f>'Open Int.'!K14</f>
        <v>897400</v>
      </c>
      <c r="C10" s="249">
        <f>'Open Int.'!R14</f>
        <v>62.499423</v>
      </c>
      <c r="D10" s="167">
        <f t="shared" si="1"/>
        <v>0.188916969370989</v>
      </c>
      <c r="E10" s="255">
        <f>'Open Int.'!B14/'Open Int.'!K14</f>
        <v>0.9984399375975039</v>
      </c>
      <c r="F10" s="240">
        <f>'Open Int.'!E14/'Open Int.'!K14</f>
        <v>0.00078003120124805</v>
      </c>
      <c r="G10" s="256">
        <f>'Open Int.'!H14/'Open Int.'!K14</f>
        <v>0.00078003120124805</v>
      </c>
      <c r="H10" s="171">
        <v>4750235</v>
      </c>
      <c r="I10" s="242">
        <v>949900</v>
      </c>
      <c r="J10" s="387">
        <v>804650</v>
      </c>
      <c r="K10" s="399" t="str">
        <f t="shared" si="0"/>
        <v>Gross Exposure is less then 30%</v>
      </c>
      <c r="M10"/>
      <c r="N10"/>
    </row>
    <row r="11" spans="1:14" s="8" customFormat="1" ht="15">
      <c r="A11" s="213" t="s">
        <v>208</v>
      </c>
      <c r="B11" s="247">
        <f>'Open Int.'!K15</f>
        <v>1022800</v>
      </c>
      <c r="C11" s="249">
        <f>'Open Int.'!R15</f>
        <v>270.331154</v>
      </c>
      <c r="D11" s="167">
        <f t="shared" si="1"/>
        <v>0.07407597857532658</v>
      </c>
      <c r="E11" s="255">
        <f>'Open Int.'!B15/'Open Int.'!K15</f>
        <v>0.9899296050058662</v>
      </c>
      <c r="F11" s="240">
        <f>'Open Int.'!E15/'Open Int.'!K15</f>
        <v>0.00899491591709034</v>
      </c>
      <c r="G11" s="256">
        <f>'Open Int.'!H15/'Open Int.'!K15</f>
        <v>0.0010754790770434103</v>
      </c>
      <c r="H11" s="259">
        <v>13807445</v>
      </c>
      <c r="I11" s="243">
        <v>1133500</v>
      </c>
      <c r="J11" s="386">
        <v>566700</v>
      </c>
      <c r="K11" s="121" t="str">
        <f t="shared" si="0"/>
        <v>Gross Exposure is less then 30%</v>
      </c>
      <c r="M11"/>
      <c r="N11"/>
    </row>
    <row r="12" spans="1:14" s="8" customFormat="1" ht="15">
      <c r="A12" s="213" t="s">
        <v>90</v>
      </c>
      <c r="B12" s="247">
        <f>'Open Int.'!K16</f>
        <v>6830600</v>
      </c>
      <c r="C12" s="249">
        <f>'Open Int.'!R16</f>
        <v>160.689865</v>
      </c>
      <c r="D12" s="167">
        <f t="shared" si="1"/>
        <v>0.20297077952950573</v>
      </c>
      <c r="E12" s="255">
        <f>'Open Int.'!B16/'Open Int.'!K16</f>
        <v>0.9751998360319738</v>
      </c>
      <c r="F12" s="240">
        <f>'Open Int.'!E16/'Open Int.'!K16</f>
        <v>0.024390243902439025</v>
      </c>
      <c r="G12" s="256">
        <f>'Open Int.'!H16/'Open Int.'!K16</f>
        <v>0.0004099200655872105</v>
      </c>
      <c r="H12" s="259">
        <v>33653120</v>
      </c>
      <c r="I12" s="243">
        <v>6729800</v>
      </c>
      <c r="J12" s="386">
        <v>3364200</v>
      </c>
      <c r="K12" s="121" t="str">
        <f t="shared" si="0"/>
        <v>Gross Exposure is less then 30%</v>
      </c>
      <c r="M12"/>
      <c r="N12"/>
    </row>
    <row r="13" spans="1:14" s="8" customFormat="1" ht="15">
      <c r="A13" s="213" t="s">
        <v>91</v>
      </c>
      <c r="B13" s="247">
        <f>'Open Int.'!K17</f>
        <v>4696800</v>
      </c>
      <c r="C13" s="249">
        <f>'Open Int.'!R17</f>
        <v>89.967204</v>
      </c>
      <c r="D13" s="167">
        <f t="shared" si="1"/>
        <v>0.15779967424083602</v>
      </c>
      <c r="E13" s="255">
        <f>'Open Int.'!B17/'Open Int.'!K17</f>
        <v>0.7710355987055016</v>
      </c>
      <c r="F13" s="240">
        <f>'Open Int.'!E17/'Open Int.'!K17</f>
        <v>0.16990291262135923</v>
      </c>
      <c r="G13" s="256">
        <f>'Open Int.'!H17/'Open Int.'!K17</f>
        <v>0.05906148867313916</v>
      </c>
      <c r="H13" s="259">
        <v>29764320</v>
      </c>
      <c r="I13" s="243">
        <v>5950800</v>
      </c>
      <c r="J13" s="386">
        <v>2975400</v>
      </c>
      <c r="K13" s="121" t="str">
        <f t="shared" si="0"/>
        <v>Gross Exposure is less then 30%</v>
      </c>
      <c r="M13"/>
      <c r="N13"/>
    </row>
    <row r="14" spans="1:14" s="8" customFormat="1" ht="15">
      <c r="A14" s="213" t="s">
        <v>44</v>
      </c>
      <c r="B14" s="247">
        <f>'Open Int.'!K18</f>
        <v>741400</v>
      </c>
      <c r="C14" s="249">
        <f>'Open Int.'!R18</f>
        <v>94.198577</v>
      </c>
      <c r="D14" s="167">
        <f t="shared" si="1"/>
        <v>0.19196909437401607</v>
      </c>
      <c r="E14" s="255">
        <f>'Open Int.'!B18/'Open Int.'!K18</f>
        <v>0.9951780415430267</v>
      </c>
      <c r="F14" s="240">
        <f>'Open Int.'!E18/'Open Int.'!K18</f>
        <v>0.00370919881305638</v>
      </c>
      <c r="G14" s="256">
        <f>'Open Int.'!H18/'Open Int.'!K18</f>
        <v>0.001112759643916914</v>
      </c>
      <c r="H14" s="259">
        <v>3862080</v>
      </c>
      <c r="I14" s="243">
        <v>772200</v>
      </c>
      <c r="J14" s="386">
        <v>438625</v>
      </c>
      <c r="K14" s="121" t="str">
        <f t="shared" si="0"/>
        <v>Gross Exposure is less then 30%</v>
      </c>
      <c r="M14"/>
      <c r="N14"/>
    </row>
    <row r="15" spans="1:14" s="9" customFormat="1" ht="15">
      <c r="A15" s="213" t="s">
        <v>152</v>
      </c>
      <c r="B15" s="247">
        <f>'Open Int.'!K19</f>
        <v>4610000</v>
      </c>
      <c r="C15" s="249">
        <f>'Open Int.'!R19</f>
        <v>157.13185</v>
      </c>
      <c r="D15" s="167">
        <f t="shared" si="1"/>
        <v>0.1623118845747728</v>
      </c>
      <c r="E15" s="255">
        <f>'Open Int.'!B19/'Open Int.'!K19</f>
        <v>0.9893709327548806</v>
      </c>
      <c r="F15" s="240">
        <f>'Open Int.'!E19/'Open Int.'!K19</f>
        <v>0.009327548806941432</v>
      </c>
      <c r="G15" s="256">
        <f>'Open Int.'!H19/'Open Int.'!K19</f>
        <v>0.0013015184381778742</v>
      </c>
      <c r="H15" s="260">
        <v>28402110</v>
      </c>
      <c r="I15" s="244">
        <v>5680000</v>
      </c>
      <c r="J15" s="387">
        <v>2840000</v>
      </c>
      <c r="K15" s="121" t="str">
        <f t="shared" si="0"/>
        <v>Gross Exposure is less then 30%</v>
      </c>
      <c r="M15"/>
      <c r="N15"/>
    </row>
    <row r="16" spans="1:14" s="9" customFormat="1" ht="15">
      <c r="A16" s="213" t="s">
        <v>248</v>
      </c>
      <c r="B16" s="247">
        <f>'Open Int.'!K20</f>
        <v>9759000</v>
      </c>
      <c r="C16" s="249">
        <f>'Open Int.'!R20</f>
        <v>609.303165</v>
      </c>
      <c r="D16" s="167">
        <f t="shared" si="1"/>
        <v>0.06595349441300102</v>
      </c>
      <c r="E16" s="255">
        <f>'Open Int.'!B20/'Open Int.'!K20</f>
        <v>0.9589097243570038</v>
      </c>
      <c r="F16" s="240">
        <f>'Open Int.'!E20/'Open Int.'!K20</f>
        <v>0.0370939645455477</v>
      </c>
      <c r="G16" s="256">
        <f>'Open Int.'!H20/'Open Int.'!K20</f>
        <v>0.003996311097448509</v>
      </c>
      <c r="H16" s="260">
        <v>147967899</v>
      </c>
      <c r="I16" s="244">
        <v>4756000</v>
      </c>
      <c r="J16" s="387">
        <v>2378000</v>
      </c>
      <c r="K16" s="121" t="str">
        <f t="shared" si="0"/>
        <v>Gross Exposure is less then 30%</v>
      </c>
      <c r="M16"/>
      <c r="N16"/>
    </row>
    <row r="17" spans="1:14" s="8" customFormat="1" ht="15">
      <c r="A17" s="213" t="s">
        <v>1</v>
      </c>
      <c r="B17" s="247">
        <f>'Open Int.'!K21</f>
        <v>1711800</v>
      </c>
      <c r="C17" s="249">
        <f>'Open Int.'!R21</f>
        <v>400.05621900000006</v>
      </c>
      <c r="D17" s="167">
        <f t="shared" si="1"/>
        <v>0.10833698612554965</v>
      </c>
      <c r="E17" s="255">
        <f>'Open Int.'!B21/'Open Int.'!K21</f>
        <v>0.9849281458114265</v>
      </c>
      <c r="F17" s="240">
        <f>'Open Int.'!E21/'Open Int.'!K21</f>
        <v>0.01454609183315808</v>
      </c>
      <c r="G17" s="256">
        <f>'Open Int.'!H21/'Open Int.'!K21</f>
        <v>0.0005257623554153522</v>
      </c>
      <c r="H17" s="259">
        <v>15800698</v>
      </c>
      <c r="I17" s="243">
        <v>1197150</v>
      </c>
      <c r="J17" s="386">
        <v>598500</v>
      </c>
      <c r="K17" s="121" t="str">
        <f t="shared" si="0"/>
        <v>Gross Exposure is less then 30%</v>
      </c>
      <c r="M17"/>
      <c r="N17"/>
    </row>
    <row r="18" spans="1:14" s="8" customFormat="1" ht="15">
      <c r="A18" s="213" t="s">
        <v>173</v>
      </c>
      <c r="B18" s="247">
        <f>'Open Int.'!K22</f>
        <v>4018500</v>
      </c>
      <c r="C18" s="249">
        <f>'Open Int.'!R22</f>
        <v>44.36424</v>
      </c>
      <c r="D18" s="167">
        <f t="shared" si="1"/>
        <v>0.21750334414436182</v>
      </c>
      <c r="E18" s="255">
        <f>'Open Int.'!B22/'Open Int.'!K22</f>
        <v>0.9385342789598109</v>
      </c>
      <c r="F18" s="240">
        <f>'Open Int.'!E22/'Open Int.'!K22</f>
        <v>0.046335697399527184</v>
      </c>
      <c r="G18" s="256">
        <f>'Open Int.'!H22/'Open Int.'!K22</f>
        <v>0.015130023640661938</v>
      </c>
      <c r="H18" s="171">
        <v>18475578</v>
      </c>
      <c r="I18" s="241">
        <v>3693600</v>
      </c>
      <c r="J18" s="387">
        <v>3693600</v>
      </c>
      <c r="K18" s="399" t="str">
        <f t="shared" si="0"/>
        <v>Gross Exposure is less then 30%</v>
      </c>
      <c r="M18"/>
      <c r="N18"/>
    </row>
    <row r="19" spans="1:14" s="8" customFormat="1" ht="15">
      <c r="A19" s="213" t="s">
        <v>174</v>
      </c>
      <c r="B19" s="247">
        <f>'Open Int.'!K23</f>
        <v>4194000</v>
      </c>
      <c r="C19" s="249">
        <f>'Open Int.'!R23</f>
        <v>19.14561</v>
      </c>
      <c r="D19" s="167">
        <f t="shared" si="1"/>
        <v>0.4109825029637973</v>
      </c>
      <c r="E19" s="255">
        <f>'Open Int.'!B23/'Open Int.'!K23</f>
        <v>0.9195278969957081</v>
      </c>
      <c r="F19" s="240">
        <f>'Open Int.'!E23/'Open Int.'!K23</f>
        <v>0.07510729613733906</v>
      </c>
      <c r="G19" s="256">
        <f>'Open Int.'!H23/'Open Int.'!K23</f>
        <v>0.00536480686695279</v>
      </c>
      <c r="H19" s="171">
        <v>10204814</v>
      </c>
      <c r="I19" s="241">
        <v>2038500</v>
      </c>
      <c r="J19" s="387">
        <v>2038500</v>
      </c>
      <c r="K19" s="399" t="str">
        <f t="shared" si="0"/>
        <v>Gross exposure is building up andcrpsses 40% mark</v>
      </c>
      <c r="M19"/>
      <c r="N19"/>
    </row>
    <row r="20" spans="1:14" s="8" customFormat="1" ht="15">
      <c r="A20" s="213" t="s">
        <v>2</v>
      </c>
      <c r="B20" s="247">
        <f>'Open Int.'!K24</f>
        <v>4471500</v>
      </c>
      <c r="C20" s="249">
        <f>'Open Int.'!R24</f>
        <v>142.148985</v>
      </c>
      <c r="D20" s="167">
        <f t="shared" si="1"/>
        <v>0.2204882961469208</v>
      </c>
      <c r="E20" s="255">
        <f>'Open Int.'!B24/'Open Int.'!K24</f>
        <v>0.9795817958179582</v>
      </c>
      <c r="F20" s="240">
        <f>'Open Int.'!E24/'Open Int.'!K24</f>
        <v>0.01894218942189422</v>
      </c>
      <c r="G20" s="256">
        <f>'Open Int.'!H24/'Open Int.'!K24</f>
        <v>0.0014760147601476014</v>
      </c>
      <c r="H20" s="259">
        <v>20279988</v>
      </c>
      <c r="I20" s="243">
        <v>4055700</v>
      </c>
      <c r="J20" s="386">
        <v>2027300</v>
      </c>
      <c r="K20" s="121" t="str">
        <f t="shared" si="0"/>
        <v>Gross Exposure is less then 30%</v>
      </c>
      <c r="M20"/>
      <c r="N20"/>
    </row>
    <row r="21" spans="1:14" s="8" customFormat="1" ht="15">
      <c r="A21" s="213" t="s">
        <v>92</v>
      </c>
      <c r="B21" s="247">
        <f>'Open Int.'!K25</f>
        <v>1273600</v>
      </c>
      <c r="C21" s="249">
        <f>'Open Int.'!R25</f>
        <v>34.565504</v>
      </c>
      <c r="D21" s="167">
        <f t="shared" si="1"/>
        <v>0.05789090909090909</v>
      </c>
      <c r="E21" s="255">
        <f>'Open Int.'!B25/'Open Int.'!K25</f>
        <v>0.9108040201005025</v>
      </c>
      <c r="F21" s="240">
        <f>'Open Int.'!E25/'Open Int.'!K25</f>
        <v>0.048994974874371856</v>
      </c>
      <c r="G21" s="256">
        <f>'Open Int.'!H25/'Open Int.'!K25</f>
        <v>0.04020100502512563</v>
      </c>
      <c r="H21" s="259">
        <v>22000000</v>
      </c>
      <c r="I21" s="243">
        <v>4400000</v>
      </c>
      <c r="J21" s="386">
        <v>2200000</v>
      </c>
      <c r="K21" s="121" t="str">
        <f t="shared" si="0"/>
        <v>Gross Exposure is less then 30%</v>
      </c>
      <c r="M21"/>
      <c r="N21"/>
    </row>
    <row r="22" spans="1:14" s="8" customFormat="1" ht="15">
      <c r="A22" s="213" t="s">
        <v>153</v>
      </c>
      <c r="B22" s="247">
        <f>'Open Int.'!K26</f>
        <v>9235250</v>
      </c>
      <c r="C22" s="249">
        <f>'Open Int.'!R26</f>
        <v>648.9610175</v>
      </c>
      <c r="D22" s="167">
        <f t="shared" si="1"/>
        <v>0.8661958290540572</v>
      </c>
      <c r="E22" s="255">
        <f>'Open Int.'!B26/'Open Int.'!K26</f>
        <v>0.9454210768522779</v>
      </c>
      <c r="F22" s="240">
        <f>'Open Int.'!E26/'Open Int.'!K26</f>
        <v>0.04289001380579843</v>
      </c>
      <c r="G22" s="256">
        <f>'Open Int.'!H26/'Open Int.'!K26</f>
        <v>0.011688909341923608</v>
      </c>
      <c r="H22" s="171">
        <v>10661850</v>
      </c>
      <c r="I22" s="242">
        <v>2131800</v>
      </c>
      <c r="J22" s="387">
        <v>1065900</v>
      </c>
      <c r="K22" s="121" t="str">
        <f t="shared" si="0"/>
        <v>Gross exposure has crossed 80%,Margin double</v>
      </c>
      <c r="M22"/>
      <c r="N22"/>
    </row>
    <row r="23" spans="1:14" s="8" customFormat="1" ht="15">
      <c r="A23" s="213" t="s">
        <v>175</v>
      </c>
      <c r="B23" s="247">
        <f>'Open Int.'!K27</f>
        <v>1032900</v>
      </c>
      <c r="C23" s="249">
        <f>'Open Int.'!R27</f>
        <v>32.309112</v>
      </c>
      <c r="D23" s="167">
        <f t="shared" si="1"/>
        <v>0.10401295242714008</v>
      </c>
      <c r="E23" s="255">
        <f>'Open Int.'!B27/'Open Int.'!K27</f>
        <v>0.9925452609158679</v>
      </c>
      <c r="F23" s="240">
        <f>'Open Int.'!E27/'Open Int.'!K27</f>
        <v>0.007454739084132056</v>
      </c>
      <c r="G23" s="256">
        <f>'Open Int.'!H27/'Open Int.'!K27</f>
        <v>0</v>
      </c>
      <c r="H23" s="261">
        <v>9930494</v>
      </c>
      <c r="I23" s="245">
        <v>1985500</v>
      </c>
      <c r="J23" s="387">
        <v>1463000</v>
      </c>
      <c r="K23" s="399" t="str">
        <f t="shared" si="0"/>
        <v>Gross Exposure is less then 30%</v>
      </c>
      <c r="M23"/>
      <c r="N23"/>
    </row>
    <row r="24" spans="1:14" s="8" customFormat="1" ht="15">
      <c r="A24" s="213" t="s">
        <v>176</v>
      </c>
      <c r="B24" s="247">
        <f>'Open Int.'!K28</f>
        <v>4098600</v>
      </c>
      <c r="C24" s="249">
        <f>'Open Int.'!R28</f>
        <v>14.836932</v>
      </c>
      <c r="D24" s="167">
        <f t="shared" si="1"/>
        <v>0.09246512969765149</v>
      </c>
      <c r="E24" s="255">
        <f>'Open Int.'!B28/'Open Int.'!K28</f>
        <v>0.8804713804713805</v>
      </c>
      <c r="F24" s="240">
        <f>'Open Int.'!E28/'Open Int.'!K28</f>
        <v>0.08922558922558922</v>
      </c>
      <c r="G24" s="256">
        <f>'Open Int.'!H28/'Open Int.'!K28</f>
        <v>0.030303030303030304</v>
      </c>
      <c r="H24" s="261">
        <v>44325899</v>
      </c>
      <c r="I24" s="245">
        <v>8859600</v>
      </c>
      <c r="J24" s="387">
        <v>8859600</v>
      </c>
      <c r="K24" s="399" t="str">
        <f t="shared" si="0"/>
        <v>Gross Exposure is less then 30%</v>
      </c>
      <c r="M24"/>
      <c r="N24"/>
    </row>
    <row r="25" spans="1:14" s="8" customFormat="1" ht="15">
      <c r="A25" s="213" t="s">
        <v>3</v>
      </c>
      <c r="B25" s="247">
        <f>'Open Int.'!K29</f>
        <v>2806250</v>
      </c>
      <c r="C25" s="249">
        <f>'Open Int.'!R29</f>
        <v>71.86806250000001</v>
      </c>
      <c r="D25" s="167">
        <f t="shared" si="1"/>
        <v>0.030388871101059107</v>
      </c>
      <c r="E25" s="255">
        <f>'Open Int.'!B29/'Open Int.'!K29</f>
        <v>0.9612472160356348</v>
      </c>
      <c r="F25" s="240">
        <f>'Open Int.'!E29/'Open Int.'!K29</f>
        <v>0.035634743875278395</v>
      </c>
      <c r="G25" s="256">
        <f>'Open Int.'!H29/'Open Int.'!K29</f>
        <v>0.0031180400890868597</v>
      </c>
      <c r="H25" s="259">
        <v>92344661</v>
      </c>
      <c r="I25" s="243">
        <v>11771250</v>
      </c>
      <c r="J25" s="386">
        <v>5885000</v>
      </c>
      <c r="K25" s="121" t="str">
        <f t="shared" si="0"/>
        <v>Gross Exposure is less then 30%</v>
      </c>
      <c r="M25"/>
      <c r="N25"/>
    </row>
    <row r="26" spans="1:14" s="8" customFormat="1" ht="15">
      <c r="A26" s="213" t="s">
        <v>234</v>
      </c>
      <c r="B26" s="247">
        <f>'Open Int.'!K30</f>
        <v>822150</v>
      </c>
      <c r="C26" s="249">
        <f>'Open Int.'!R30</f>
        <v>32.06385</v>
      </c>
      <c r="D26" s="167">
        <f t="shared" si="1"/>
        <v>0.06168918286199991</v>
      </c>
      <c r="E26" s="255">
        <f>'Open Int.'!B30/'Open Int.'!K30</f>
        <v>0.9942528735632183</v>
      </c>
      <c r="F26" s="240">
        <f>'Open Int.'!E30/'Open Int.'!K30</f>
        <v>0.005747126436781609</v>
      </c>
      <c r="G26" s="256">
        <f>'Open Int.'!H30/'Open Int.'!K30</f>
        <v>0</v>
      </c>
      <c r="H26" s="171">
        <v>13327296</v>
      </c>
      <c r="I26" s="242">
        <v>2665425</v>
      </c>
      <c r="J26" s="387">
        <v>1332450</v>
      </c>
      <c r="K26" s="121" t="str">
        <f t="shared" si="0"/>
        <v>Gross Exposure is less then 30%</v>
      </c>
      <c r="M26"/>
      <c r="N26"/>
    </row>
    <row r="27" spans="1:14" s="8" customFormat="1" ht="15">
      <c r="A27" s="213" t="s">
        <v>177</v>
      </c>
      <c r="B27" s="247">
        <f>'Open Int.'!K31</f>
        <v>676800</v>
      </c>
      <c r="C27" s="249">
        <f>'Open Int.'!R31</f>
        <v>22.490064</v>
      </c>
      <c r="D27" s="167">
        <f t="shared" si="1"/>
        <v>0.055078125</v>
      </c>
      <c r="E27" s="255">
        <f>'Open Int.'!B31/'Open Int.'!K31</f>
        <v>0.9858156028368794</v>
      </c>
      <c r="F27" s="240">
        <f>'Open Int.'!E31/'Open Int.'!K31</f>
        <v>0.014184397163120567</v>
      </c>
      <c r="G27" s="256">
        <f>'Open Int.'!H31/'Open Int.'!K31</f>
        <v>0</v>
      </c>
      <c r="H27" s="261">
        <v>12288000</v>
      </c>
      <c r="I27" s="245">
        <v>2457600</v>
      </c>
      <c r="J27" s="387">
        <v>1267200</v>
      </c>
      <c r="K27" s="399" t="str">
        <f t="shared" si="0"/>
        <v>Gross Exposure is less then 30%</v>
      </c>
      <c r="M27"/>
      <c r="N27"/>
    </row>
    <row r="28" spans="1:14" s="8" customFormat="1" ht="15">
      <c r="A28" s="213" t="s">
        <v>198</v>
      </c>
      <c r="B28" s="247">
        <f>'Open Int.'!K32</f>
        <v>2620100</v>
      </c>
      <c r="C28" s="249">
        <f>'Open Int.'!R32</f>
        <v>70.6771975</v>
      </c>
      <c r="D28" s="167">
        <f t="shared" si="1"/>
        <v>0.13502886002886003</v>
      </c>
      <c r="E28" s="255">
        <f>'Open Int.'!B32/'Open Int.'!K32</f>
        <v>0.9796954314720813</v>
      </c>
      <c r="F28" s="240">
        <f>'Open Int.'!E32/'Open Int.'!K32</f>
        <v>0.01595358955765047</v>
      </c>
      <c r="G28" s="256">
        <f>'Open Int.'!H32/'Open Int.'!K32</f>
        <v>0.00435097897026831</v>
      </c>
      <c r="H28" s="171">
        <v>19404000</v>
      </c>
      <c r="I28" s="242">
        <v>3879800</v>
      </c>
      <c r="J28" s="387">
        <v>1939900</v>
      </c>
      <c r="K28" s="121" t="str">
        <f t="shared" si="0"/>
        <v>Gross Exposure is less then 30%</v>
      </c>
      <c r="M28"/>
      <c r="N28"/>
    </row>
    <row r="29" spans="1:14" s="8" customFormat="1" ht="15">
      <c r="A29" s="213" t="s">
        <v>235</v>
      </c>
      <c r="B29" s="247">
        <f>'Open Int.'!K33</f>
        <v>3367800</v>
      </c>
      <c r="C29" s="249">
        <f>'Open Int.'!R33</f>
        <v>49.035168</v>
      </c>
      <c r="D29" s="167">
        <f t="shared" si="1"/>
        <v>0.11286209671354744</v>
      </c>
      <c r="E29" s="255">
        <f>'Open Int.'!B33/'Open Int.'!K33</f>
        <v>0.9043292357028327</v>
      </c>
      <c r="F29" s="240">
        <f>'Open Int.'!E33/'Open Int.'!K33</f>
        <v>0.07482629609834313</v>
      </c>
      <c r="G29" s="256">
        <f>'Open Int.'!H33/'Open Int.'!K33</f>
        <v>0.02084446819882416</v>
      </c>
      <c r="H29" s="171">
        <v>29839956</v>
      </c>
      <c r="I29" s="242">
        <v>5967000</v>
      </c>
      <c r="J29" s="387">
        <v>3373200</v>
      </c>
      <c r="K29" s="121" t="str">
        <f t="shared" si="0"/>
        <v>Gross Exposure is less then 30%</v>
      </c>
      <c r="M29"/>
      <c r="N29"/>
    </row>
    <row r="30" spans="1:14" s="8" customFormat="1" ht="15">
      <c r="A30" s="213" t="s">
        <v>178</v>
      </c>
      <c r="B30" s="247">
        <f>'Open Int.'!K34</f>
        <v>877500</v>
      </c>
      <c r="C30" s="249">
        <f>'Open Int.'!R34</f>
        <v>247.253175</v>
      </c>
      <c r="D30" s="167">
        <f t="shared" si="1"/>
        <v>0.7429263254144302</v>
      </c>
      <c r="E30" s="255">
        <f>'Open Int.'!B34/'Open Int.'!K34</f>
        <v>0.994017094017094</v>
      </c>
      <c r="F30" s="240">
        <f>'Open Int.'!E34/'Open Int.'!K34</f>
        <v>0.005982905982905983</v>
      </c>
      <c r="G30" s="256">
        <f>'Open Int.'!H34/'Open Int.'!K34</f>
        <v>0</v>
      </c>
      <c r="H30" s="261">
        <v>1181140</v>
      </c>
      <c r="I30" s="245">
        <v>236000</v>
      </c>
      <c r="J30" s="387">
        <v>166250</v>
      </c>
      <c r="K30" s="399" t="str">
        <f t="shared" si="0"/>
        <v>Gross exposure is Substantial as Open interest has crossed 60%</v>
      </c>
      <c r="M30"/>
      <c r="N30"/>
    </row>
    <row r="31" spans="1:14" s="8" customFormat="1" ht="15">
      <c r="A31" s="213" t="s">
        <v>209</v>
      </c>
      <c r="B31" s="247">
        <f>'Open Int.'!K35</f>
        <v>3568800</v>
      </c>
      <c r="C31" s="249">
        <f>'Open Int.'!R35</f>
        <v>286.324824</v>
      </c>
      <c r="D31" s="167">
        <f t="shared" si="1"/>
        <v>0.20167330980779438</v>
      </c>
      <c r="E31" s="255">
        <f>'Open Int.'!B35/'Open Int.'!K35</f>
        <v>0.9685048195471867</v>
      </c>
      <c r="F31" s="240">
        <f>'Open Int.'!E35/'Open Int.'!K35</f>
        <v>0.03037435552566689</v>
      </c>
      <c r="G31" s="256">
        <f>'Open Int.'!H35/'Open Int.'!K35</f>
        <v>0.0011208249271463797</v>
      </c>
      <c r="H31" s="259">
        <v>17695946</v>
      </c>
      <c r="I31" s="243">
        <v>3538800</v>
      </c>
      <c r="J31" s="386">
        <v>1769200</v>
      </c>
      <c r="K31" s="121" t="str">
        <f t="shared" si="0"/>
        <v>Gross Exposure is less then 30%</v>
      </c>
      <c r="M31"/>
      <c r="N31"/>
    </row>
    <row r="32" spans="1:14" s="8" customFormat="1" ht="15">
      <c r="A32" s="213" t="s">
        <v>236</v>
      </c>
      <c r="B32" s="247">
        <f>'Open Int.'!K36</f>
        <v>7848000</v>
      </c>
      <c r="C32" s="249">
        <f>'Open Int.'!R36</f>
        <v>86.48496</v>
      </c>
      <c r="D32" s="167">
        <f t="shared" si="1"/>
        <v>0.7743898004732579</v>
      </c>
      <c r="E32" s="255">
        <f>'Open Int.'!B36/'Open Int.'!K36</f>
        <v>0.9547400611620795</v>
      </c>
      <c r="F32" s="240">
        <f>'Open Int.'!E36/'Open Int.'!K36</f>
        <v>0.036085626911314984</v>
      </c>
      <c r="G32" s="256">
        <f>'Open Int.'!H36/'Open Int.'!K36</f>
        <v>0.009174311926605505</v>
      </c>
      <c r="H32" s="200">
        <v>10134431</v>
      </c>
      <c r="I32" s="174">
        <v>2025600</v>
      </c>
      <c r="J32" s="388">
        <v>2025600</v>
      </c>
      <c r="K32" s="399" t="str">
        <f t="shared" si="0"/>
        <v>Gross exposure is Substantial as Open interest has crossed 60%</v>
      </c>
      <c r="M32"/>
      <c r="N32"/>
    </row>
    <row r="33" spans="1:14" s="8" customFormat="1" ht="15">
      <c r="A33" s="213" t="s">
        <v>179</v>
      </c>
      <c r="B33" s="247">
        <f>'Open Int.'!K37</f>
        <v>22577400</v>
      </c>
      <c r="C33" s="249">
        <f>'Open Int.'!R37</f>
        <v>121.014864</v>
      </c>
      <c r="D33" s="167">
        <f t="shared" si="1"/>
        <v>0.8230120548333504</v>
      </c>
      <c r="E33" s="255">
        <f>'Open Int.'!B37/'Open Int.'!K37</f>
        <v>0.918918918918919</v>
      </c>
      <c r="F33" s="240">
        <f>'Open Int.'!E37/'Open Int.'!K37</f>
        <v>0.07582582582582582</v>
      </c>
      <c r="G33" s="256">
        <f>'Open Int.'!H37/'Open Int.'!K37</f>
        <v>0.005255255255255256</v>
      </c>
      <c r="H33" s="261">
        <v>27432648</v>
      </c>
      <c r="I33" s="245">
        <v>5486150</v>
      </c>
      <c r="J33" s="387">
        <v>5486150</v>
      </c>
      <c r="K33" s="399" t="str">
        <f t="shared" si="0"/>
        <v>Gross exposure has crossed 80%,Margin double</v>
      </c>
      <c r="M33"/>
      <c r="N33"/>
    </row>
    <row r="34" spans="1:14" s="8" customFormat="1" ht="15">
      <c r="A34" s="213" t="s">
        <v>180</v>
      </c>
      <c r="B34" s="247">
        <f>'Open Int.'!K38</f>
        <v>825500</v>
      </c>
      <c r="C34" s="249">
        <f>'Open Int.'!R38</f>
        <v>18.4127775</v>
      </c>
      <c r="D34" s="167">
        <f t="shared" si="1"/>
        <v>0.05437508307761785</v>
      </c>
      <c r="E34" s="255">
        <f>'Open Int.'!B38/'Open Int.'!K38</f>
        <v>0.9716535433070866</v>
      </c>
      <c r="F34" s="240">
        <f>'Open Int.'!E38/'Open Int.'!K38</f>
        <v>0.028346456692913385</v>
      </c>
      <c r="G34" s="256">
        <f>'Open Int.'!H38/'Open Int.'!K38</f>
        <v>0</v>
      </c>
      <c r="H34" s="261">
        <v>15181586</v>
      </c>
      <c r="I34" s="245">
        <v>3035500</v>
      </c>
      <c r="J34" s="387">
        <v>2306200</v>
      </c>
      <c r="K34" s="399" t="str">
        <f t="shared" si="0"/>
        <v>Gross Exposure is less then 30%</v>
      </c>
      <c r="M34"/>
      <c r="N34"/>
    </row>
    <row r="35" spans="1:14" s="8" customFormat="1" ht="15">
      <c r="A35" s="213" t="s">
        <v>103</v>
      </c>
      <c r="B35" s="247">
        <f>'Open Int.'!K39</f>
        <v>4344000</v>
      </c>
      <c r="C35" s="249">
        <f>'Open Int.'!R39</f>
        <v>111.92316</v>
      </c>
      <c r="D35" s="167">
        <f t="shared" si="1"/>
        <v>0.07008596130277217</v>
      </c>
      <c r="E35" s="255">
        <f>'Open Int.'!B39/'Open Int.'!K39</f>
        <v>0.919889502762431</v>
      </c>
      <c r="F35" s="240">
        <f>'Open Int.'!E39/'Open Int.'!K39</f>
        <v>0.07147790055248619</v>
      </c>
      <c r="G35" s="256">
        <f>'Open Int.'!H39/'Open Int.'!K39</f>
        <v>0.008632596685082873</v>
      </c>
      <c r="H35" s="259">
        <v>61981029</v>
      </c>
      <c r="I35" s="243">
        <v>11230500</v>
      </c>
      <c r="J35" s="386">
        <v>5614500</v>
      </c>
      <c r="K35" s="121" t="str">
        <f t="shared" si="0"/>
        <v>Gross Exposure is less then 30%</v>
      </c>
      <c r="M35"/>
      <c r="N35"/>
    </row>
    <row r="36" spans="1:14" s="8" customFormat="1" ht="15">
      <c r="A36" s="213" t="s">
        <v>354</v>
      </c>
      <c r="B36" s="247">
        <f>'Open Int.'!K40</f>
        <v>4514400</v>
      </c>
      <c r="C36" s="249">
        <f>'Open Int.'!R40</f>
        <v>92.071188</v>
      </c>
      <c r="D36" s="167">
        <f t="shared" si="1"/>
        <v>0.20427363762370718</v>
      </c>
      <c r="E36" s="255">
        <f>'Open Int.'!B40/'Open Int.'!K40</f>
        <v>0.9175970228601807</v>
      </c>
      <c r="F36" s="240">
        <f>'Open Int.'!E40/'Open Int.'!K40</f>
        <v>0.07695374800637958</v>
      </c>
      <c r="G36" s="256">
        <f>'Open Int.'!H40/'Open Int.'!K40</f>
        <v>0.005449229133439659</v>
      </c>
      <c r="H36" s="259">
        <v>22099768</v>
      </c>
      <c r="I36" s="243">
        <v>4419600</v>
      </c>
      <c r="J36" s="386">
        <v>2287800</v>
      </c>
      <c r="K36" s="121" t="str">
        <f t="shared" si="0"/>
        <v>Gross Exposure is less then 30%</v>
      </c>
      <c r="M36"/>
      <c r="N36"/>
    </row>
    <row r="37" spans="1:14" s="8" customFormat="1" ht="15">
      <c r="A37" s="213" t="s">
        <v>237</v>
      </c>
      <c r="B37" s="247">
        <f>'Open Int.'!K41</f>
        <v>549300</v>
      </c>
      <c r="C37" s="249">
        <f>'Open Int.'!R41</f>
        <v>62.845413</v>
      </c>
      <c r="D37" s="167">
        <f t="shared" si="1"/>
        <v>0.06572850287270532</v>
      </c>
      <c r="E37" s="255">
        <f>'Open Int.'!B41/'Open Int.'!K41</f>
        <v>0.9912616056799564</v>
      </c>
      <c r="F37" s="240">
        <f>'Open Int.'!E41/'Open Int.'!K41</f>
        <v>0.008738394320043691</v>
      </c>
      <c r="G37" s="256">
        <f>'Open Int.'!H41/'Open Int.'!K41</f>
        <v>0</v>
      </c>
      <c r="H37" s="259">
        <v>8357105</v>
      </c>
      <c r="I37" s="243">
        <v>1671300</v>
      </c>
      <c r="J37" s="386">
        <v>835500</v>
      </c>
      <c r="K37" s="121" t="str">
        <f t="shared" si="0"/>
        <v>Gross Exposure is less then 30%</v>
      </c>
      <c r="M37"/>
      <c r="N37"/>
    </row>
    <row r="38" spans="1:14" s="8" customFormat="1" ht="15">
      <c r="A38" s="213" t="s">
        <v>249</v>
      </c>
      <c r="B38" s="247">
        <f>'Open Int.'!K42</f>
        <v>8853000</v>
      </c>
      <c r="C38" s="249">
        <f>'Open Int.'!R42</f>
        <v>315.565185</v>
      </c>
      <c r="D38" s="167">
        <f t="shared" si="1"/>
        <v>0.6415479124257026</v>
      </c>
      <c r="E38" s="255">
        <f>'Open Int.'!B42/'Open Int.'!K42</f>
        <v>0.8822997853834859</v>
      </c>
      <c r="F38" s="240">
        <f>'Open Int.'!E42/'Open Int.'!K42</f>
        <v>0.09589969501863775</v>
      </c>
      <c r="G38" s="256">
        <f>'Open Int.'!H42/'Open Int.'!K42</f>
        <v>0.021800519597876426</v>
      </c>
      <c r="H38" s="259">
        <v>13799437</v>
      </c>
      <c r="I38" s="243">
        <v>2759000</v>
      </c>
      <c r="J38" s="386">
        <v>1379000</v>
      </c>
      <c r="K38" s="121" t="str">
        <f t="shared" si="0"/>
        <v>Gross exposure is Substantial as Open interest has crossed 60%</v>
      </c>
      <c r="M38"/>
      <c r="N38"/>
    </row>
    <row r="39" spans="1:14" s="8" customFormat="1" ht="15">
      <c r="A39" s="213" t="s">
        <v>181</v>
      </c>
      <c r="B39" s="247">
        <f>'Open Int.'!K43</f>
        <v>5271650</v>
      </c>
      <c r="C39" s="249">
        <f>'Open Int.'!R43</f>
        <v>52.373842749999994</v>
      </c>
      <c r="D39" s="167">
        <f t="shared" si="1"/>
        <v>0.3220724317630934</v>
      </c>
      <c r="E39" s="255">
        <f>'Open Int.'!B43/'Open Int.'!K43</f>
        <v>0.9317291550083939</v>
      </c>
      <c r="F39" s="240">
        <f>'Open Int.'!E43/'Open Int.'!K43</f>
        <v>0.05987688864017907</v>
      </c>
      <c r="G39" s="256">
        <f>'Open Int.'!H43/'Open Int.'!K43</f>
        <v>0.008393956351426972</v>
      </c>
      <c r="H39" s="259">
        <v>16367902</v>
      </c>
      <c r="I39" s="243">
        <v>3271550</v>
      </c>
      <c r="J39" s="386">
        <v>3271550</v>
      </c>
      <c r="K39" s="121" t="str">
        <f t="shared" si="0"/>
        <v>Some sign of build up Gross exposure crosses 30%</v>
      </c>
      <c r="M39"/>
      <c r="N39"/>
    </row>
    <row r="40" spans="1:14" s="8" customFormat="1" ht="15">
      <c r="A40" s="213" t="s">
        <v>238</v>
      </c>
      <c r="B40" s="247">
        <f>'Open Int.'!K44</f>
        <v>700350</v>
      </c>
      <c r="C40" s="249">
        <f>'Open Int.'!R44</f>
        <v>192.526215</v>
      </c>
      <c r="D40" s="167">
        <f t="shared" si="1"/>
        <v>0.05980753987468213</v>
      </c>
      <c r="E40" s="255">
        <f>'Open Int.'!B44/'Open Int.'!K44</f>
        <v>0.9980009995002499</v>
      </c>
      <c r="F40" s="240">
        <f>'Open Int.'!E44/'Open Int.'!K44</f>
        <v>0.001999000499750125</v>
      </c>
      <c r="G40" s="256">
        <f>'Open Int.'!H44/'Open Int.'!K44</f>
        <v>0</v>
      </c>
      <c r="H40" s="259">
        <v>11710062</v>
      </c>
      <c r="I40" s="243">
        <v>1077825</v>
      </c>
      <c r="J40" s="386">
        <v>538825</v>
      </c>
      <c r="K40" s="121" t="str">
        <f t="shared" si="0"/>
        <v>Gross Exposure is less then 30%</v>
      </c>
      <c r="M40"/>
      <c r="N40"/>
    </row>
    <row r="41" spans="1:14" s="8" customFormat="1" ht="15">
      <c r="A41" s="213" t="s">
        <v>210</v>
      </c>
      <c r="B41" s="247">
        <f>'Open Int.'!K45</f>
        <v>10221334</v>
      </c>
      <c r="C41" s="249">
        <f>'Open Int.'!R45</f>
        <v>142.89424932</v>
      </c>
      <c r="D41" s="167">
        <f t="shared" si="1"/>
        <v>0.05234230698976124</v>
      </c>
      <c r="E41" s="255">
        <f>'Open Int.'!B45/'Open Int.'!K45</f>
        <v>0.7603389146661287</v>
      </c>
      <c r="F41" s="240">
        <f>'Open Int.'!E45/'Open Int.'!K45</f>
        <v>0.19467419810369174</v>
      </c>
      <c r="G41" s="256">
        <f>'Open Int.'!H45/'Open Int.'!K45</f>
        <v>0.044986887230179545</v>
      </c>
      <c r="H41" s="259">
        <v>195278630</v>
      </c>
      <c r="I41" s="243">
        <v>20774650</v>
      </c>
      <c r="J41" s="386">
        <v>10386294</v>
      </c>
      <c r="K41" s="121" t="str">
        <f t="shared" si="0"/>
        <v>Gross Exposure is less then 30%</v>
      </c>
      <c r="M41"/>
      <c r="N41"/>
    </row>
    <row r="42" spans="1:14" s="8" customFormat="1" ht="15">
      <c r="A42" s="213" t="s">
        <v>212</v>
      </c>
      <c r="B42" s="247">
        <f>'Open Int.'!K46</f>
        <v>2555150</v>
      </c>
      <c r="C42" s="249">
        <f>'Open Int.'!R46</f>
        <v>157.601652</v>
      </c>
      <c r="D42" s="167">
        <f t="shared" si="1"/>
        <v>0.1277490238522674</v>
      </c>
      <c r="E42" s="255">
        <f>'Open Int.'!B46/'Open Int.'!K46</f>
        <v>0.9933859068939201</v>
      </c>
      <c r="F42" s="240">
        <f>'Open Int.'!E46/'Open Int.'!K46</f>
        <v>0.004070211142203002</v>
      </c>
      <c r="G42" s="256">
        <f>'Open Int.'!H46/'Open Int.'!K46</f>
        <v>0.0025438819638768763</v>
      </c>
      <c r="H42" s="259">
        <v>20001327</v>
      </c>
      <c r="I42" s="243">
        <v>4000100</v>
      </c>
      <c r="J42" s="386">
        <v>2000050</v>
      </c>
      <c r="K42" s="121" t="str">
        <f t="shared" si="0"/>
        <v>Gross Exposure is less then 30%</v>
      </c>
      <c r="M42"/>
      <c r="N42"/>
    </row>
    <row r="43" spans="1:14" s="8" customFormat="1" ht="15">
      <c r="A43" s="213" t="s">
        <v>4</v>
      </c>
      <c r="B43" s="247">
        <f>'Open Int.'!K47</f>
        <v>902700</v>
      </c>
      <c r="C43" s="249">
        <f>'Open Int.'!R47</f>
        <v>144.4635945</v>
      </c>
      <c r="D43" s="167">
        <f t="shared" si="1"/>
        <v>0.018084482842589813</v>
      </c>
      <c r="E43" s="255">
        <f>'Open Int.'!B47/'Open Int.'!K47</f>
        <v>1</v>
      </c>
      <c r="F43" s="240">
        <f>'Open Int.'!E47/'Open Int.'!K47</f>
        <v>0</v>
      </c>
      <c r="G43" s="256">
        <f>'Open Int.'!H47/'Open Int.'!K47</f>
        <v>0</v>
      </c>
      <c r="H43" s="259">
        <v>49915721</v>
      </c>
      <c r="I43" s="243">
        <v>1821300</v>
      </c>
      <c r="J43" s="386">
        <v>910500</v>
      </c>
      <c r="K43" s="121" t="str">
        <f t="shared" si="0"/>
        <v>Gross Exposure is less then 30%</v>
      </c>
      <c r="M43"/>
      <c r="N43"/>
    </row>
    <row r="44" spans="1:14" s="8" customFormat="1" ht="15">
      <c r="A44" s="213" t="s">
        <v>93</v>
      </c>
      <c r="B44" s="247">
        <f>'Open Int.'!K48</f>
        <v>1314000</v>
      </c>
      <c r="C44" s="249">
        <f>'Open Int.'!R48</f>
        <v>135.45368999999997</v>
      </c>
      <c r="D44" s="167">
        <f t="shared" si="1"/>
        <v>0.03547984410037696</v>
      </c>
      <c r="E44" s="255">
        <f>'Open Int.'!B48/'Open Int.'!K48</f>
        <v>0.9987823439878234</v>
      </c>
      <c r="F44" s="240">
        <f>'Open Int.'!E48/'Open Int.'!K48</f>
        <v>0.0012176560121765602</v>
      </c>
      <c r="G44" s="256">
        <f>'Open Int.'!H48/'Open Int.'!K48</f>
        <v>0</v>
      </c>
      <c r="H44" s="259">
        <v>37035112</v>
      </c>
      <c r="I44" s="243">
        <v>2674000</v>
      </c>
      <c r="J44" s="386">
        <v>1336800</v>
      </c>
      <c r="K44" s="121" t="str">
        <f t="shared" si="0"/>
        <v>Gross Exposure is less then 30%</v>
      </c>
      <c r="M44"/>
      <c r="N44"/>
    </row>
    <row r="45" spans="1:14" s="8" customFormat="1" ht="15">
      <c r="A45" s="213" t="s">
        <v>211</v>
      </c>
      <c r="B45" s="247">
        <f>'Open Int.'!K49</f>
        <v>1368400</v>
      </c>
      <c r="C45" s="249">
        <f>'Open Int.'!R49</f>
        <v>102.404214</v>
      </c>
      <c r="D45" s="167">
        <f t="shared" si="1"/>
        <v>0.07605850212773715</v>
      </c>
      <c r="E45" s="255">
        <f>'Open Int.'!B49/'Open Int.'!K49</f>
        <v>0.9956153171587255</v>
      </c>
      <c r="F45" s="240">
        <f>'Open Int.'!E49/'Open Int.'!K49</f>
        <v>0.0043846828412744815</v>
      </c>
      <c r="G45" s="256">
        <f>'Open Int.'!H49/'Open Int.'!K49</f>
        <v>0</v>
      </c>
      <c r="H45" s="259">
        <v>17991414</v>
      </c>
      <c r="I45" s="243">
        <v>3598000</v>
      </c>
      <c r="J45" s="386">
        <v>1798800</v>
      </c>
      <c r="K45" s="121" t="str">
        <f t="shared" si="0"/>
        <v>Gross Exposure is less then 30%</v>
      </c>
      <c r="M45"/>
      <c r="N45"/>
    </row>
    <row r="46" spans="1:14" s="8" customFormat="1" ht="15">
      <c r="A46" s="213" t="s">
        <v>5</v>
      </c>
      <c r="B46" s="247">
        <f>'Open Int.'!K50</f>
        <v>53930140</v>
      </c>
      <c r="C46" s="249">
        <f>'Open Int.'!R50</f>
        <v>938.1147853</v>
      </c>
      <c r="D46" s="167">
        <f t="shared" si="1"/>
        <v>0.37862638873048476</v>
      </c>
      <c r="E46" s="255">
        <f>'Open Int.'!B50/'Open Int.'!K50</f>
        <v>0.9101502425174495</v>
      </c>
      <c r="F46" s="240">
        <f>'Open Int.'!E50/'Open Int.'!K50</f>
        <v>0.07846326747900154</v>
      </c>
      <c r="G46" s="256">
        <f>'Open Int.'!H50/'Open Int.'!K50</f>
        <v>0.011386490003549035</v>
      </c>
      <c r="H46" s="259">
        <v>142436295</v>
      </c>
      <c r="I46" s="243">
        <v>17324890</v>
      </c>
      <c r="J46" s="386">
        <v>8662445</v>
      </c>
      <c r="K46" s="121" t="str">
        <f t="shared" si="0"/>
        <v>Some sign of build up Gross exposure crosses 30%</v>
      </c>
      <c r="M46"/>
      <c r="N46"/>
    </row>
    <row r="47" spans="1:14" s="8" customFormat="1" ht="15">
      <c r="A47" s="213" t="s">
        <v>213</v>
      </c>
      <c r="B47" s="247">
        <f>'Open Int.'!K51</f>
        <v>14887000</v>
      </c>
      <c r="C47" s="249">
        <f>'Open Int.'!R51</f>
        <v>328.779395</v>
      </c>
      <c r="D47" s="167">
        <f t="shared" si="1"/>
        <v>0.0694644277224426</v>
      </c>
      <c r="E47" s="255">
        <f>'Open Int.'!B51/'Open Int.'!K51</f>
        <v>0.8409350439981191</v>
      </c>
      <c r="F47" s="240">
        <f>'Open Int.'!E51/'Open Int.'!K51</f>
        <v>0.1380399005844025</v>
      </c>
      <c r="G47" s="256">
        <f>'Open Int.'!H51/'Open Int.'!K51</f>
        <v>0.021025055417478337</v>
      </c>
      <c r="H47" s="259">
        <v>214311130</v>
      </c>
      <c r="I47" s="243">
        <v>12755000</v>
      </c>
      <c r="J47" s="386">
        <v>6377000</v>
      </c>
      <c r="K47" s="121" t="str">
        <f t="shared" si="0"/>
        <v>Gross Exposure is less then 30%</v>
      </c>
      <c r="M47"/>
      <c r="N47"/>
    </row>
    <row r="48" spans="1:14" s="8" customFormat="1" ht="15">
      <c r="A48" s="213" t="s">
        <v>214</v>
      </c>
      <c r="B48" s="247">
        <f>'Open Int.'!K52</f>
        <v>5414500</v>
      </c>
      <c r="C48" s="249">
        <f>'Open Int.'!R52</f>
        <v>147.35561749999997</v>
      </c>
      <c r="D48" s="167">
        <f t="shared" si="1"/>
        <v>0.16283892194588678</v>
      </c>
      <c r="E48" s="255">
        <f>'Open Int.'!B52/'Open Int.'!K52</f>
        <v>0.9284513805522209</v>
      </c>
      <c r="F48" s="240">
        <f>'Open Int.'!E52/'Open Int.'!K52</f>
        <v>0.05978391356542617</v>
      </c>
      <c r="G48" s="256">
        <f>'Open Int.'!H52/'Open Int.'!K52</f>
        <v>0.011764705882352941</v>
      </c>
      <c r="H48" s="259">
        <v>33250650</v>
      </c>
      <c r="I48" s="243">
        <v>6649500</v>
      </c>
      <c r="J48" s="386">
        <v>3324100</v>
      </c>
      <c r="K48" s="121" t="str">
        <f t="shared" si="0"/>
        <v>Gross Exposure is less then 30%</v>
      </c>
      <c r="M48"/>
      <c r="N48"/>
    </row>
    <row r="49" spans="1:14" s="8" customFormat="1" ht="15">
      <c r="A49" s="213" t="s">
        <v>57</v>
      </c>
      <c r="B49" s="247">
        <f>'Open Int.'!K53</f>
        <v>851700</v>
      </c>
      <c r="C49" s="249">
        <f>'Open Int.'!R53</f>
        <v>165.621582</v>
      </c>
      <c r="D49" s="167">
        <f t="shared" si="1"/>
        <v>0.11703193170292935</v>
      </c>
      <c r="E49" s="255">
        <f>'Open Int.'!B53/'Open Int.'!K53</f>
        <v>0.9323705530116239</v>
      </c>
      <c r="F49" s="240">
        <f>'Open Int.'!E53/'Open Int.'!K53</f>
        <v>0.03170130327580134</v>
      </c>
      <c r="G49" s="256">
        <f>'Open Int.'!H53/'Open Int.'!K53</f>
        <v>0.03592814371257485</v>
      </c>
      <c r="H49" s="259">
        <v>7277501</v>
      </c>
      <c r="I49" s="243">
        <v>1455300</v>
      </c>
      <c r="J49" s="386">
        <v>727500</v>
      </c>
      <c r="K49" s="121" t="str">
        <f t="shared" si="0"/>
        <v>Gross Exposure is less then 30%</v>
      </c>
      <c r="M49"/>
      <c r="N49"/>
    </row>
    <row r="50" spans="1:14" s="8" customFormat="1" ht="15">
      <c r="A50" s="213" t="s">
        <v>215</v>
      </c>
      <c r="B50" s="247">
        <f>'Open Int.'!K54</f>
        <v>7817600</v>
      </c>
      <c r="C50" s="249">
        <f>'Open Int.'!R54</f>
        <v>682.47648</v>
      </c>
      <c r="D50" s="167">
        <f t="shared" si="1"/>
        <v>0.05974096739590242</v>
      </c>
      <c r="E50" s="255">
        <f>'Open Int.'!B54/'Open Int.'!K54</f>
        <v>0.8585243553008596</v>
      </c>
      <c r="F50" s="240">
        <f>'Open Int.'!E54/'Open Int.'!K54</f>
        <v>0.12070200573065902</v>
      </c>
      <c r="G50" s="256">
        <f>'Open Int.'!H54/'Open Int.'!K54</f>
        <v>0.020773638968481375</v>
      </c>
      <c r="H50" s="259">
        <v>130858276</v>
      </c>
      <c r="I50" s="243">
        <v>3438400</v>
      </c>
      <c r="J50" s="386">
        <v>1719200</v>
      </c>
      <c r="K50" s="121" t="str">
        <f t="shared" si="0"/>
        <v>Gross Exposure is less then 30%</v>
      </c>
      <c r="M50"/>
      <c r="N50"/>
    </row>
    <row r="51" spans="1:14" s="8" customFormat="1" ht="15">
      <c r="A51" s="213" t="s">
        <v>156</v>
      </c>
      <c r="B51" s="247">
        <f>'Open Int.'!K55</f>
        <v>21139200</v>
      </c>
      <c r="C51" s="249">
        <f>'Open Int.'!R55</f>
        <v>158.121216</v>
      </c>
      <c r="D51" s="167">
        <f t="shared" si="1"/>
        <v>0.30878017821497356</v>
      </c>
      <c r="E51" s="255">
        <f>'Open Int.'!B55/'Open Int.'!K55</f>
        <v>0.698455949137148</v>
      </c>
      <c r="F51" s="240">
        <f>'Open Int.'!E55/'Open Int.'!K55</f>
        <v>0.2529518619436876</v>
      </c>
      <c r="G51" s="256">
        <f>'Open Int.'!H55/'Open Int.'!K55</f>
        <v>0.0485921889191644</v>
      </c>
      <c r="H51" s="259">
        <v>68460353</v>
      </c>
      <c r="I51" s="243">
        <v>13689600</v>
      </c>
      <c r="J51" s="386">
        <v>6844800</v>
      </c>
      <c r="K51" s="121" t="str">
        <f t="shared" si="0"/>
        <v>Some sign of build up Gross exposure crosses 30%</v>
      </c>
      <c r="M51"/>
      <c r="N51"/>
    </row>
    <row r="52" spans="1:14" s="8" customFormat="1" ht="15">
      <c r="A52" s="213" t="s">
        <v>199</v>
      </c>
      <c r="B52" s="247">
        <f>'Open Int.'!K56</f>
        <v>18732500</v>
      </c>
      <c r="C52" s="249">
        <f>'Open Int.'!R56</f>
        <v>140.4000875</v>
      </c>
      <c r="D52" s="167">
        <f t="shared" si="1"/>
        <v>0.0832259119652853</v>
      </c>
      <c r="E52" s="255">
        <f>'Open Int.'!B56/'Open Int.'!K56</f>
        <v>0.7943307086614173</v>
      </c>
      <c r="F52" s="240">
        <f>'Open Int.'!E56/'Open Int.'!K56</f>
        <v>0.18078740157480314</v>
      </c>
      <c r="G52" s="256">
        <f>'Open Int.'!H56/'Open Int.'!K56</f>
        <v>0.024881889763779527</v>
      </c>
      <c r="H52" s="259">
        <v>225080141</v>
      </c>
      <c r="I52" s="243">
        <v>38338200</v>
      </c>
      <c r="J52" s="386">
        <v>19169100</v>
      </c>
      <c r="K52" s="121" t="str">
        <f t="shared" si="0"/>
        <v>Gross Exposure is less then 30%</v>
      </c>
      <c r="M52"/>
      <c r="N52"/>
    </row>
    <row r="53" spans="1:14" s="8" customFormat="1" ht="15">
      <c r="A53" s="213" t="s">
        <v>190</v>
      </c>
      <c r="B53" s="247">
        <f>'Open Int.'!K57</f>
        <v>121558500</v>
      </c>
      <c r="C53" s="249">
        <f>'Open Int.'!R57</f>
        <v>145.8702</v>
      </c>
      <c r="D53" s="167">
        <f t="shared" si="1"/>
        <v>0.9516448534073064</v>
      </c>
      <c r="E53" s="255">
        <f>'Open Int.'!B57/'Open Int.'!K57</f>
        <v>0.7623736719357347</v>
      </c>
      <c r="F53" s="240">
        <f>'Open Int.'!E57/'Open Int.'!K57</f>
        <v>0.20342057527856958</v>
      </c>
      <c r="G53" s="256">
        <f>'Open Int.'!H57/'Open Int.'!K57</f>
        <v>0.03420575278569578</v>
      </c>
      <c r="H53" s="259">
        <v>127735152</v>
      </c>
      <c r="I53" s="243">
        <v>25546500</v>
      </c>
      <c r="J53" s="386">
        <v>25546500</v>
      </c>
      <c r="K53" s="121" t="str">
        <f t="shared" si="0"/>
        <v>Gross exposure has crossed 80%,Margin double</v>
      </c>
      <c r="M53"/>
      <c r="N53"/>
    </row>
    <row r="54" spans="1:14" s="8" customFormat="1" ht="15">
      <c r="A54" s="213" t="s">
        <v>157</v>
      </c>
      <c r="B54" s="247">
        <f>'Open Int.'!K58</f>
        <v>10088750</v>
      </c>
      <c r="C54" s="249">
        <f>'Open Int.'!R58</f>
        <v>153.147225</v>
      </c>
      <c r="D54" s="167">
        <f t="shared" si="1"/>
        <v>0.12169384173131312</v>
      </c>
      <c r="E54" s="255">
        <f>'Open Int.'!B58/'Open Int.'!K58</f>
        <v>0.9221162185602776</v>
      </c>
      <c r="F54" s="240">
        <f>'Open Int.'!E58/'Open Int.'!K58</f>
        <v>0.07198612315698179</v>
      </c>
      <c r="G54" s="256">
        <f>'Open Int.'!H58/'Open Int.'!K58</f>
        <v>0.005897658282740676</v>
      </c>
      <c r="H54" s="259">
        <v>82902716</v>
      </c>
      <c r="I54" s="243">
        <v>16579500</v>
      </c>
      <c r="J54" s="386">
        <v>8289750</v>
      </c>
      <c r="K54" s="121" t="str">
        <f t="shared" si="0"/>
        <v>Gross Exposure is less then 30%</v>
      </c>
      <c r="M54"/>
      <c r="N54"/>
    </row>
    <row r="55" spans="1:14" s="8" customFormat="1" ht="15">
      <c r="A55" s="213" t="s">
        <v>191</v>
      </c>
      <c r="B55" s="247">
        <f>'Open Int.'!K59</f>
        <v>22809950</v>
      </c>
      <c r="C55" s="249">
        <f>'Open Int.'!R59</f>
        <v>529.8751385</v>
      </c>
      <c r="D55" s="167">
        <f t="shared" si="1"/>
        <v>0.7396316691065487</v>
      </c>
      <c r="E55" s="255">
        <f>'Open Int.'!B59/'Open Int.'!K59</f>
        <v>0.8483885321975717</v>
      </c>
      <c r="F55" s="240">
        <f>'Open Int.'!E59/'Open Int.'!K59</f>
        <v>0.1249125929692963</v>
      </c>
      <c r="G55" s="256">
        <f>'Open Int.'!H59/'Open Int.'!K59</f>
        <v>0.026698874833132033</v>
      </c>
      <c r="H55" s="259">
        <v>30839607</v>
      </c>
      <c r="I55" s="243">
        <v>6166850</v>
      </c>
      <c r="J55" s="386">
        <v>3082700</v>
      </c>
      <c r="K55" s="121" t="str">
        <f t="shared" si="0"/>
        <v>Gross exposure is Substantial as Open interest has crossed 60%</v>
      </c>
      <c r="M55"/>
      <c r="N55"/>
    </row>
    <row r="56" spans="1:14" s="8" customFormat="1" ht="15">
      <c r="A56" s="213" t="s">
        <v>182</v>
      </c>
      <c r="B56" s="247">
        <f>'Open Int.'!K60</f>
        <v>17132500</v>
      </c>
      <c r="C56" s="249">
        <f>'Open Int.'!R60</f>
        <v>73.498425</v>
      </c>
      <c r="D56" s="167">
        <f t="shared" si="1"/>
        <v>0.42977879781344</v>
      </c>
      <c r="E56" s="255">
        <f>'Open Int.'!B60/'Open Int.'!K60</f>
        <v>0.8930337078651686</v>
      </c>
      <c r="F56" s="240">
        <f>'Open Int.'!E60/'Open Int.'!K60</f>
        <v>0.09438202247191012</v>
      </c>
      <c r="G56" s="256">
        <f>'Open Int.'!H60/'Open Int.'!K60</f>
        <v>0.012584269662921348</v>
      </c>
      <c r="H56" s="259">
        <v>39863530</v>
      </c>
      <c r="I56" s="243">
        <v>7969500</v>
      </c>
      <c r="J56" s="386">
        <v>7969500</v>
      </c>
      <c r="K56" s="121" t="str">
        <f t="shared" si="0"/>
        <v>Gross exposure is building up andcrpsses 40% mark</v>
      </c>
      <c r="M56"/>
      <c r="N56"/>
    </row>
    <row r="57" spans="1:14" s="8" customFormat="1" ht="15">
      <c r="A57" s="213" t="s">
        <v>216</v>
      </c>
      <c r="B57" s="247">
        <f>'Open Int.'!K61</f>
        <v>3630400</v>
      </c>
      <c r="C57" s="249">
        <f>'Open Int.'!R61</f>
        <v>805.7491279999999</v>
      </c>
      <c r="D57" s="167">
        <f t="shared" si="1"/>
        <v>0.048951164929586184</v>
      </c>
      <c r="E57" s="255">
        <f>'Open Int.'!B61/'Open Int.'!K61</f>
        <v>0.873126928162186</v>
      </c>
      <c r="F57" s="240">
        <f>'Open Int.'!E61/'Open Int.'!K61</f>
        <v>0.10351476421330982</v>
      </c>
      <c r="G57" s="256">
        <f>'Open Int.'!H61/'Open Int.'!K61</f>
        <v>0.023358307624504186</v>
      </c>
      <c r="H57" s="259">
        <v>74163710</v>
      </c>
      <c r="I57" s="243">
        <v>1376200</v>
      </c>
      <c r="J57" s="386">
        <v>688000</v>
      </c>
      <c r="K57" s="121" t="str">
        <f t="shared" si="0"/>
        <v>Gross Exposure is less then 30%</v>
      </c>
      <c r="M57"/>
      <c r="N57"/>
    </row>
    <row r="58" spans="1:14" s="8" customFormat="1" ht="15">
      <c r="A58" s="213" t="s">
        <v>158</v>
      </c>
      <c r="B58" s="247">
        <f>'Open Int.'!K62</f>
        <v>1652000</v>
      </c>
      <c r="C58" s="249">
        <f>'Open Int.'!R62</f>
        <v>17.70944</v>
      </c>
      <c r="D58" s="167">
        <f t="shared" si="1"/>
        <v>0.03910984848484848</v>
      </c>
      <c r="E58" s="255">
        <f>'Open Int.'!B62/'Open Int.'!K62</f>
        <v>0.9696428571428571</v>
      </c>
      <c r="F58" s="240">
        <f>'Open Int.'!E62/'Open Int.'!K62</f>
        <v>0.030357142857142857</v>
      </c>
      <c r="G58" s="256">
        <f>'Open Int.'!H62/'Open Int.'!K62</f>
        <v>0</v>
      </c>
      <c r="H58" s="259">
        <v>42240000</v>
      </c>
      <c r="I58" s="243">
        <v>8445850</v>
      </c>
      <c r="J58" s="386">
        <v>4236200</v>
      </c>
      <c r="K58" s="121" t="str">
        <f t="shared" si="0"/>
        <v>Gross Exposure is less then 30%</v>
      </c>
      <c r="M58"/>
      <c r="N58"/>
    </row>
    <row r="59" spans="1:14" s="8" customFormat="1" ht="15">
      <c r="A59" s="213" t="s">
        <v>104</v>
      </c>
      <c r="B59" s="247">
        <f>'Open Int.'!K63</f>
        <v>1617000</v>
      </c>
      <c r="C59" s="249">
        <f>'Open Int.'!R63</f>
        <v>70.363755</v>
      </c>
      <c r="D59" s="167">
        <f t="shared" si="1"/>
        <v>0.03851204051438082</v>
      </c>
      <c r="E59" s="255">
        <f>'Open Int.'!B63/'Open Int.'!K63</f>
        <v>0.9985157699443413</v>
      </c>
      <c r="F59" s="240">
        <f>'Open Int.'!E63/'Open Int.'!K63</f>
        <v>0.001484230055658627</v>
      </c>
      <c r="G59" s="256">
        <f>'Open Int.'!H63/'Open Int.'!K63</f>
        <v>0</v>
      </c>
      <c r="H59" s="259">
        <v>41986869</v>
      </c>
      <c r="I59" s="243">
        <v>6791400</v>
      </c>
      <c r="J59" s="386">
        <v>3395400</v>
      </c>
      <c r="K59" s="121" t="str">
        <f t="shared" si="0"/>
        <v>Gross Exposure is less then 30%</v>
      </c>
      <c r="M59"/>
      <c r="N59"/>
    </row>
    <row r="60" spans="1:14" s="8" customFormat="1" ht="15">
      <c r="A60" s="213" t="s">
        <v>48</v>
      </c>
      <c r="B60" s="247">
        <f>'Open Int.'!K64</f>
        <v>14908300</v>
      </c>
      <c r="C60" s="249">
        <f>'Open Int.'!R64</f>
        <v>430.402621</v>
      </c>
      <c r="D60" s="167">
        <f t="shared" si="1"/>
        <v>0.5624111394700253</v>
      </c>
      <c r="E60" s="255">
        <f>'Open Int.'!B64/'Open Int.'!K64</f>
        <v>0.938980299564672</v>
      </c>
      <c r="F60" s="240">
        <f>'Open Int.'!E64/'Open Int.'!K64</f>
        <v>0.05460045746329226</v>
      </c>
      <c r="G60" s="256">
        <f>'Open Int.'!H64/'Open Int.'!K64</f>
        <v>0.006419242972035712</v>
      </c>
      <c r="H60" s="259">
        <v>26507832</v>
      </c>
      <c r="I60" s="243">
        <v>5300900</v>
      </c>
      <c r="J60" s="386">
        <v>2649900</v>
      </c>
      <c r="K60" s="121" t="str">
        <f t="shared" si="0"/>
        <v>Gross exposure is building up andcrpsses 40% mark</v>
      </c>
      <c r="M60"/>
      <c r="N60"/>
    </row>
    <row r="61" spans="1:14" s="8" customFormat="1" ht="15">
      <c r="A61" s="213" t="s">
        <v>6</v>
      </c>
      <c r="B61" s="247">
        <f>'Open Int.'!K65</f>
        <v>16878375</v>
      </c>
      <c r="C61" s="249">
        <f>'Open Int.'!R65</f>
        <v>294.612035625</v>
      </c>
      <c r="D61" s="167">
        <f t="shared" si="1"/>
        <v>0.02283020134471389</v>
      </c>
      <c r="E61" s="255">
        <f>'Open Int.'!B65/'Open Int.'!K65</f>
        <v>0.8134373125374925</v>
      </c>
      <c r="F61" s="240">
        <f>'Open Int.'!E65/'Open Int.'!K65</f>
        <v>0.16476704659068186</v>
      </c>
      <c r="G61" s="256">
        <f>'Open Int.'!H65/'Open Int.'!K65</f>
        <v>0.021795640871825634</v>
      </c>
      <c r="H61" s="259">
        <v>739300313</v>
      </c>
      <c r="I61" s="243">
        <v>16206750</v>
      </c>
      <c r="J61" s="386">
        <v>8103375</v>
      </c>
      <c r="K61" s="121" t="str">
        <f t="shared" si="0"/>
        <v>Gross Exposure is less then 30%</v>
      </c>
      <c r="M61"/>
      <c r="N61"/>
    </row>
    <row r="62" spans="1:14" s="8" customFormat="1" ht="15">
      <c r="A62" s="213" t="s">
        <v>192</v>
      </c>
      <c r="B62" s="247">
        <f>'Open Int.'!K66</f>
        <v>12960000</v>
      </c>
      <c r="C62" s="249">
        <f>'Open Int.'!R66</f>
        <v>500.6448</v>
      </c>
      <c r="D62" s="167">
        <f t="shared" si="1"/>
        <v>0.6785306209979258</v>
      </c>
      <c r="E62" s="255">
        <f>'Open Int.'!B66/'Open Int.'!K66</f>
        <v>0.8930555555555556</v>
      </c>
      <c r="F62" s="240">
        <f>'Open Int.'!E66/'Open Int.'!K66</f>
        <v>0.09506172839506173</v>
      </c>
      <c r="G62" s="256">
        <f>'Open Int.'!H66/'Open Int.'!K66</f>
        <v>0.011882716049382716</v>
      </c>
      <c r="H62" s="259">
        <v>19100096</v>
      </c>
      <c r="I62" s="243">
        <v>3820000</v>
      </c>
      <c r="J62" s="386">
        <v>1910000</v>
      </c>
      <c r="K62" s="121" t="str">
        <f t="shared" si="0"/>
        <v>Gross exposure is Substantial as Open interest has crossed 60%</v>
      </c>
      <c r="M62"/>
      <c r="N62"/>
    </row>
    <row r="63" spans="1:14" s="8" customFormat="1" ht="15">
      <c r="A63" s="213" t="s">
        <v>183</v>
      </c>
      <c r="B63" s="247">
        <f>'Open Int.'!K67</f>
        <v>182400</v>
      </c>
      <c r="C63" s="249">
        <f>'Open Int.'!R67</f>
        <v>12.31656</v>
      </c>
      <c r="D63" s="167">
        <f t="shared" si="1"/>
        <v>0.04017190226510945</v>
      </c>
      <c r="E63" s="255">
        <f>'Open Int.'!B67/'Open Int.'!K67</f>
        <v>1</v>
      </c>
      <c r="F63" s="240">
        <f>'Open Int.'!E67/'Open Int.'!K67</f>
        <v>0</v>
      </c>
      <c r="G63" s="256">
        <f>'Open Int.'!H67/'Open Int.'!K67</f>
        <v>0</v>
      </c>
      <c r="H63" s="259">
        <v>4540487</v>
      </c>
      <c r="I63" s="243">
        <v>907800</v>
      </c>
      <c r="J63" s="386">
        <v>907800</v>
      </c>
      <c r="K63" s="121" t="str">
        <f t="shared" si="0"/>
        <v>Gross Exposure is less then 30%</v>
      </c>
      <c r="M63"/>
      <c r="N63"/>
    </row>
    <row r="64" spans="1:14" s="8" customFormat="1" ht="15">
      <c r="A64" s="213" t="s">
        <v>147</v>
      </c>
      <c r="B64" s="247">
        <f>'Open Int.'!K68</f>
        <v>2453200</v>
      </c>
      <c r="C64" s="249">
        <f>'Open Int.'!R68</f>
        <v>147.412788</v>
      </c>
      <c r="D64" s="167">
        <f t="shared" si="1"/>
        <v>0.7104032433215087</v>
      </c>
      <c r="E64" s="255">
        <f>'Open Int.'!B68/'Open Int.'!K68</f>
        <v>0.9810859285830752</v>
      </c>
      <c r="F64" s="240">
        <f>'Open Int.'!E68/'Open Int.'!K68</f>
        <v>0.017609652698516224</v>
      </c>
      <c r="G64" s="256">
        <f>'Open Int.'!H68/'Open Int.'!K68</f>
        <v>0.0013044187184086092</v>
      </c>
      <c r="H64" s="259">
        <v>3453250</v>
      </c>
      <c r="I64" s="243">
        <v>690400</v>
      </c>
      <c r="J64" s="386">
        <v>690400</v>
      </c>
      <c r="K64" s="121" t="str">
        <f t="shared" si="0"/>
        <v>Gross exposure is Substantial as Open interest has crossed 60%</v>
      </c>
      <c r="M64"/>
      <c r="N64"/>
    </row>
    <row r="65" spans="1:14" s="8" customFormat="1" ht="15">
      <c r="A65" s="213" t="s">
        <v>159</v>
      </c>
      <c r="B65" s="247">
        <f>'Open Int.'!K69</f>
        <v>259250</v>
      </c>
      <c r="C65" s="249">
        <f>'Open Int.'!R69</f>
        <v>55.7413425</v>
      </c>
      <c r="D65" s="167">
        <f t="shared" si="1"/>
        <v>0.10302502127064325</v>
      </c>
      <c r="E65" s="255">
        <f>'Open Int.'!B69/'Open Int.'!K69</f>
        <v>0.9990356798457087</v>
      </c>
      <c r="F65" s="240">
        <f>'Open Int.'!E69/'Open Int.'!K69</f>
        <v>0.0009643201542912247</v>
      </c>
      <c r="G65" s="256">
        <f>'Open Int.'!H69/'Open Int.'!K69</f>
        <v>0</v>
      </c>
      <c r="H65" s="259">
        <v>2516379</v>
      </c>
      <c r="I65" s="243">
        <v>503250</v>
      </c>
      <c r="J65" s="386">
        <v>251500</v>
      </c>
      <c r="K65" s="121" t="str">
        <f t="shared" si="0"/>
        <v>Gross Exposure is less then 30%</v>
      </c>
      <c r="M65"/>
      <c r="N65"/>
    </row>
    <row r="66" spans="1:14" s="8" customFormat="1" ht="15">
      <c r="A66" s="213" t="s">
        <v>148</v>
      </c>
      <c r="B66" s="247">
        <f>'Open Int.'!K70</f>
        <v>27262500</v>
      </c>
      <c r="C66" s="249">
        <f>'Open Int.'!R70</f>
        <v>80.15175</v>
      </c>
      <c r="D66" s="167">
        <f t="shared" si="1"/>
        <v>0.7572916666666667</v>
      </c>
      <c r="E66" s="255">
        <f>'Open Int.'!B70/'Open Int.'!K70</f>
        <v>0.8408986703347089</v>
      </c>
      <c r="F66" s="240">
        <f>'Open Int.'!E70/'Open Int.'!K70</f>
        <v>0.13525905547913802</v>
      </c>
      <c r="G66" s="256">
        <f>'Open Int.'!H70/'Open Int.'!K70</f>
        <v>0.02384227418615314</v>
      </c>
      <c r="H66" s="259">
        <v>36000000</v>
      </c>
      <c r="I66" s="243">
        <v>7200000</v>
      </c>
      <c r="J66" s="386">
        <v>7200000</v>
      </c>
      <c r="K66" s="121" t="str">
        <f t="shared" si="0"/>
        <v>Gross exposure is Substantial as Open interest has crossed 60%</v>
      </c>
      <c r="M66"/>
      <c r="N66"/>
    </row>
    <row r="67" spans="1:14" s="8" customFormat="1" ht="15">
      <c r="A67" s="213" t="s">
        <v>184</v>
      </c>
      <c r="B67" s="247">
        <f>'Open Int.'!K71</f>
        <v>7640000</v>
      </c>
      <c r="C67" s="249">
        <f>'Open Int.'!R71</f>
        <v>89.2734</v>
      </c>
      <c r="D67" s="167">
        <f t="shared" si="1"/>
        <v>0.6277962715639597</v>
      </c>
      <c r="E67" s="255">
        <f>'Open Int.'!B71/'Open Int.'!K71</f>
        <v>0.9780104712041885</v>
      </c>
      <c r="F67" s="240">
        <f>'Open Int.'!E71/'Open Int.'!K71</f>
        <v>0.017277486910994764</v>
      </c>
      <c r="G67" s="256">
        <f>'Open Int.'!H71/'Open Int.'!K71</f>
        <v>0.004712041884816754</v>
      </c>
      <c r="H67" s="259">
        <v>12169553</v>
      </c>
      <c r="I67" s="243">
        <v>2432000</v>
      </c>
      <c r="J67" s="386">
        <v>2432000</v>
      </c>
      <c r="K67" s="121" t="str">
        <f aca="true" t="shared" si="2" ref="K67:K126">IF(D67&gt;=80%,"Gross exposure has crossed 80%,Margin double",IF(D67&gt;=60%,"Gross exposure is Substantial as Open interest has crossed 60%",IF(D67&gt;=40%,"Gross exposure is building up andcrpsses 40% mark",IF(D67&gt;=30%,"Some sign of build up Gross exposure crosses 30%","Gross Exposure is less then 30%"))))</f>
        <v>Gross exposure is Substantial as Open interest has crossed 60%</v>
      </c>
      <c r="M67"/>
      <c r="N67"/>
    </row>
    <row r="68" spans="1:14" s="8" customFormat="1" ht="15">
      <c r="A68" s="213" t="s">
        <v>193</v>
      </c>
      <c r="B68" s="247">
        <f>'Open Int.'!K72</f>
        <v>6420000</v>
      </c>
      <c r="C68" s="249">
        <f>'Open Int.'!R72</f>
        <v>98.9964</v>
      </c>
      <c r="D68" s="167">
        <f aca="true" t="shared" si="3" ref="D68:D126">B68/H68</f>
        <v>0.26471968226710885</v>
      </c>
      <c r="E68" s="255">
        <f>'Open Int.'!B72/'Open Int.'!K72</f>
        <v>0.9018691588785047</v>
      </c>
      <c r="F68" s="240">
        <f>'Open Int.'!E72/'Open Int.'!K72</f>
        <v>0.0763239875389408</v>
      </c>
      <c r="G68" s="256">
        <f>'Open Int.'!H72/'Open Int.'!K72</f>
        <v>0.021806853582554516</v>
      </c>
      <c r="H68" s="259">
        <v>24252069</v>
      </c>
      <c r="I68" s="243">
        <v>4850000</v>
      </c>
      <c r="J68" s="386">
        <v>3862500</v>
      </c>
      <c r="K68" s="121" t="str">
        <f t="shared" si="2"/>
        <v>Gross Exposure is less then 30%</v>
      </c>
      <c r="M68"/>
      <c r="N68"/>
    </row>
    <row r="69" spans="1:14" s="8" customFormat="1" ht="15">
      <c r="A69" s="213" t="s">
        <v>160</v>
      </c>
      <c r="B69" s="247">
        <f>'Open Int.'!K73</f>
        <v>2278000</v>
      </c>
      <c r="C69" s="249">
        <f>'Open Int.'!R73</f>
        <v>36.69858</v>
      </c>
      <c r="D69" s="167">
        <f t="shared" si="3"/>
        <v>0.22117423908488626</v>
      </c>
      <c r="E69" s="255">
        <f>'Open Int.'!B73/'Open Int.'!K73</f>
        <v>0.9611940298507463</v>
      </c>
      <c r="F69" s="240">
        <f>'Open Int.'!E73/'Open Int.'!K73</f>
        <v>0.027611940298507463</v>
      </c>
      <c r="G69" s="256">
        <f>'Open Int.'!H73/'Open Int.'!K73</f>
        <v>0.011194029850746268</v>
      </c>
      <c r="H69" s="259">
        <v>10299572</v>
      </c>
      <c r="I69" s="243">
        <v>2058700</v>
      </c>
      <c r="J69" s="386">
        <v>2058700</v>
      </c>
      <c r="K69" s="121" t="str">
        <f t="shared" si="2"/>
        <v>Gross Exposure is less then 30%</v>
      </c>
      <c r="M69"/>
      <c r="N69"/>
    </row>
    <row r="70" spans="1:14" s="8" customFormat="1" ht="15">
      <c r="A70" s="213" t="s">
        <v>355</v>
      </c>
      <c r="B70" s="247">
        <f>'Open Int.'!K74</f>
        <v>6817850</v>
      </c>
      <c r="C70" s="249">
        <f>'Open Int.'!R74</f>
        <v>171.3325705</v>
      </c>
      <c r="D70" s="167">
        <f t="shared" si="3"/>
        <v>0.6132210599027981</v>
      </c>
      <c r="E70" s="255">
        <f>'Open Int.'!B74/'Open Int.'!K74</f>
        <v>0.8656027926692432</v>
      </c>
      <c r="F70" s="240">
        <f>'Open Int.'!E74/'Open Int.'!K74</f>
        <v>0.12417404313676599</v>
      </c>
      <c r="G70" s="256">
        <f>'Open Int.'!H74/'Open Int.'!K74</f>
        <v>0.010223164193990775</v>
      </c>
      <c r="H70" s="259">
        <v>11118095</v>
      </c>
      <c r="I70" s="243">
        <v>2223600</v>
      </c>
      <c r="J70" s="386">
        <v>1915050</v>
      </c>
      <c r="K70" s="121" t="str">
        <f t="shared" si="2"/>
        <v>Gross exposure is Substantial as Open interest has crossed 60%</v>
      </c>
      <c r="M70"/>
      <c r="N70"/>
    </row>
    <row r="71" spans="1:14" s="8" customFormat="1" ht="15">
      <c r="A71" s="213" t="s">
        <v>225</v>
      </c>
      <c r="B71" s="247">
        <f>'Open Int.'!K75</f>
        <v>1605200</v>
      </c>
      <c r="C71" s="249">
        <f>'Open Int.'!R75</f>
        <v>233.107144</v>
      </c>
      <c r="D71" s="167">
        <f t="shared" si="3"/>
        <v>0.02955943024548083</v>
      </c>
      <c r="E71" s="255">
        <f>'Open Int.'!B75/'Open Int.'!K75</f>
        <v>0.9314727136805383</v>
      </c>
      <c r="F71" s="240">
        <f>'Open Int.'!E75/'Open Int.'!K75</f>
        <v>0.06204834288562173</v>
      </c>
      <c r="G71" s="256">
        <f>'Open Int.'!H75/'Open Int.'!K75</f>
        <v>0.00647894343384002</v>
      </c>
      <c r="H71" s="259">
        <v>54304159</v>
      </c>
      <c r="I71" s="243">
        <v>2198400</v>
      </c>
      <c r="J71" s="386">
        <v>1099200</v>
      </c>
      <c r="K71" s="121" t="str">
        <f t="shared" si="2"/>
        <v>Gross Exposure is less then 30%</v>
      </c>
      <c r="M71"/>
      <c r="N71"/>
    </row>
    <row r="72" spans="1:14" s="8" customFormat="1" ht="15">
      <c r="A72" s="213" t="s">
        <v>7</v>
      </c>
      <c r="B72" s="247">
        <f>'Open Int.'!K76</f>
        <v>1608750</v>
      </c>
      <c r="C72" s="249">
        <f>'Open Int.'!R76</f>
        <v>141.6987</v>
      </c>
      <c r="D72" s="167">
        <f t="shared" si="3"/>
        <v>0.04680345698843036</v>
      </c>
      <c r="E72" s="255">
        <f>'Open Int.'!B76/'Open Int.'!K76</f>
        <v>0.941010101010101</v>
      </c>
      <c r="F72" s="240">
        <f>'Open Int.'!E76/'Open Int.'!K76</f>
        <v>0.04080808080808081</v>
      </c>
      <c r="G72" s="256">
        <f>'Open Int.'!H76/'Open Int.'!K76</f>
        <v>0.01818181818181818</v>
      </c>
      <c r="H72" s="259">
        <v>34372461</v>
      </c>
      <c r="I72" s="243">
        <v>3653125</v>
      </c>
      <c r="J72" s="386">
        <v>1826250</v>
      </c>
      <c r="K72" s="121" t="str">
        <f t="shared" si="2"/>
        <v>Gross Exposure is less then 30%</v>
      </c>
      <c r="M72"/>
      <c r="N72"/>
    </row>
    <row r="73" spans="1:14" s="8" customFormat="1" ht="15">
      <c r="A73" s="213" t="s">
        <v>185</v>
      </c>
      <c r="B73" s="247">
        <f>'Open Int.'!K77</f>
        <v>3602400</v>
      </c>
      <c r="C73" s="249">
        <f>'Open Int.'!R77</f>
        <v>165.566304</v>
      </c>
      <c r="D73" s="167">
        <f t="shared" si="3"/>
        <v>0.5426587567595089</v>
      </c>
      <c r="E73" s="255">
        <f>'Open Int.'!B77/'Open Int.'!K77</f>
        <v>1</v>
      </c>
      <c r="F73" s="240">
        <f>'Open Int.'!E77/'Open Int.'!K77</f>
        <v>0</v>
      </c>
      <c r="G73" s="256">
        <f>'Open Int.'!H77/'Open Int.'!K77</f>
        <v>0</v>
      </c>
      <c r="H73" s="259">
        <v>6638426</v>
      </c>
      <c r="I73" s="243">
        <v>1327200</v>
      </c>
      <c r="J73" s="386">
        <v>1128000</v>
      </c>
      <c r="K73" s="121" t="str">
        <f t="shared" si="2"/>
        <v>Gross exposure is building up andcrpsses 40% mark</v>
      </c>
      <c r="M73"/>
      <c r="N73"/>
    </row>
    <row r="74" spans="1:14" s="8" customFormat="1" ht="15">
      <c r="A74" s="213" t="s">
        <v>239</v>
      </c>
      <c r="B74" s="247">
        <f>'Open Int.'!K78</f>
        <v>1654800</v>
      </c>
      <c r="C74" s="249">
        <f>'Open Int.'!R78</f>
        <v>153.995688</v>
      </c>
      <c r="D74" s="167">
        <f t="shared" si="3"/>
        <v>0.08063389900180223</v>
      </c>
      <c r="E74" s="255">
        <f>'Open Int.'!B78/'Open Int.'!K78</f>
        <v>0.9313512206913223</v>
      </c>
      <c r="F74" s="240">
        <f>'Open Int.'!E78/'Open Int.'!K78</f>
        <v>0.05511240029006526</v>
      </c>
      <c r="G74" s="256">
        <f>'Open Int.'!H78/'Open Int.'!K78</f>
        <v>0.01353637901861252</v>
      </c>
      <c r="H74" s="259">
        <v>20522386</v>
      </c>
      <c r="I74" s="243">
        <v>3239200</v>
      </c>
      <c r="J74" s="386">
        <v>1619600</v>
      </c>
      <c r="K74" s="121" t="str">
        <f t="shared" si="2"/>
        <v>Gross Exposure is less then 30%</v>
      </c>
      <c r="M74"/>
      <c r="N74"/>
    </row>
    <row r="75" spans="1:14" s="8" customFormat="1" ht="15">
      <c r="A75" s="213" t="s">
        <v>222</v>
      </c>
      <c r="B75" s="247">
        <f>'Open Int.'!K79</f>
        <v>7486250</v>
      </c>
      <c r="C75" s="249">
        <f>'Open Int.'!R79</f>
        <v>160.1308875</v>
      </c>
      <c r="D75" s="167">
        <f t="shared" si="3"/>
        <v>0.541693523715196</v>
      </c>
      <c r="E75" s="255">
        <f>'Open Int.'!B79/'Open Int.'!K79</f>
        <v>0.7785940891634664</v>
      </c>
      <c r="F75" s="240">
        <f>'Open Int.'!E79/'Open Int.'!K79</f>
        <v>0.1319084989146769</v>
      </c>
      <c r="G75" s="256">
        <f>'Open Int.'!H79/'Open Int.'!K79</f>
        <v>0.08949741192185674</v>
      </c>
      <c r="H75" s="259">
        <v>13820084</v>
      </c>
      <c r="I75" s="243">
        <v>2763750</v>
      </c>
      <c r="J75" s="386">
        <v>1813750</v>
      </c>
      <c r="K75" s="121" t="str">
        <f t="shared" si="2"/>
        <v>Gross exposure is building up andcrpsses 40% mark</v>
      </c>
      <c r="M75"/>
      <c r="N75"/>
    </row>
    <row r="76" spans="1:14" s="8" customFormat="1" ht="15">
      <c r="A76" s="213" t="s">
        <v>364</v>
      </c>
      <c r="B76" s="247">
        <f>'Open Int.'!K80</f>
        <v>9904000</v>
      </c>
      <c r="C76" s="249">
        <f>'Open Int.'!R80</f>
        <v>286.17608</v>
      </c>
      <c r="D76" s="167">
        <f t="shared" si="3"/>
        <v>0.6265946403382194</v>
      </c>
      <c r="E76" s="255">
        <f>'Open Int.'!B80/'Open Int.'!K80</f>
        <v>0.9491114701130856</v>
      </c>
      <c r="F76" s="240">
        <f>'Open Int.'!E80/'Open Int.'!K80</f>
        <v>0.03925686591276252</v>
      </c>
      <c r="G76" s="256">
        <f>'Open Int.'!H80/'Open Int.'!K80</f>
        <v>0.011631663974151859</v>
      </c>
      <c r="H76" s="259">
        <v>15806072</v>
      </c>
      <c r="I76" s="243">
        <v>3160000</v>
      </c>
      <c r="J76" s="386">
        <v>1902400</v>
      </c>
      <c r="K76" s="121" t="str">
        <f t="shared" si="2"/>
        <v>Gross exposure is Substantial as Open interest has crossed 60%</v>
      </c>
      <c r="M76"/>
      <c r="N76"/>
    </row>
    <row r="77" spans="1:14" s="8" customFormat="1" ht="15">
      <c r="A77" s="213" t="s">
        <v>161</v>
      </c>
      <c r="B77" s="247">
        <f>'Open Int.'!K81</f>
        <v>6959800</v>
      </c>
      <c r="C77" s="249">
        <f>'Open Int.'!R81</f>
        <v>27.769602</v>
      </c>
      <c r="D77" s="167">
        <f t="shared" si="3"/>
        <v>0.17365228852597955</v>
      </c>
      <c r="E77" s="255">
        <f>'Open Int.'!B81/'Open Int.'!K81</f>
        <v>0.9181585677749361</v>
      </c>
      <c r="F77" s="240">
        <f>'Open Int.'!E81/'Open Int.'!K81</f>
        <v>0.0792838874680307</v>
      </c>
      <c r="G77" s="256">
        <f>'Open Int.'!H81/'Open Int.'!K81</f>
        <v>0.0025575447570332483</v>
      </c>
      <c r="H77" s="259">
        <v>40078942</v>
      </c>
      <c r="I77" s="243">
        <v>8010000</v>
      </c>
      <c r="J77" s="386">
        <v>8010000</v>
      </c>
      <c r="K77" s="121" t="str">
        <f t="shared" si="2"/>
        <v>Gross Exposure is less then 30%</v>
      </c>
      <c r="M77"/>
      <c r="N77"/>
    </row>
    <row r="78" spans="1:14" s="8" customFormat="1" ht="15">
      <c r="A78" s="213" t="s">
        <v>8</v>
      </c>
      <c r="B78" s="247">
        <f>'Open Int.'!K82</f>
        <v>23721600</v>
      </c>
      <c r="C78" s="249">
        <f>'Open Int.'!R82</f>
        <v>332.339616</v>
      </c>
      <c r="D78" s="167">
        <f t="shared" si="3"/>
        <v>0.517181374589763</v>
      </c>
      <c r="E78" s="255">
        <f>'Open Int.'!B82/'Open Int.'!K82</f>
        <v>0.8559287737757992</v>
      </c>
      <c r="F78" s="240">
        <f>'Open Int.'!E82/'Open Int.'!K82</f>
        <v>0.12471334142722244</v>
      </c>
      <c r="G78" s="256">
        <f>'Open Int.'!H82/'Open Int.'!K82</f>
        <v>0.01935788479697828</v>
      </c>
      <c r="H78" s="259">
        <v>45867081</v>
      </c>
      <c r="I78" s="243">
        <v>9172800</v>
      </c>
      <c r="J78" s="386">
        <v>4585600</v>
      </c>
      <c r="K78" s="121" t="str">
        <f t="shared" si="2"/>
        <v>Gross exposure is building up andcrpsses 40% mark</v>
      </c>
      <c r="M78"/>
      <c r="N78"/>
    </row>
    <row r="79" spans="1:14" s="8" customFormat="1" ht="15">
      <c r="A79" s="213" t="s">
        <v>194</v>
      </c>
      <c r="B79" s="247">
        <f>'Open Int.'!K83</f>
        <v>37940000</v>
      </c>
      <c r="C79" s="249">
        <f>'Open Int.'!R83</f>
        <v>47.0456</v>
      </c>
      <c r="D79" s="167">
        <f t="shared" si="3"/>
        <v>0.6842698975460033</v>
      </c>
      <c r="E79" s="255">
        <f>'Open Int.'!B83/'Open Int.'!K83</f>
        <v>0.766789667896679</v>
      </c>
      <c r="F79" s="240">
        <f>'Open Int.'!E83/'Open Int.'!K83</f>
        <v>0.2059040590405904</v>
      </c>
      <c r="G79" s="256">
        <f>'Open Int.'!H83/'Open Int.'!K83</f>
        <v>0.02730627306273063</v>
      </c>
      <c r="H79" s="259">
        <v>55445958</v>
      </c>
      <c r="I79" s="243">
        <v>11088000</v>
      </c>
      <c r="J79" s="386">
        <v>11088000</v>
      </c>
      <c r="K79" s="121" t="str">
        <f t="shared" si="2"/>
        <v>Gross exposure is Substantial as Open interest has crossed 60%</v>
      </c>
      <c r="M79"/>
      <c r="N79"/>
    </row>
    <row r="80" spans="1:14" s="8" customFormat="1" ht="15">
      <c r="A80" s="213" t="s">
        <v>217</v>
      </c>
      <c r="B80" s="247">
        <f>'Open Int.'!K84</f>
        <v>3010700</v>
      </c>
      <c r="C80" s="249">
        <f>'Open Int.'!R84</f>
        <v>65.1666015</v>
      </c>
      <c r="D80" s="167">
        <f t="shared" si="3"/>
        <v>0.18178362296626288</v>
      </c>
      <c r="E80" s="255">
        <f>'Open Int.'!B84/'Open Int.'!K84</f>
        <v>0.9530175706646294</v>
      </c>
      <c r="F80" s="240">
        <f>'Open Int.'!E84/'Open Int.'!K84</f>
        <v>0.04430863254392666</v>
      </c>
      <c r="G80" s="256">
        <f>'Open Int.'!H84/'Open Int.'!K84</f>
        <v>0.00267379679144385</v>
      </c>
      <c r="H80" s="259">
        <v>16561998</v>
      </c>
      <c r="I80" s="243">
        <v>3312000</v>
      </c>
      <c r="J80" s="386">
        <v>2303450</v>
      </c>
      <c r="K80" s="121" t="str">
        <f t="shared" si="2"/>
        <v>Gross Exposure is less then 30%</v>
      </c>
      <c r="M80"/>
      <c r="N80"/>
    </row>
    <row r="81" spans="1:14" s="8" customFormat="1" ht="15">
      <c r="A81" s="213" t="s">
        <v>186</v>
      </c>
      <c r="B81" s="247">
        <f>'Open Int.'!K85</f>
        <v>4193200</v>
      </c>
      <c r="C81" s="249">
        <f>'Open Int.'!R85</f>
        <v>94.808252</v>
      </c>
      <c r="D81" s="167">
        <f t="shared" si="3"/>
        <v>0.751468726019291</v>
      </c>
      <c r="E81" s="255">
        <f>'Open Int.'!B85/'Open Int.'!K85</f>
        <v>0.9905561385099685</v>
      </c>
      <c r="F81" s="240">
        <f>'Open Int.'!E85/'Open Int.'!K85</f>
        <v>0.00944386149003148</v>
      </c>
      <c r="G81" s="256">
        <f>'Open Int.'!H85/'Open Int.'!K85</f>
        <v>0</v>
      </c>
      <c r="H81" s="259">
        <v>5580006</v>
      </c>
      <c r="I81" s="243">
        <v>1115400</v>
      </c>
      <c r="J81" s="386">
        <v>1115400</v>
      </c>
      <c r="K81" s="121" t="str">
        <f t="shared" si="2"/>
        <v>Gross exposure is Substantial as Open interest has crossed 60%</v>
      </c>
      <c r="M81"/>
      <c r="N81"/>
    </row>
    <row r="82" spans="1:14" s="8" customFormat="1" ht="15">
      <c r="A82" s="213" t="s">
        <v>162</v>
      </c>
      <c r="B82" s="247">
        <f>'Open Int.'!K86</f>
        <v>5304100</v>
      </c>
      <c r="C82" s="249">
        <f>'Open Int.'!R86</f>
        <v>30.021206</v>
      </c>
      <c r="D82" s="167">
        <f t="shared" si="3"/>
        <v>0.24540181012809326</v>
      </c>
      <c r="E82" s="255">
        <f>'Open Int.'!B86/'Open Int.'!K86</f>
        <v>0.9532814238042269</v>
      </c>
      <c r="F82" s="240">
        <f>'Open Int.'!E86/'Open Int.'!K86</f>
        <v>0.04560622914349277</v>
      </c>
      <c r="G82" s="256">
        <f>'Open Int.'!H86/'Open Int.'!K86</f>
        <v>0.0011123470522803114</v>
      </c>
      <c r="H82" s="259">
        <v>21613940</v>
      </c>
      <c r="I82" s="243">
        <v>4318800</v>
      </c>
      <c r="J82" s="386">
        <v>4318800</v>
      </c>
      <c r="K82" s="121" t="str">
        <f t="shared" si="2"/>
        <v>Gross Exposure is less then 30%</v>
      </c>
      <c r="M82"/>
      <c r="N82"/>
    </row>
    <row r="83" spans="1:14" s="8" customFormat="1" ht="15">
      <c r="A83" s="213" t="s">
        <v>163</v>
      </c>
      <c r="B83" s="247">
        <f>'Open Int.'!K87</f>
        <v>662530</v>
      </c>
      <c r="C83" s="249">
        <f>'Open Int.'!R87</f>
        <v>17.1727776</v>
      </c>
      <c r="D83" s="167">
        <f t="shared" si="3"/>
        <v>0.03190109596127782</v>
      </c>
      <c r="E83" s="255">
        <f>'Open Int.'!B87/'Open Int.'!K87</f>
        <v>0.9274447949526814</v>
      </c>
      <c r="F83" s="240">
        <f>'Open Int.'!E87/'Open Int.'!K87</f>
        <v>0.015772870662460567</v>
      </c>
      <c r="G83" s="256">
        <f>'Open Int.'!H87/'Open Int.'!K87</f>
        <v>0.056782334384858045</v>
      </c>
      <c r="H83" s="259">
        <v>20768252</v>
      </c>
      <c r="I83" s="243">
        <v>4152830</v>
      </c>
      <c r="J83" s="386">
        <v>2125530</v>
      </c>
      <c r="K83" s="121" t="str">
        <f t="shared" si="2"/>
        <v>Gross Exposure is less then 30%</v>
      </c>
      <c r="M83"/>
      <c r="N83"/>
    </row>
    <row r="84" spans="1:14" s="8" customFormat="1" ht="15">
      <c r="A84" s="213" t="s">
        <v>137</v>
      </c>
      <c r="B84" s="247">
        <f>'Open Int.'!K88</f>
        <v>37453000</v>
      </c>
      <c r="C84" s="249">
        <f>'Open Int.'!R88</f>
        <v>513.293365</v>
      </c>
      <c r="D84" s="167">
        <f t="shared" si="3"/>
        <v>0.21628379705022927</v>
      </c>
      <c r="E84" s="255">
        <f>'Open Int.'!B88/'Open Int.'!K88</f>
        <v>0.6561957653592503</v>
      </c>
      <c r="F84" s="240">
        <f>'Open Int.'!E88/'Open Int.'!K88</f>
        <v>0.3078792086081222</v>
      </c>
      <c r="G84" s="256">
        <f>'Open Int.'!H88/'Open Int.'!K88</f>
        <v>0.03592502603262756</v>
      </c>
      <c r="H84" s="259">
        <v>173166000</v>
      </c>
      <c r="I84" s="243">
        <v>20413250</v>
      </c>
      <c r="J84" s="386">
        <v>10205000</v>
      </c>
      <c r="K84" s="121" t="str">
        <f t="shared" si="2"/>
        <v>Gross Exposure is less then 30%</v>
      </c>
      <c r="M84"/>
      <c r="N84"/>
    </row>
    <row r="85" spans="1:14" s="8" customFormat="1" ht="15">
      <c r="A85" s="213" t="s">
        <v>50</v>
      </c>
      <c r="B85" s="247">
        <f>'Open Int.'!K89</f>
        <v>6389550</v>
      </c>
      <c r="C85" s="249">
        <f>'Open Int.'!R89</f>
        <v>567.23230125</v>
      </c>
      <c r="D85" s="167">
        <f t="shared" si="3"/>
        <v>0.05775792878316445</v>
      </c>
      <c r="E85" s="255">
        <f>'Open Int.'!B89/'Open Int.'!K89</f>
        <v>0.9015423621381787</v>
      </c>
      <c r="F85" s="240">
        <f>'Open Int.'!E89/'Open Int.'!K89</f>
        <v>0.09071061342348052</v>
      </c>
      <c r="G85" s="256">
        <f>'Open Int.'!H89/'Open Int.'!K89</f>
        <v>0.007747024438340728</v>
      </c>
      <c r="H85" s="259">
        <v>110626370</v>
      </c>
      <c r="I85" s="243">
        <v>3478500</v>
      </c>
      <c r="J85" s="386">
        <v>1739250</v>
      </c>
      <c r="K85" s="121" t="str">
        <f t="shared" si="2"/>
        <v>Gross Exposure is less then 30%</v>
      </c>
      <c r="M85"/>
      <c r="N85"/>
    </row>
    <row r="86" spans="1:14" s="8" customFormat="1" ht="15">
      <c r="A86" s="213" t="s">
        <v>187</v>
      </c>
      <c r="B86" s="247">
        <f>'Open Int.'!K90</f>
        <v>4082400</v>
      </c>
      <c r="C86" s="249">
        <f>'Open Int.'!R90</f>
        <v>78.79032</v>
      </c>
      <c r="D86" s="167">
        <f t="shared" si="3"/>
        <v>0.3778560998019921</v>
      </c>
      <c r="E86" s="255">
        <f>'Open Int.'!B90/'Open Int.'!K90</f>
        <v>0.9524176954732511</v>
      </c>
      <c r="F86" s="240">
        <f>'Open Int.'!E90/'Open Int.'!K90</f>
        <v>0.045010288065843625</v>
      </c>
      <c r="G86" s="256">
        <f>'Open Int.'!H90/'Open Int.'!K90</f>
        <v>0.00257201646090535</v>
      </c>
      <c r="H86" s="259">
        <v>10804113</v>
      </c>
      <c r="I86" s="243">
        <v>2159850</v>
      </c>
      <c r="J86" s="386">
        <v>2159850</v>
      </c>
      <c r="K86" s="121" t="str">
        <f t="shared" si="2"/>
        <v>Some sign of build up Gross exposure crosses 30%</v>
      </c>
      <c r="M86"/>
      <c r="N86"/>
    </row>
    <row r="87" spans="1:14" s="8" customFormat="1" ht="15">
      <c r="A87" s="213" t="s">
        <v>94</v>
      </c>
      <c r="B87" s="247">
        <f>'Open Int.'!K91</f>
        <v>2001600</v>
      </c>
      <c r="C87" s="249">
        <f>'Open Int.'!R91</f>
        <v>45.076032</v>
      </c>
      <c r="D87" s="167">
        <f t="shared" si="3"/>
        <v>0.08167149095354403</v>
      </c>
      <c r="E87" s="255">
        <f>'Open Int.'!B91/'Open Int.'!K91</f>
        <v>0.9910071942446043</v>
      </c>
      <c r="F87" s="240">
        <f>'Open Int.'!E91/'Open Int.'!K91</f>
        <v>0.007194244604316547</v>
      </c>
      <c r="G87" s="256">
        <f>'Open Int.'!H91/'Open Int.'!K91</f>
        <v>0.0017985611510791368</v>
      </c>
      <c r="H87" s="259">
        <v>24507940</v>
      </c>
      <c r="I87" s="243">
        <v>4900800</v>
      </c>
      <c r="J87" s="386">
        <v>2450400</v>
      </c>
      <c r="K87" s="121" t="str">
        <f t="shared" si="2"/>
        <v>Gross Exposure is less then 30%</v>
      </c>
      <c r="M87"/>
      <c r="N87"/>
    </row>
    <row r="88" spans="1:14" s="8" customFormat="1" ht="15">
      <c r="A88" s="213" t="s">
        <v>358</v>
      </c>
      <c r="B88" s="247">
        <f>'Open Int.'!K92</f>
        <v>6541500</v>
      </c>
      <c r="C88" s="249">
        <f>'Open Int.'!R92</f>
        <v>283.50861</v>
      </c>
      <c r="D88" s="167">
        <f t="shared" si="3"/>
        <v>0.9003931090299456</v>
      </c>
      <c r="E88" s="255">
        <f>'Open Int.'!B92/'Open Int.'!K92</f>
        <v>0.9255216693418941</v>
      </c>
      <c r="F88" s="240">
        <f>'Open Int.'!E92/'Open Int.'!K92</f>
        <v>0.07372926698769396</v>
      </c>
      <c r="G88" s="256">
        <f>'Open Int.'!H92/'Open Int.'!K92</f>
        <v>0.000749063670411985</v>
      </c>
      <c r="H88" s="259">
        <v>7265160</v>
      </c>
      <c r="I88" s="243">
        <v>1452500</v>
      </c>
      <c r="J88" s="386">
        <v>949200</v>
      </c>
      <c r="K88" s="121" t="str">
        <f t="shared" si="2"/>
        <v>Gross exposure has crossed 80%,Margin double</v>
      </c>
      <c r="M88"/>
      <c r="N88"/>
    </row>
    <row r="89" spans="1:14" s="8" customFormat="1" ht="15">
      <c r="A89" s="213" t="s">
        <v>240</v>
      </c>
      <c r="B89" s="247">
        <f>'Open Int.'!K93</f>
        <v>476450</v>
      </c>
      <c r="C89" s="249">
        <f>'Open Int.'!R93</f>
        <v>19.925139</v>
      </c>
      <c r="D89" s="167">
        <f t="shared" si="3"/>
        <v>0.057463715966060404</v>
      </c>
      <c r="E89" s="255">
        <f>'Open Int.'!B93/'Open Int.'!K93</f>
        <v>1</v>
      </c>
      <c r="F89" s="240">
        <f>'Open Int.'!E93/'Open Int.'!K93</f>
        <v>0</v>
      </c>
      <c r="G89" s="256">
        <f>'Open Int.'!H93/'Open Int.'!K93</f>
        <v>0</v>
      </c>
      <c r="H89" s="259">
        <v>8291319</v>
      </c>
      <c r="I89" s="243">
        <v>1658150</v>
      </c>
      <c r="J89" s="386">
        <v>1247350</v>
      </c>
      <c r="K89" s="121" t="str">
        <f t="shared" si="2"/>
        <v>Gross Exposure is less then 30%</v>
      </c>
      <c r="M89"/>
      <c r="N89"/>
    </row>
    <row r="90" spans="1:14" s="8" customFormat="1" ht="15">
      <c r="A90" s="213" t="s">
        <v>95</v>
      </c>
      <c r="B90" s="247">
        <f>'Open Int.'!K94</f>
        <v>3651600</v>
      </c>
      <c r="C90" s="249">
        <f>'Open Int.'!R94</f>
        <v>185.373474</v>
      </c>
      <c r="D90" s="167">
        <f t="shared" si="3"/>
        <v>0.1372150559291514</v>
      </c>
      <c r="E90" s="255">
        <f>'Open Int.'!B94/'Open Int.'!K94</f>
        <v>0.9760105159382189</v>
      </c>
      <c r="F90" s="240">
        <f>'Open Int.'!E94/'Open Int.'!K94</f>
        <v>0.023003614853762733</v>
      </c>
      <c r="G90" s="256">
        <f>'Open Int.'!H94/'Open Int.'!K94</f>
        <v>0.000985869208018403</v>
      </c>
      <c r="H90" s="259">
        <v>26612240</v>
      </c>
      <c r="I90" s="243">
        <v>5322000</v>
      </c>
      <c r="J90" s="386">
        <v>2660400</v>
      </c>
      <c r="K90" s="121" t="str">
        <f t="shared" si="2"/>
        <v>Gross Exposure is less then 30%</v>
      </c>
      <c r="M90"/>
      <c r="N90"/>
    </row>
    <row r="91" spans="1:14" s="8" customFormat="1" ht="15">
      <c r="A91" s="213" t="s">
        <v>241</v>
      </c>
      <c r="B91" s="247">
        <f>'Open Int.'!K95</f>
        <v>11622800</v>
      </c>
      <c r="C91" s="249">
        <f>'Open Int.'!R95</f>
        <v>194.62378599999997</v>
      </c>
      <c r="D91" s="167">
        <f t="shared" si="3"/>
        <v>0.8202116963085534</v>
      </c>
      <c r="E91" s="255">
        <f>'Open Int.'!B95/'Open Int.'!K95</f>
        <v>0.7964345940737172</v>
      </c>
      <c r="F91" s="240">
        <f>'Open Int.'!E95/'Open Int.'!K95</f>
        <v>0.14141170802216332</v>
      </c>
      <c r="G91" s="256">
        <f>'Open Int.'!H95/'Open Int.'!K95</f>
        <v>0.06215369790411949</v>
      </c>
      <c r="H91" s="259">
        <v>14170488</v>
      </c>
      <c r="I91" s="243">
        <v>2833600</v>
      </c>
      <c r="J91" s="386">
        <v>2833600</v>
      </c>
      <c r="K91" s="121" t="str">
        <f t="shared" si="2"/>
        <v>Gross exposure has crossed 80%,Margin double</v>
      </c>
      <c r="M91"/>
      <c r="N91"/>
    </row>
    <row r="92" spans="1:14" s="8" customFormat="1" ht="15">
      <c r="A92" s="213" t="s">
        <v>242</v>
      </c>
      <c r="B92" s="247">
        <f>'Open Int.'!K96</f>
        <v>3076200</v>
      </c>
      <c r="C92" s="249">
        <f>'Open Int.'!R96</f>
        <v>312.295824</v>
      </c>
      <c r="D92" s="167">
        <f t="shared" si="3"/>
        <v>0.6517114682108993</v>
      </c>
      <c r="E92" s="255">
        <f>'Open Int.'!B96/'Open Int.'!K96</f>
        <v>0.9915155061439438</v>
      </c>
      <c r="F92" s="240">
        <f>'Open Int.'!E96/'Open Int.'!K96</f>
        <v>0.006924127169884923</v>
      </c>
      <c r="G92" s="256">
        <f>'Open Int.'!H96/'Open Int.'!K96</f>
        <v>0.0015603666861712503</v>
      </c>
      <c r="H92" s="259">
        <v>4720187</v>
      </c>
      <c r="I92" s="243">
        <v>943800</v>
      </c>
      <c r="J92" s="386">
        <v>483300</v>
      </c>
      <c r="K92" s="121" t="str">
        <f t="shared" si="2"/>
        <v>Gross exposure is Substantial as Open interest has crossed 60%</v>
      </c>
      <c r="M92"/>
      <c r="N92"/>
    </row>
    <row r="93" spans="1:14" s="8" customFormat="1" ht="15">
      <c r="A93" s="213" t="s">
        <v>243</v>
      </c>
      <c r="B93" s="247">
        <f>'Open Int.'!K97</f>
        <v>6932800</v>
      </c>
      <c r="C93" s="249">
        <f>'Open Int.'!R97</f>
        <v>271.76576</v>
      </c>
      <c r="D93" s="167">
        <f t="shared" si="3"/>
        <v>0.15614604673448837</v>
      </c>
      <c r="E93" s="255">
        <f>'Open Int.'!B97/'Open Int.'!K97</f>
        <v>0.9090699284560351</v>
      </c>
      <c r="F93" s="240">
        <f>'Open Int.'!E97/'Open Int.'!K97</f>
        <v>0.08100623124855758</v>
      </c>
      <c r="G93" s="256">
        <f>'Open Int.'!H97/'Open Int.'!K97</f>
        <v>0.009923840295407339</v>
      </c>
      <c r="H93" s="259">
        <v>44399459</v>
      </c>
      <c r="I93" s="243">
        <v>8120800</v>
      </c>
      <c r="J93" s="386">
        <v>4060000</v>
      </c>
      <c r="K93" s="121" t="str">
        <f t="shared" si="2"/>
        <v>Gross Exposure is less then 30%</v>
      </c>
      <c r="M93"/>
      <c r="N93"/>
    </row>
    <row r="94" spans="1:14" s="8" customFormat="1" ht="15">
      <c r="A94" s="213" t="s">
        <v>250</v>
      </c>
      <c r="B94" s="247">
        <f>'Open Int.'!K98</f>
        <v>17902500</v>
      </c>
      <c r="C94" s="249">
        <f>'Open Int.'!R98</f>
        <v>836.4048</v>
      </c>
      <c r="D94" s="167">
        <f t="shared" si="3"/>
        <v>0.14146015978957208</v>
      </c>
      <c r="E94" s="255">
        <f>'Open Int.'!B98/'Open Int.'!K98</f>
        <v>0.8571652003910069</v>
      </c>
      <c r="F94" s="240">
        <f>'Open Int.'!E98/'Open Int.'!K98</f>
        <v>0.10952101661779082</v>
      </c>
      <c r="G94" s="256">
        <f>'Open Int.'!H98/'Open Int.'!K98</f>
        <v>0.03331378299120235</v>
      </c>
      <c r="H94" s="259">
        <v>126555067</v>
      </c>
      <c r="I94" s="243">
        <v>7009800</v>
      </c>
      <c r="J94" s="386">
        <v>3504900</v>
      </c>
      <c r="K94" s="121" t="str">
        <f t="shared" si="2"/>
        <v>Gross Exposure is less then 30%</v>
      </c>
      <c r="M94"/>
      <c r="N94"/>
    </row>
    <row r="95" spans="1:14" s="9" customFormat="1" ht="15">
      <c r="A95" s="213" t="s">
        <v>113</v>
      </c>
      <c r="B95" s="247">
        <f>'Open Int.'!K99</f>
        <v>4729450</v>
      </c>
      <c r="C95" s="249">
        <f>'Open Int.'!R99</f>
        <v>249.50213475</v>
      </c>
      <c r="D95" s="167">
        <f t="shared" si="3"/>
        <v>0.16648037235676394</v>
      </c>
      <c r="E95" s="255">
        <f>'Open Int.'!B99/'Open Int.'!K99</f>
        <v>0.9516222816606582</v>
      </c>
      <c r="F95" s="240">
        <f>'Open Int.'!E99/'Open Int.'!K99</f>
        <v>0.04454006279799977</v>
      </c>
      <c r="G95" s="256">
        <f>'Open Int.'!H99/'Open Int.'!K99</f>
        <v>0.0038376555413420165</v>
      </c>
      <c r="H95" s="259">
        <v>28408454</v>
      </c>
      <c r="I95" s="243">
        <v>5675450</v>
      </c>
      <c r="J95" s="386">
        <v>2837450</v>
      </c>
      <c r="K95" s="121" t="str">
        <f t="shared" si="2"/>
        <v>Gross Exposure is less then 30%</v>
      </c>
      <c r="M95"/>
      <c r="N95"/>
    </row>
    <row r="96" spans="1:14" s="8" customFormat="1" ht="15">
      <c r="A96" s="213" t="s">
        <v>164</v>
      </c>
      <c r="B96" s="247">
        <f>'Open Int.'!K100</f>
        <v>6408050</v>
      </c>
      <c r="C96" s="249">
        <f>'Open Int.'!R100</f>
        <v>390.762889</v>
      </c>
      <c r="D96" s="167">
        <f t="shared" si="3"/>
        <v>0.2782564071967627</v>
      </c>
      <c r="E96" s="255">
        <f>'Open Int.'!B100/'Open Int.'!K100</f>
        <v>0.9442966268989786</v>
      </c>
      <c r="F96" s="240">
        <f>'Open Int.'!E100/'Open Int.'!K100</f>
        <v>0.04952364603896661</v>
      </c>
      <c r="G96" s="256">
        <f>'Open Int.'!H100/'Open Int.'!K100</f>
        <v>0.006179727062054759</v>
      </c>
      <c r="H96" s="259">
        <v>23029299</v>
      </c>
      <c r="I96" s="243">
        <v>4605700</v>
      </c>
      <c r="J96" s="386">
        <v>2302850</v>
      </c>
      <c r="K96" s="121" t="str">
        <f t="shared" si="2"/>
        <v>Gross Exposure is less then 30%</v>
      </c>
      <c r="M96"/>
      <c r="N96"/>
    </row>
    <row r="97" spans="1:14" s="8" customFormat="1" ht="15">
      <c r="A97" s="213" t="s">
        <v>218</v>
      </c>
      <c r="B97" s="247">
        <f>'Open Int.'!K101</f>
        <v>17915400</v>
      </c>
      <c r="C97" s="249">
        <f>'Open Int.'!R101</f>
        <v>2287.79658</v>
      </c>
      <c r="D97" s="167">
        <f t="shared" si="3"/>
        <v>0.13854563660201966</v>
      </c>
      <c r="E97" s="255">
        <f>'Open Int.'!B101/'Open Int.'!K101</f>
        <v>0.8041126628487223</v>
      </c>
      <c r="F97" s="240">
        <f>'Open Int.'!E101/'Open Int.'!K101</f>
        <v>0.16144211125623764</v>
      </c>
      <c r="G97" s="256">
        <f>'Open Int.'!H101/'Open Int.'!K101</f>
        <v>0.034445225895040024</v>
      </c>
      <c r="H97" s="259">
        <v>129310460</v>
      </c>
      <c r="I97" s="243">
        <v>2410500</v>
      </c>
      <c r="J97" s="386">
        <v>1205100</v>
      </c>
      <c r="K97" s="121" t="str">
        <f t="shared" si="2"/>
        <v>Gross Exposure is less then 30%</v>
      </c>
      <c r="M97"/>
      <c r="N97"/>
    </row>
    <row r="98" spans="1:14" s="8" customFormat="1" ht="15">
      <c r="A98" s="213" t="s">
        <v>232</v>
      </c>
      <c r="B98" s="247">
        <f>'Open Int.'!K102</f>
        <v>40819750</v>
      </c>
      <c r="C98" s="249">
        <f>'Open Int.'!R102</f>
        <v>260.8382025</v>
      </c>
      <c r="D98" s="167">
        <f t="shared" si="3"/>
        <v>0.2267763888888889</v>
      </c>
      <c r="E98" s="255">
        <f>'Open Int.'!B102/'Open Int.'!K102</f>
        <v>0.8806729585556011</v>
      </c>
      <c r="F98" s="240">
        <f>'Open Int.'!E102/'Open Int.'!K102</f>
        <v>0.1024210094378334</v>
      </c>
      <c r="G98" s="256">
        <f>'Open Int.'!H102/'Open Int.'!K102</f>
        <v>0.01690603200656545</v>
      </c>
      <c r="H98" s="259">
        <v>180000000</v>
      </c>
      <c r="I98" s="243">
        <v>35999100</v>
      </c>
      <c r="J98" s="386">
        <v>17999550</v>
      </c>
      <c r="K98" s="121" t="str">
        <f t="shared" si="2"/>
        <v>Gross Exposure is less then 30%</v>
      </c>
      <c r="M98"/>
      <c r="N98"/>
    </row>
    <row r="99" spans="1:14" s="8" customFormat="1" ht="15">
      <c r="A99" s="213" t="s">
        <v>251</v>
      </c>
      <c r="B99" s="247">
        <f>'Open Int.'!K103</f>
        <v>19137600</v>
      </c>
      <c r="C99" s="249">
        <f>'Open Int.'!R103</f>
        <v>164.009232</v>
      </c>
      <c r="D99" s="167">
        <f t="shared" si="3"/>
        <v>0.16383031608192355</v>
      </c>
      <c r="E99" s="255">
        <f>'Open Int.'!B103/'Open Int.'!K103</f>
        <v>0.8314051918735892</v>
      </c>
      <c r="F99" s="240">
        <f>'Open Int.'!E103/'Open Int.'!K103</f>
        <v>0.14616252821670428</v>
      </c>
      <c r="G99" s="256">
        <f>'Open Int.'!H103/'Open Int.'!K103</f>
        <v>0.022432279909706546</v>
      </c>
      <c r="H99" s="259">
        <v>116813545</v>
      </c>
      <c r="I99" s="243">
        <v>23360400</v>
      </c>
      <c r="J99" s="386">
        <v>11680200</v>
      </c>
      <c r="K99" s="121" t="str">
        <f t="shared" si="2"/>
        <v>Gross Exposure is less then 30%</v>
      </c>
      <c r="M99"/>
      <c r="N99"/>
    </row>
    <row r="100" spans="1:14" s="8" customFormat="1" ht="15">
      <c r="A100" s="213" t="s">
        <v>219</v>
      </c>
      <c r="B100" s="247">
        <f>'Open Int.'!K104</f>
        <v>7211400</v>
      </c>
      <c r="C100" s="249">
        <f>'Open Int.'!R104</f>
        <v>343.803495</v>
      </c>
      <c r="D100" s="167">
        <f t="shared" si="3"/>
        <v>0.07752049314875528</v>
      </c>
      <c r="E100" s="255">
        <f>'Open Int.'!B104/'Open Int.'!K104</f>
        <v>0.8598885098593892</v>
      </c>
      <c r="F100" s="240">
        <f>'Open Int.'!E104/'Open Int.'!K104</f>
        <v>0.11190614859805308</v>
      </c>
      <c r="G100" s="256">
        <f>'Open Int.'!H104/'Open Int.'!K104</f>
        <v>0.02820534154255762</v>
      </c>
      <c r="H100" s="259">
        <v>93025724</v>
      </c>
      <c r="I100" s="243">
        <v>6528600</v>
      </c>
      <c r="J100" s="386">
        <v>3264000</v>
      </c>
      <c r="K100" s="121" t="str">
        <f t="shared" si="2"/>
        <v>Gross Exposure is less then 30%</v>
      </c>
      <c r="M100"/>
      <c r="N100"/>
    </row>
    <row r="101" spans="1:14" s="8" customFormat="1" ht="15">
      <c r="A101" s="213" t="s">
        <v>220</v>
      </c>
      <c r="B101" s="247">
        <f>'Open Int.'!K105</f>
        <v>6886000</v>
      </c>
      <c r="C101" s="249">
        <f>'Open Int.'!R105</f>
        <v>858.71863</v>
      </c>
      <c r="D101" s="167">
        <f t="shared" si="3"/>
        <v>0.20192889897549382</v>
      </c>
      <c r="E101" s="255">
        <f>'Open Int.'!B105/'Open Int.'!K105</f>
        <v>0.7165262852163811</v>
      </c>
      <c r="F101" s="240">
        <f>'Open Int.'!E105/'Open Int.'!K105</f>
        <v>0.20156839965146675</v>
      </c>
      <c r="G101" s="256">
        <f>'Open Int.'!H105/'Open Int.'!K105</f>
        <v>0.0819053151321522</v>
      </c>
      <c r="H101" s="259">
        <v>34101112</v>
      </c>
      <c r="I101" s="243">
        <v>2277500</v>
      </c>
      <c r="J101" s="386">
        <v>1138500</v>
      </c>
      <c r="K101" s="121" t="str">
        <f t="shared" si="2"/>
        <v>Gross Exposure is less then 30%</v>
      </c>
      <c r="M101"/>
      <c r="N101"/>
    </row>
    <row r="102" spans="1:14" s="8" customFormat="1" ht="15">
      <c r="A102" s="213" t="s">
        <v>51</v>
      </c>
      <c r="B102" s="247">
        <f>'Open Int.'!K106</f>
        <v>1320000</v>
      </c>
      <c r="C102" s="249">
        <f>'Open Int.'!R106</f>
        <v>20.8758</v>
      </c>
      <c r="D102" s="167">
        <f t="shared" si="3"/>
        <v>0.11762567233764984</v>
      </c>
      <c r="E102" s="255">
        <f>'Open Int.'!B106/'Open Int.'!K106</f>
        <v>0.943030303030303</v>
      </c>
      <c r="F102" s="240">
        <f>'Open Int.'!E106/'Open Int.'!K106</f>
        <v>0.04727272727272727</v>
      </c>
      <c r="G102" s="256">
        <f>'Open Int.'!H106/'Open Int.'!K106</f>
        <v>0.009696969696969697</v>
      </c>
      <c r="H102" s="259">
        <v>11222040</v>
      </c>
      <c r="I102" s="243">
        <v>2243200</v>
      </c>
      <c r="J102" s="386">
        <v>2243200</v>
      </c>
      <c r="K102" s="121" t="str">
        <f t="shared" si="2"/>
        <v>Gross Exposure is less then 30%</v>
      </c>
      <c r="M102"/>
      <c r="N102"/>
    </row>
    <row r="103" spans="1:14" s="8" customFormat="1" ht="15">
      <c r="A103" s="213" t="s">
        <v>244</v>
      </c>
      <c r="B103" s="247">
        <f>'Open Int.'!K107</f>
        <v>5576250</v>
      </c>
      <c r="C103" s="249">
        <f>'Open Int.'!R107</f>
        <v>633.1274250000001</v>
      </c>
      <c r="D103" s="167">
        <f t="shared" si="3"/>
        <v>0.3690154479246988</v>
      </c>
      <c r="E103" s="255">
        <f>'Open Int.'!B107/'Open Int.'!K107</f>
        <v>0.9539340954942838</v>
      </c>
      <c r="F103" s="240">
        <f>'Open Int.'!E107/'Open Int.'!K107</f>
        <v>0.04108944182918628</v>
      </c>
      <c r="G103" s="256">
        <f>'Open Int.'!H107/'Open Int.'!K107</f>
        <v>0.004976462676529926</v>
      </c>
      <c r="H103" s="259">
        <v>15111156</v>
      </c>
      <c r="I103" s="243">
        <v>2660625</v>
      </c>
      <c r="J103" s="386">
        <v>1330125</v>
      </c>
      <c r="K103" s="121" t="str">
        <f t="shared" si="2"/>
        <v>Some sign of build up Gross exposure crosses 30%</v>
      </c>
      <c r="M103"/>
      <c r="N103"/>
    </row>
    <row r="104" spans="1:14" s="8" customFormat="1" ht="15">
      <c r="A104" s="213" t="s">
        <v>361</v>
      </c>
      <c r="B104" s="247">
        <f>'Open Int.'!K108</f>
        <v>1736000</v>
      </c>
      <c r="C104" s="249">
        <f>'Open Int.'!R108</f>
        <v>174.24232</v>
      </c>
      <c r="D104" s="167">
        <f t="shared" si="3"/>
        <v>0.9155780113603401</v>
      </c>
      <c r="E104" s="255">
        <f>'Open Int.'!B108/'Open Int.'!K108</f>
        <v>0.9542338709677419</v>
      </c>
      <c r="F104" s="240">
        <f>'Open Int.'!E108/'Open Int.'!K108</f>
        <v>0.04133064516129032</v>
      </c>
      <c r="G104" s="256">
        <f>'Open Int.'!H108/'Open Int.'!K108</f>
        <v>0.004435483870967742</v>
      </c>
      <c r="H104" s="259">
        <v>1896070</v>
      </c>
      <c r="I104" s="243">
        <v>379050</v>
      </c>
      <c r="J104" s="386">
        <v>379050</v>
      </c>
      <c r="K104" s="121" t="str">
        <f t="shared" si="2"/>
        <v>Gross exposure has crossed 80%,Margin double</v>
      </c>
      <c r="M104"/>
      <c r="N104"/>
    </row>
    <row r="105" spans="1:14" s="8" customFormat="1" ht="15">
      <c r="A105" s="213" t="s">
        <v>195</v>
      </c>
      <c r="B105" s="247">
        <f>'Open Int.'!K109</f>
        <v>6214500</v>
      </c>
      <c r="C105" s="249">
        <f>'Open Int.'!R109</f>
        <v>114.84396</v>
      </c>
      <c r="D105" s="167">
        <f t="shared" si="3"/>
        <v>0.7949296421070566</v>
      </c>
      <c r="E105" s="255">
        <f>'Open Int.'!B109/'Open Int.'!K109</f>
        <v>0.9572773352643013</v>
      </c>
      <c r="F105" s="240">
        <f>'Open Int.'!E109/'Open Int.'!K109</f>
        <v>0.03982621288921072</v>
      </c>
      <c r="G105" s="256">
        <f>'Open Int.'!H109/'Open Int.'!K109</f>
        <v>0.002896451846488052</v>
      </c>
      <c r="H105" s="259">
        <v>7817673</v>
      </c>
      <c r="I105" s="243">
        <v>1563000</v>
      </c>
      <c r="J105" s="386">
        <v>1563000</v>
      </c>
      <c r="K105" s="121" t="str">
        <f t="shared" si="2"/>
        <v>Gross exposure is Substantial as Open interest has crossed 60%</v>
      </c>
      <c r="M105"/>
      <c r="N105"/>
    </row>
    <row r="106" spans="1:14" s="8" customFormat="1" ht="15">
      <c r="A106" s="213" t="s">
        <v>196</v>
      </c>
      <c r="B106" s="247">
        <f>'Open Int.'!K110</f>
        <v>239700</v>
      </c>
      <c r="C106" s="249">
        <f>'Open Int.'!R110</f>
        <v>8.2708485</v>
      </c>
      <c r="D106" s="167">
        <f t="shared" si="3"/>
        <v>0.0422393368582709</v>
      </c>
      <c r="E106" s="255">
        <f>'Open Int.'!B110/'Open Int.'!K110</f>
        <v>0.9645390070921985</v>
      </c>
      <c r="F106" s="240">
        <f>'Open Int.'!E110/'Open Int.'!K110</f>
        <v>0</v>
      </c>
      <c r="G106" s="256">
        <f>'Open Int.'!H110/'Open Int.'!K110</f>
        <v>0.03546099290780142</v>
      </c>
      <c r="H106" s="259">
        <v>5674805</v>
      </c>
      <c r="I106" s="243">
        <v>1134750</v>
      </c>
      <c r="J106" s="386">
        <v>1134750</v>
      </c>
      <c r="K106" s="121" t="str">
        <f t="shared" si="2"/>
        <v>Gross Exposure is less then 30%</v>
      </c>
      <c r="M106"/>
      <c r="N106"/>
    </row>
    <row r="107" spans="1:14" s="8" customFormat="1" ht="15">
      <c r="A107" s="213" t="s">
        <v>165</v>
      </c>
      <c r="B107" s="247">
        <f>'Open Int.'!K111</f>
        <v>11009250</v>
      </c>
      <c r="C107" s="249">
        <f>'Open Int.'!R111</f>
        <v>596.3710725000001</v>
      </c>
      <c r="D107" s="167">
        <f t="shared" si="3"/>
        <v>0.4706721557932638</v>
      </c>
      <c r="E107" s="255">
        <f>'Open Int.'!B111/'Open Int.'!K111</f>
        <v>0.9820378318232396</v>
      </c>
      <c r="F107" s="240">
        <f>'Open Int.'!E111/'Open Int.'!K111</f>
        <v>0.015418852328723573</v>
      </c>
      <c r="G107" s="256">
        <f>'Open Int.'!H111/'Open Int.'!K111</f>
        <v>0.002543315848036878</v>
      </c>
      <c r="H107" s="259">
        <v>23390485</v>
      </c>
      <c r="I107" s="243">
        <v>4677750</v>
      </c>
      <c r="J107" s="386">
        <v>2338875</v>
      </c>
      <c r="K107" s="121" t="str">
        <f t="shared" si="2"/>
        <v>Gross exposure is building up andcrpsses 40% mark</v>
      </c>
      <c r="M107"/>
      <c r="N107"/>
    </row>
    <row r="108" spans="1:14" s="8" customFormat="1" ht="15">
      <c r="A108" s="213" t="s">
        <v>166</v>
      </c>
      <c r="B108" s="247">
        <f>'Open Int.'!K112</f>
        <v>2779200</v>
      </c>
      <c r="C108" s="249">
        <f>'Open Int.'!R112</f>
        <v>273.54276</v>
      </c>
      <c r="D108" s="167">
        <f t="shared" si="3"/>
        <v>0.2559561234914618</v>
      </c>
      <c r="E108" s="255">
        <f>'Open Int.'!B112/'Open Int.'!K112</f>
        <v>0.9996761658031088</v>
      </c>
      <c r="F108" s="240">
        <f>'Open Int.'!E112/'Open Int.'!K112</f>
        <v>0.0003238341968911917</v>
      </c>
      <c r="G108" s="256">
        <f>'Open Int.'!H112/'Open Int.'!K112</f>
        <v>0</v>
      </c>
      <c r="H108" s="259">
        <v>10858111</v>
      </c>
      <c r="I108" s="243">
        <v>2171250</v>
      </c>
      <c r="J108" s="386">
        <v>1085400</v>
      </c>
      <c r="K108" s="121" t="str">
        <f t="shared" si="2"/>
        <v>Gross Exposure is less then 30%</v>
      </c>
      <c r="M108"/>
      <c r="N108"/>
    </row>
    <row r="109" spans="1:14" s="8" customFormat="1" ht="15">
      <c r="A109" s="213" t="s">
        <v>230</v>
      </c>
      <c r="B109" s="247">
        <f>'Open Int.'!K113</f>
        <v>550000</v>
      </c>
      <c r="C109" s="249">
        <f>'Open Int.'!R113</f>
        <v>77.4345</v>
      </c>
      <c r="D109" s="167">
        <f t="shared" si="3"/>
        <v>0.3991871098853244</v>
      </c>
      <c r="E109" s="255">
        <f>'Open Int.'!B113/'Open Int.'!K113</f>
        <v>0.9977272727272727</v>
      </c>
      <c r="F109" s="240">
        <f>'Open Int.'!E113/'Open Int.'!K113</f>
        <v>0.0022727272727272726</v>
      </c>
      <c r="G109" s="256">
        <f>'Open Int.'!H113/'Open Int.'!K113</f>
        <v>0</v>
      </c>
      <c r="H109" s="259">
        <v>1377800</v>
      </c>
      <c r="I109" s="243">
        <v>275500</v>
      </c>
      <c r="J109" s="386">
        <v>275500</v>
      </c>
      <c r="K109" s="121" t="str">
        <f t="shared" si="2"/>
        <v>Some sign of build up Gross exposure crosses 30%</v>
      </c>
      <c r="M109"/>
      <c r="N109"/>
    </row>
    <row r="110" spans="1:14" s="8" customFormat="1" ht="15">
      <c r="A110" s="213" t="s">
        <v>245</v>
      </c>
      <c r="B110" s="247">
        <f>'Open Int.'!K114</f>
        <v>1399000</v>
      </c>
      <c r="C110" s="249">
        <f>'Open Int.'!R114</f>
        <v>180.72282</v>
      </c>
      <c r="D110" s="167">
        <f t="shared" si="3"/>
        <v>0.0803863324617823</v>
      </c>
      <c r="E110" s="255">
        <f>'Open Int.'!B114/'Open Int.'!K114</f>
        <v>0.9779842744817727</v>
      </c>
      <c r="F110" s="240">
        <f>'Open Int.'!E114/'Open Int.'!K114</f>
        <v>0.01929949964260186</v>
      </c>
      <c r="G110" s="256">
        <f>'Open Int.'!H114/'Open Int.'!K114</f>
        <v>0.0027162258756254468</v>
      </c>
      <c r="H110" s="259">
        <v>17403456</v>
      </c>
      <c r="I110" s="243">
        <v>2066400</v>
      </c>
      <c r="J110" s="386">
        <v>1033200</v>
      </c>
      <c r="K110" s="121" t="str">
        <f t="shared" si="2"/>
        <v>Gross Exposure is less then 30%</v>
      </c>
      <c r="M110"/>
      <c r="N110"/>
    </row>
    <row r="111" spans="1:14" s="8" customFormat="1" ht="15">
      <c r="A111" s="213" t="s">
        <v>105</v>
      </c>
      <c r="B111" s="247">
        <f>'Open Int.'!K115</f>
        <v>12030800</v>
      </c>
      <c r="C111" s="249">
        <f>'Open Int.'!R115</f>
        <v>86.260836</v>
      </c>
      <c r="D111" s="167">
        <f t="shared" si="3"/>
        <v>0.34373714285714285</v>
      </c>
      <c r="E111" s="255">
        <f>'Open Int.'!B115/'Open Int.'!K115</f>
        <v>0.866708780795957</v>
      </c>
      <c r="F111" s="240">
        <f>'Open Int.'!E115/'Open Int.'!K115</f>
        <v>0.12128869235628553</v>
      </c>
      <c r="G111" s="256">
        <f>'Open Int.'!H115/'Open Int.'!K115</f>
        <v>0.012002526847757423</v>
      </c>
      <c r="H111" s="259">
        <v>35000000</v>
      </c>
      <c r="I111" s="243">
        <v>6999600</v>
      </c>
      <c r="J111" s="386">
        <v>6148400</v>
      </c>
      <c r="K111" s="121" t="str">
        <f t="shared" si="2"/>
        <v>Some sign of build up Gross exposure crosses 30%</v>
      </c>
      <c r="M111"/>
      <c r="N111"/>
    </row>
    <row r="112" spans="1:14" s="8" customFormat="1" ht="15">
      <c r="A112" s="213" t="s">
        <v>167</v>
      </c>
      <c r="B112" s="247">
        <f>'Open Int.'!K116</f>
        <v>1922400</v>
      </c>
      <c r="C112" s="249">
        <f>'Open Int.'!R116</f>
        <v>42.398532</v>
      </c>
      <c r="D112" s="167">
        <f t="shared" si="3"/>
        <v>0.06532748716209873</v>
      </c>
      <c r="E112" s="255">
        <f>'Open Int.'!B116/'Open Int.'!K116</f>
        <v>0.9536516853932584</v>
      </c>
      <c r="F112" s="240">
        <f>'Open Int.'!E116/'Open Int.'!K116</f>
        <v>0.0351123595505618</v>
      </c>
      <c r="G112" s="256">
        <f>'Open Int.'!H116/'Open Int.'!K116</f>
        <v>0.011235955056179775</v>
      </c>
      <c r="H112" s="259">
        <v>29427123</v>
      </c>
      <c r="I112" s="243">
        <v>5884650</v>
      </c>
      <c r="J112" s="386">
        <v>2941650</v>
      </c>
      <c r="K112" s="121" t="str">
        <f t="shared" si="2"/>
        <v>Gross Exposure is less then 30%</v>
      </c>
      <c r="M112"/>
      <c r="N112"/>
    </row>
    <row r="113" spans="1:14" s="8" customFormat="1" ht="15">
      <c r="A113" s="213" t="s">
        <v>223</v>
      </c>
      <c r="B113" s="247">
        <f>'Open Int.'!K117</f>
        <v>4581028</v>
      </c>
      <c r="C113" s="249">
        <f>'Open Int.'!R117</f>
        <v>405.21483173999997</v>
      </c>
      <c r="D113" s="167">
        <f t="shared" si="3"/>
        <v>0.10330901185094385</v>
      </c>
      <c r="E113" s="255">
        <f>'Open Int.'!B117/'Open Int.'!K117</f>
        <v>0.7760589981113409</v>
      </c>
      <c r="F113" s="240">
        <f>'Open Int.'!E117/'Open Int.'!K117</f>
        <v>0.18032197140030579</v>
      </c>
      <c r="G113" s="256">
        <f>'Open Int.'!H117/'Open Int.'!K117</f>
        <v>0.04361903048835327</v>
      </c>
      <c r="H113" s="259">
        <v>44342966</v>
      </c>
      <c r="I113" s="243">
        <v>3707588</v>
      </c>
      <c r="J113" s="386">
        <v>1853588</v>
      </c>
      <c r="K113" s="121" t="str">
        <f t="shared" si="2"/>
        <v>Gross Exposure is less then 30%</v>
      </c>
      <c r="M113"/>
      <c r="N113"/>
    </row>
    <row r="114" spans="1:14" s="8" customFormat="1" ht="15">
      <c r="A114" s="213" t="s">
        <v>246</v>
      </c>
      <c r="B114" s="247">
        <f>'Open Int.'!K118</f>
        <v>1804000</v>
      </c>
      <c r="C114" s="249">
        <f>'Open Int.'!R118</f>
        <v>100.83458000000002</v>
      </c>
      <c r="D114" s="167">
        <f t="shared" si="3"/>
        <v>0.0674961105553366</v>
      </c>
      <c r="E114" s="255">
        <f>'Open Int.'!B118/'Open Int.'!K118</f>
        <v>0.9534368070953437</v>
      </c>
      <c r="F114" s="240">
        <f>'Open Int.'!E118/'Open Int.'!K118</f>
        <v>0.04434589800443459</v>
      </c>
      <c r="G114" s="256">
        <f>'Open Int.'!H118/'Open Int.'!K118</f>
        <v>0.0022172949002217295</v>
      </c>
      <c r="H114" s="259">
        <v>26727466</v>
      </c>
      <c r="I114" s="243">
        <v>5160800</v>
      </c>
      <c r="J114" s="386">
        <v>2580000</v>
      </c>
      <c r="K114" s="121" t="str">
        <f t="shared" si="2"/>
        <v>Gross Exposure is less then 30%</v>
      </c>
      <c r="M114"/>
      <c r="N114"/>
    </row>
    <row r="115" spans="1:14" s="8" customFormat="1" ht="15">
      <c r="A115" s="213" t="s">
        <v>200</v>
      </c>
      <c r="B115" s="247">
        <f>'Open Int.'!K119</f>
        <v>25791075</v>
      </c>
      <c r="C115" s="249">
        <f>'Open Int.'!R119</f>
        <v>1232.168608125</v>
      </c>
      <c r="D115" s="167">
        <f t="shared" si="3"/>
        <v>0.318552452755354</v>
      </c>
      <c r="E115" s="255">
        <f>'Open Int.'!B119/'Open Int.'!K119</f>
        <v>0.7556334894920045</v>
      </c>
      <c r="F115" s="240">
        <f>'Open Int.'!E119/'Open Int.'!K119</f>
        <v>0.19385485095134655</v>
      </c>
      <c r="G115" s="256">
        <f>'Open Int.'!H119/'Open Int.'!K119</f>
        <v>0.050511659556648957</v>
      </c>
      <c r="H115" s="259">
        <v>80963354</v>
      </c>
      <c r="I115" s="243">
        <v>6411150</v>
      </c>
      <c r="J115" s="386">
        <v>3205575</v>
      </c>
      <c r="K115" s="121" t="str">
        <f t="shared" si="2"/>
        <v>Some sign of build up Gross exposure crosses 30%</v>
      </c>
      <c r="M115"/>
      <c r="N115"/>
    </row>
    <row r="116" spans="1:14" s="8" customFormat="1" ht="15">
      <c r="A116" s="213" t="s">
        <v>221</v>
      </c>
      <c r="B116" s="247">
        <f>'Open Int.'!K120</f>
        <v>1410475</v>
      </c>
      <c r="C116" s="249">
        <f>'Open Int.'!R120</f>
        <v>100.83485775</v>
      </c>
      <c r="D116" s="167">
        <f t="shared" si="3"/>
        <v>0.17693086678594397</v>
      </c>
      <c r="E116" s="255">
        <f>'Open Int.'!B120/'Open Int.'!K120</f>
        <v>0.9629557418600116</v>
      </c>
      <c r="F116" s="240">
        <f>'Open Int.'!E120/'Open Int.'!K120</f>
        <v>0.03548449990251511</v>
      </c>
      <c r="G116" s="256">
        <f>'Open Int.'!H120/'Open Int.'!K120</f>
        <v>0.0015597582374731916</v>
      </c>
      <c r="H116" s="259">
        <v>7971899</v>
      </c>
      <c r="I116" s="243">
        <v>1594175</v>
      </c>
      <c r="J116" s="386">
        <v>796950</v>
      </c>
      <c r="K116" s="121" t="str">
        <f t="shared" si="2"/>
        <v>Gross Exposure is less then 30%</v>
      </c>
      <c r="M116"/>
      <c r="N116"/>
    </row>
    <row r="117" spans="1:14" s="8" customFormat="1" ht="15">
      <c r="A117" s="213" t="s">
        <v>133</v>
      </c>
      <c r="B117" s="247">
        <f>'Open Int.'!K121</f>
        <v>2884250</v>
      </c>
      <c r="C117" s="249">
        <f>'Open Int.'!R121</f>
        <v>343.62954500000006</v>
      </c>
      <c r="D117" s="167">
        <f t="shared" si="3"/>
        <v>0.09007689445286543</v>
      </c>
      <c r="E117" s="255">
        <f>'Open Int.'!B121/'Open Int.'!K121</f>
        <v>0.8898327121435382</v>
      </c>
      <c r="F117" s="240">
        <f>'Open Int.'!E121/'Open Int.'!K121</f>
        <v>0.10583340556470486</v>
      </c>
      <c r="G117" s="256">
        <f>'Open Int.'!H121/'Open Int.'!K121</f>
        <v>0.004333882291756956</v>
      </c>
      <c r="H117" s="259">
        <v>32019865</v>
      </c>
      <c r="I117" s="243">
        <v>2502500</v>
      </c>
      <c r="J117" s="386">
        <v>1251250</v>
      </c>
      <c r="K117" s="121" t="str">
        <f t="shared" si="2"/>
        <v>Gross Exposure is less then 30%</v>
      </c>
      <c r="M117"/>
      <c r="N117"/>
    </row>
    <row r="118" spans="1:14" s="8" customFormat="1" ht="15">
      <c r="A118" s="213" t="s">
        <v>247</v>
      </c>
      <c r="B118" s="247">
        <f>'Open Int.'!K122</f>
        <v>2113362</v>
      </c>
      <c r="C118" s="249">
        <f>'Open Int.'!R122</f>
        <v>166.77596223</v>
      </c>
      <c r="D118" s="167">
        <f t="shared" si="3"/>
        <v>0.5070729721695095</v>
      </c>
      <c r="E118" s="255">
        <f>'Open Int.'!B122/'Open Int.'!K122</f>
        <v>0.9904706339945546</v>
      </c>
      <c r="F118" s="240">
        <f>'Open Int.'!E122/'Open Int.'!K122</f>
        <v>0.008556981719175419</v>
      </c>
      <c r="G118" s="256">
        <f>'Open Int.'!H122/'Open Int.'!K122</f>
        <v>0.0009723842862699338</v>
      </c>
      <c r="H118" s="259">
        <v>4167767</v>
      </c>
      <c r="I118" s="243">
        <v>833508</v>
      </c>
      <c r="J118" s="386">
        <v>658011</v>
      </c>
      <c r="K118" s="121" t="str">
        <f t="shared" si="2"/>
        <v>Gross exposure is building up andcrpsses 40% mark</v>
      </c>
      <c r="M118"/>
      <c r="N118"/>
    </row>
    <row r="119" spans="1:14" s="8" customFormat="1" ht="15">
      <c r="A119" s="213" t="s">
        <v>188</v>
      </c>
      <c r="B119" s="247">
        <f>'Open Int.'!K123</f>
        <v>8268850</v>
      </c>
      <c r="C119" s="249">
        <f>'Open Int.'!R123</f>
        <v>69.66506125</v>
      </c>
      <c r="D119" s="167">
        <f t="shared" si="3"/>
        <v>0.4031872115219723</v>
      </c>
      <c r="E119" s="255">
        <f>'Open Int.'!B123/'Open Int.'!K123</f>
        <v>0.9361398501605422</v>
      </c>
      <c r="F119" s="240">
        <f>'Open Int.'!E123/'Open Int.'!K123</f>
        <v>0.05957902247591866</v>
      </c>
      <c r="G119" s="256">
        <f>'Open Int.'!H123/'Open Int.'!K123</f>
        <v>0.004281127363539065</v>
      </c>
      <c r="H119" s="259">
        <v>20508711</v>
      </c>
      <c r="I119" s="243">
        <v>4100500</v>
      </c>
      <c r="J119" s="386">
        <v>4100500</v>
      </c>
      <c r="K119" s="121" t="str">
        <f t="shared" si="2"/>
        <v>Gross exposure is building up andcrpsses 40% mark</v>
      </c>
      <c r="M119"/>
      <c r="N119"/>
    </row>
    <row r="120" spans="1:14" s="8" customFormat="1" ht="15">
      <c r="A120" s="213" t="s">
        <v>96</v>
      </c>
      <c r="B120" s="247">
        <f>'Open Int.'!K124</f>
        <v>5107200</v>
      </c>
      <c r="C120" s="249">
        <f>'Open Int.'!R124</f>
        <v>62.333376</v>
      </c>
      <c r="D120" s="167">
        <f t="shared" si="3"/>
        <v>0.11343389397289154</v>
      </c>
      <c r="E120" s="255">
        <f>'Open Int.'!B124/'Open Int.'!K124</f>
        <v>0.9638157894736842</v>
      </c>
      <c r="F120" s="240">
        <f>'Open Int.'!E124/'Open Int.'!K124</f>
        <v>0.03536184210526316</v>
      </c>
      <c r="G120" s="256">
        <f>'Open Int.'!H124/'Open Int.'!K124</f>
        <v>0.0008223684210526315</v>
      </c>
      <c r="H120" s="259">
        <v>45023580</v>
      </c>
      <c r="I120" s="243">
        <v>9000600</v>
      </c>
      <c r="J120" s="386">
        <v>4498200</v>
      </c>
      <c r="K120" s="121" t="str">
        <f t="shared" si="2"/>
        <v>Gross Exposure is less then 30%</v>
      </c>
      <c r="M120"/>
      <c r="N120"/>
    </row>
    <row r="121" spans="1:14" s="8" customFormat="1" ht="15">
      <c r="A121" s="213" t="s">
        <v>168</v>
      </c>
      <c r="B121" s="247">
        <f>'Open Int.'!K125</f>
        <v>568800</v>
      </c>
      <c r="C121" s="249">
        <f>'Open Int.'!R125</f>
        <v>26.369568</v>
      </c>
      <c r="D121" s="167">
        <f t="shared" si="3"/>
        <v>0.019519426771264437</v>
      </c>
      <c r="E121" s="255">
        <f>'Open Int.'!B125/'Open Int.'!K125</f>
        <v>1</v>
      </c>
      <c r="F121" s="240">
        <f>'Open Int.'!E125/'Open Int.'!K125</f>
        <v>0</v>
      </c>
      <c r="G121" s="256">
        <f>'Open Int.'!H125/'Open Int.'!K125</f>
        <v>0</v>
      </c>
      <c r="H121" s="259">
        <v>29140200</v>
      </c>
      <c r="I121" s="243">
        <v>5827500</v>
      </c>
      <c r="J121" s="386">
        <v>2913300</v>
      </c>
      <c r="K121" s="121" t="str">
        <f t="shared" si="2"/>
        <v>Gross Exposure is less then 30%</v>
      </c>
      <c r="M121"/>
      <c r="N121"/>
    </row>
    <row r="122" spans="1:14" s="8" customFormat="1" ht="15">
      <c r="A122" s="213" t="s">
        <v>169</v>
      </c>
      <c r="B122" s="247">
        <f>'Open Int.'!K126</f>
        <v>5658000</v>
      </c>
      <c r="C122" s="249">
        <f>'Open Int.'!R126</f>
        <v>26.479439999999997</v>
      </c>
      <c r="D122" s="167">
        <f t="shared" si="3"/>
        <v>0.14145</v>
      </c>
      <c r="E122" s="255">
        <f>'Open Int.'!B126/'Open Int.'!K126</f>
        <v>0.9378048780487804</v>
      </c>
      <c r="F122" s="240">
        <f>'Open Int.'!E126/'Open Int.'!K126</f>
        <v>0.05</v>
      </c>
      <c r="G122" s="256">
        <f>'Open Int.'!H126/'Open Int.'!K126</f>
        <v>0.012195121951219513</v>
      </c>
      <c r="H122" s="259">
        <v>40000000</v>
      </c>
      <c r="I122" s="243">
        <v>7997100</v>
      </c>
      <c r="J122" s="386">
        <v>7997100</v>
      </c>
      <c r="K122" s="121" t="str">
        <f t="shared" si="2"/>
        <v>Gross Exposure is less then 30%</v>
      </c>
      <c r="M122"/>
      <c r="N122"/>
    </row>
    <row r="123" spans="1:14" s="8" customFormat="1" ht="15">
      <c r="A123" s="213" t="s">
        <v>170</v>
      </c>
      <c r="B123" s="247">
        <f>'Open Int.'!K127</f>
        <v>3863475</v>
      </c>
      <c r="C123" s="249">
        <f>'Open Int.'!R127</f>
        <v>158.653600875</v>
      </c>
      <c r="D123" s="167">
        <f t="shared" si="3"/>
        <v>0.3821622879200721</v>
      </c>
      <c r="E123" s="255">
        <f>'Open Int.'!B127/'Open Int.'!K127</f>
        <v>0.9782579154776464</v>
      </c>
      <c r="F123" s="240">
        <f>'Open Int.'!E127/'Open Int.'!K127</f>
        <v>0.02079086832450061</v>
      </c>
      <c r="G123" s="256">
        <f>'Open Int.'!H127/'Open Int.'!K127</f>
        <v>0.0009512161978529692</v>
      </c>
      <c r="H123" s="259">
        <v>10109514</v>
      </c>
      <c r="I123" s="243">
        <v>2021775</v>
      </c>
      <c r="J123" s="386">
        <v>1170225</v>
      </c>
      <c r="K123" s="121" t="str">
        <f t="shared" si="2"/>
        <v>Some sign of build up Gross exposure crosses 30%</v>
      </c>
      <c r="M123"/>
      <c r="N123"/>
    </row>
    <row r="124" spans="1:16" s="8" customFormat="1" ht="15">
      <c r="A124" s="213" t="s">
        <v>52</v>
      </c>
      <c r="B124" s="247">
        <f>'Open Int.'!K128</f>
        <v>4260000</v>
      </c>
      <c r="C124" s="249">
        <f>'Open Int.'!R128</f>
        <v>254.535</v>
      </c>
      <c r="D124" s="167">
        <f t="shared" si="3"/>
        <v>0.08468609765984879</v>
      </c>
      <c r="E124" s="255">
        <f>'Open Int.'!B128/'Open Int.'!K128</f>
        <v>0.9884507042253521</v>
      </c>
      <c r="F124" s="240">
        <f>'Open Int.'!E128/'Open Int.'!K128</f>
        <v>0.010422535211267606</v>
      </c>
      <c r="G124" s="256">
        <f>'Open Int.'!H128/'Open Int.'!K128</f>
        <v>0.0011267605633802818</v>
      </c>
      <c r="H124" s="259">
        <v>50303416</v>
      </c>
      <c r="I124" s="243">
        <v>5000400</v>
      </c>
      <c r="J124" s="386">
        <v>2500200</v>
      </c>
      <c r="K124" s="121" t="str">
        <f t="shared" si="2"/>
        <v>Gross Exposure is less then 30%</v>
      </c>
      <c r="M124"/>
      <c r="N124"/>
      <c r="P124" s="100"/>
    </row>
    <row r="125" spans="1:14" s="4" customFormat="1" ht="14.25">
      <c r="A125" s="213" t="s">
        <v>171</v>
      </c>
      <c r="B125" s="247">
        <f>'Open Int.'!K129</f>
        <v>1659600</v>
      </c>
      <c r="C125" s="249">
        <f>'Open Int.'!R129</f>
        <v>55.72107</v>
      </c>
      <c r="D125" s="167">
        <f t="shared" si="3"/>
        <v>0.2959913820778609</v>
      </c>
      <c r="E125" s="255">
        <f>'Open Int.'!B129/'Open Int.'!K129</f>
        <v>0.9956616052060737</v>
      </c>
      <c r="F125" s="240">
        <f>'Open Int.'!E129/'Open Int.'!K129</f>
        <v>0.004338394793926247</v>
      </c>
      <c r="G125" s="256">
        <f>'Open Int.'!H129/'Open Int.'!K129</f>
        <v>0</v>
      </c>
      <c r="H125" s="259">
        <v>5606920</v>
      </c>
      <c r="I125" s="243">
        <v>1120800</v>
      </c>
      <c r="J125" s="386">
        <v>1120800</v>
      </c>
      <c r="K125" s="121" t="str">
        <f t="shared" si="2"/>
        <v>Gross Exposure is less then 30%</v>
      </c>
      <c r="M125"/>
      <c r="N125"/>
    </row>
    <row r="126" spans="1:14" s="4" customFormat="1" ht="14.25">
      <c r="A126" s="188" t="s">
        <v>226</v>
      </c>
      <c r="B126" s="247">
        <f>'Open Int.'!K130</f>
        <v>2149700</v>
      </c>
      <c r="C126" s="249">
        <f>'Open Int.'!R130</f>
        <v>62.5455215</v>
      </c>
      <c r="D126" s="167">
        <f t="shared" si="3"/>
        <v>0.04574862830196104</v>
      </c>
      <c r="E126" s="255">
        <f>'Open Int.'!B130/'Open Int.'!K130</f>
        <v>0.8879843699120807</v>
      </c>
      <c r="F126" s="240">
        <f>'Open Int.'!E130/'Open Int.'!K130</f>
        <v>0.07456854444806252</v>
      </c>
      <c r="G126" s="256">
        <f>'Open Int.'!H130/'Open Int.'!K130</f>
        <v>0.03744708563985672</v>
      </c>
      <c r="H126" s="259">
        <v>46989387</v>
      </c>
      <c r="I126" s="243">
        <v>8037400</v>
      </c>
      <c r="J126" s="386">
        <v>4018700</v>
      </c>
      <c r="K126" s="121" t="str">
        <f t="shared" si="2"/>
        <v>Gross Exposure is less then 30%</v>
      </c>
      <c r="M126"/>
      <c r="N126"/>
    </row>
    <row r="127" spans="2:9" s="4" customFormat="1" ht="14.25">
      <c r="B127" s="70"/>
      <c r="H127" s="62"/>
      <c r="I127" s="62"/>
    </row>
    <row r="128" spans="2:9" s="4" customFormat="1" ht="14.25">
      <c r="B128" s="70"/>
      <c r="H128" s="62"/>
      <c r="I128" s="62"/>
    </row>
    <row r="129" spans="1:10" ht="14.25">
      <c r="A129" s="4"/>
      <c r="B129" s="70"/>
      <c r="C129" s="4"/>
      <c r="D129" s="4"/>
      <c r="E129" s="4"/>
      <c r="F129" s="4"/>
      <c r="G129" s="4"/>
      <c r="H129" s="62"/>
      <c r="I129" s="62"/>
      <c r="J129" s="4"/>
    </row>
    <row r="130" spans="2:8" ht="12.75">
      <c r="B130" s="1"/>
      <c r="F130" s="75"/>
      <c r="G130" s="4"/>
      <c r="H130" s="62"/>
    </row>
    <row r="131" spans="6:8" ht="12.75">
      <c r="F131" s="75"/>
      <c r="G131" s="4"/>
      <c r="H131" s="62"/>
    </row>
    <row r="132" spans="6:8" ht="12.75">
      <c r="F132" s="4"/>
      <c r="G132" s="4"/>
      <c r="H132" s="62"/>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20"/>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F173" sqref="F173"/>
    </sheetView>
  </sheetViews>
  <sheetFormatPr defaultColWidth="9.140625" defaultRowHeight="12.75"/>
  <cols>
    <col min="1" max="1" width="12.140625" style="32" customWidth="1"/>
    <col min="2" max="2" width="8.8515625" style="4" customWidth="1"/>
    <col min="3" max="3" width="10.00390625" style="4" customWidth="1"/>
    <col min="4" max="4" width="8.7109375" style="118" customWidth="1"/>
    <col min="5" max="5" width="11.57421875" style="4" customWidth="1"/>
    <col min="6" max="7" width="9.421875" style="4" customWidth="1"/>
    <col min="8" max="8" width="12.421875" style="123" hidden="1" customWidth="1"/>
    <col min="9" max="9" width="10.57421875" style="7" hidden="1" customWidth="1"/>
    <col min="10" max="10" width="12.00390625" style="120" customWidth="1"/>
    <col min="11" max="11" width="9.140625" style="4" hidden="1" customWidth="1"/>
    <col min="12" max="12" width="9.7109375" style="4" hidden="1" customWidth="1"/>
    <col min="13" max="13" width="9.140625" style="4" hidden="1" customWidth="1"/>
    <col min="14" max="15" width="9.140625" style="5" customWidth="1"/>
    <col min="16" max="16" width="11.57421875" style="5" bestFit="1" customWidth="1"/>
    <col min="17" max="16384" width="9.140625" style="5" customWidth="1"/>
  </cols>
  <sheetData>
    <row r="1" spans="1:13" s="69" customFormat="1" ht="19.5" customHeight="1" thickBot="1">
      <c r="A1" s="407" t="s">
        <v>253</v>
      </c>
      <c r="B1" s="408"/>
      <c r="C1" s="408"/>
      <c r="D1" s="408"/>
      <c r="E1" s="408"/>
      <c r="F1" s="408"/>
      <c r="G1" s="408"/>
      <c r="H1" s="408"/>
      <c r="I1" s="408"/>
      <c r="J1" s="440"/>
      <c r="K1" s="35"/>
      <c r="L1" s="36"/>
      <c r="M1" s="37"/>
    </row>
    <row r="2" spans="1:13" s="39" customFormat="1" ht="31.5" customHeight="1" thickBot="1">
      <c r="A2" s="444" t="s">
        <v>37</v>
      </c>
      <c r="B2" s="446" t="s">
        <v>15</v>
      </c>
      <c r="C2" s="448" t="s">
        <v>41</v>
      </c>
      <c r="D2" s="450" t="s">
        <v>86</v>
      </c>
      <c r="E2" s="451"/>
      <c r="F2" s="452"/>
      <c r="G2" s="453" t="s">
        <v>108</v>
      </c>
      <c r="H2" s="453"/>
      <c r="I2" s="453"/>
      <c r="J2" s="443"/>
      <c r="K2" s="441" t="s">
        <v>42</v>
      </c>
      <c r="L2" s="442"/>
      <c r="M2" s="443"/>
    </row>
    <row r="3" spans="1:13" s="39" customFormat="1" ht="27.75" thickBot="1">
      <c r="A3" s="445"/>
      <c r="B3" s="447"/>
      <c r="C3" s="449"/>
      <c r="D3" s="134" t="s">
        <v>87</v>
      </c>
      <c r="E3" s="103" t="s">
        <v>43</v>
      </c>
      <c r="F3" s="135" t="s">
        <v>20</v>
      </c>
      <c r="G3" s="38" t="s">
        <v>43</v>
      </c>
      <c r="H3" s="122" t="s">
        <v>106</v>
      </c>
      <c r="I3" s="40" t="s">
        <v>107</v>
      </c>
      <c r="J3" s="119" t="s">
        <v>20</v>
      </c>
      <c r="K3" s="162" t="s">
        <v>21</v>
      </c>
      <c r="L3" s="108" t="s">
        <v>22</v>
      </c>
      <c r="M3" s="109" t="s">
        <v>23</v>
      </c>
    </row>
    <row r="4" spans="1:14" s="9" customFormat="1" ht="15">
      <c r="A4" s="105" t="s">
        <v>197</v>
      </c>
      <c r="B4" s="189">
        <v>100</v>
      </c>
      <c r="C4" s="359">
        <f>Volume!J4</f>
        <v>5904.15</v>
      </c>
      <c r="D4" s="345">
        <v>538.24</v>
      </c>
      <c r="E4" s="221">
        <f>D4*B4</f>
        <v>53824</v>
      </c>
      <c r="F4" s="222">
        <f>D4/C4*100</f>
        <v>9.116299552010029</v>
      </c>
      <c r="G4" s="296">
        <f aca="true" t="shared" si="0" ref="G4:G35">(B4*C4)*H4%+E4</f>
        <v>71536.45</v>
      </c>
      <c r="H4" s="294">
        <v>3</v>
      </c>
      <c r="I4" s="224">
        <f>G4/B4</f>
        <v>715.3645</v>
      </c>
      <c r="J4" s="225">
        <f aca="true" t="shared" si="1" ref="J4:J35">I4/C4</f>
        <v>0.12116299552010028</v>
      </c>
      <c r="K4" s="227">
        <f>M4/16</f>
        <v>1.59200975</v>
      </c>
      <c r="L4" s="228">
        <f>K4*SQRT(30)</f>
        <v>8.7197965184316</v>
      </c>
      <c r="M4" s="229">
        <v>25.472156</v>
      </c>
      <c r="N4" s="92"/>
    </row>
    <row r="5" spans="1:14" s="9" customFormat="1" ht="15">
      <c r="A5" s="205" t="s">
        <v>88</v>
      </c>
      <c r="B5" s="190">
        <v>50</v>
      </c>
      <c r="C5" s="308">
        <f>Volume!J5</f>
        <v>5334.3</v>
      </c>
      <c r="D5" s="344">
        <v>368.22</v>
      </c>
      <c r="E5" s="218">
        <f aca="true" t="shared" si="2" ref="E5:E68">D5*B5</f>
        <v>18411</v>
      </c>
      <c r="F5" s="223">
        <f aca="true" t="shared" si="3" ref="F5:F68">D5/C5*100</f>
        <v>6.902873854113942</v>
      </c>
      <c r="G5" s="297">
        <f t="shared" si="0"/>
        <v>26412.45</v>
      </c>
      <c r="H5" s="295">
        <v>3</v>
      </c>
      <c r="I5" s="219">
        <f aca="true" t="shared" si="4" ref="I5:I68">G5/B5</f>
        <v>528.249</v>
      </c>
      <c r="J5" s="226">
        <f t="shared" si="1"/>
        <v>0.09902873854113942</v>
      </c>
      <c r="K5" s="230">
        <f aca="true" t="shared" si="5" ref="K5:K68">M5/16</f>
        <v>1.3283789375</v>
      </c>
      <c r="L5" s="220">
        <f aca="true" t="shared" si="6" ref="L5:L68">K5*SQRT(30)</f>
        <v>7.275831089834952</v>
      </c>
      <c r="M5" s="231">
        <v>21.254063</v>
      </c>
      <c r="N5" s="92"/>
    </row>
    <row r="6" spans="1:14" s="9" customFormat="1" ht="15">
      <c r="A6" s="205" t="s">
        <v>9</v>
      </c>
      <c r="B6" s="190">
        <v>100</v>
      </c>
      <c r="C6" s="308">
        <f>Volume!J6</f>
        <v>3940.5</v>
      </c>
      <c r="D6" s="344">
        <v>273.88</v>
      </c>
      <c r="E6" s="218">
        <f t="shared" si="2"/>
        <v>27388</v>
      </c>
      <c r="F6" s="223">
        <f t="shared" si="3"/>
        <v>6.950387006725036</v>
      </c>
      <c r="G6" s="297">
        <f t="shared" si="0"/>
        <v>39209.5</v>
      </c>
      <c r="H6" s="295">
        <v>3</v>
      </c>
      <c r="I6" s="219">
        <f t="shared" si="4"/>
        <v>392.095</v>
      </c>
      <c r="J6" s="226">
        <f t="shared" si="1"/>
        <v>0.09950387006725035</v>
      </c>
      <c r="K6" s="230">
        <f t="shared" si="5"/>
        <v>0.9191089375</v>
      </c>
      <c r="L6" s="220">
        <f t="shared" si="6"/>
        <v>5.034166978733559</v>
      </c>
      <c r="M6" s="231">
        <v>14.705743</v>
      </c>
      <c r="N6" s="92"/>
    </row>
    <row r="7" spans="1:13" s="8" customFormat="1" ht="15">
      <c r="A7" s="205" t="s">
        <v>149</v>
      </c>
      <c r="B7" s="190">
        <v>100</v>
      </c>
      <c r="C7" s="308">
        <f>Volume!J7</f>
        <v>3601.35</v>
      </c>
      <c r="D7" s="344">
        <v>481.87</v>
      </c>
      <c r="E7" s="218">
        <f t="shared" si="2"/>
        <v>48187</v>
      </c>
      <c r="F7" s="223">
        <f t="shared" si="3"/>
        <v>13.380260180210199</v>
      </c>
      <c r="G7" s="297">
        <f t="shared" si="0"/>
        <v>66193.75</v>
      </c>
      <c r="H7" s="295">
        <v>5</v>
      </c>
      <c r="I7" s="219">
        <f t="shared" si="4"/>
        <v>661.9375</v>
      </c>
      <c r="J7" s="226">
        <f t="shared" si="1"/>
        <v>0.183802601802102</v>
      </c>
      <c r="K7" s="230">
        <f t="shared" si="5"/>
        <v>2.0265173125</v>
      </c>
      <c r="L7" s="220">
        <f t="shared" si="6"/>
        <v>11.099692452309958</v>
      </c>
      <c r="M7" s="231">
        <v>32.424277</v>
      </c>
    </row>
    <row r="8" spans="1:13" s="9" customFormat="1" ht="15">
      <c r="A8" s="205" t="s">
        <v>0</v>
      </c>
      <c r="B8" s="190">
        <v>375</v>
      </c>
      <c r="C8" s="308">
        <f>Volume!J8</f>
        <v>1062.75</v>
      </c>
      <c r="D8" s="344">
        <v>143.03</v>
      </c>
      <c r="E8" s="218">
        <f t="shared" si="2"/>
        <v>53636.25</v>
      </c>
      <c r="F8" s="223">
        <f t="shared" si="3"/>
        <v>13.458480357562927</v>
      </c>
      <c r="G8" s="297">
        <f t="shared" si="0"/>
        <v>73562.8125</v>
      </c>
      <c r="H8" s="295">
        <v>5</v>
      </c>
      <c r="I8" s="219">
        <f t="shared" si="4"/>
        <v>196.1675</v>
      </c>
      <c r="J8" s="226">
        <f t="shared" si="1"/>
        <v>0.18458480357562926</v>
      </c>
      <c r="K8" s="230">
        <f t="shared" si="5"/>
        <v>2.4777595625</v>
      </c>
      <c r="L8" s="220">
        <f t="shared" si="6"/>
        <v>13.571248044553816</v>
      </c>
      <c r="M8" s="231">
        <v>39.644153</v>
      </c>
    </row>
    <row r="9" spans="1:13" s="8" customFormat="1" ht="15">
      <c r="A9" s="205" t="s">
        <v>150</v>
      </c>
      <c r="B9" s="190">
        <v>4900</v>
      </c>
      <c r="C9" s="308">
        <f>Volume!J9</f>
        <v>88.3</v>
      </c>
      <c r="D9" s="344">
        <v>9.54</v>
      </c>
      <c r="E9" s="218">
        <f t="shared" si="2"/>
        <v>46745.99999999999</v>
      </c>
      <c r="F9" s="223">
        <f t="shared" si="3"/>
        <v>10.804077010192525</v>
      </c>
      <c r="G9" s="297">
        <f t="shared" si="0"/>
        <v>68379.5</v>
      </c>
      <c r="H9" s="295">
        <v>5</v>
      </c>
      <c r="I9" s="219">
        <f t="shared" si="4"/>
        <v>13.955</v>
      </c>
      <c r="J9" s="226">
        <f t="shared" si="1"/>
        <v>0.15804077010192527</v>
      </c>
      <c r="K9" s="230">
        <f t="shared" si="5"/>
        <v>1.9274864375</v>
      </c>
      <c r="L9" s="220">
        <f t="shared" si="6"/>
        <v>10.557278011040216</v>
      </c>
      <c r="M9" s="231">
        <v>30.839783</v>
      </c>
    </row>
    <row r="10" spans="1:13" s="8" customFormat="1" ht="15">
      <c r="A10" s="205" t="s">
        <v>189</v>
      </c>
      <c r="B10" s="190">
        <v>6700</v>
      </c>
      <c r="C10" s="308">
        <f>Volume!J10</f>
        <v>68.3</v>
      </c>
      <c r="D10" s="200">
        <v>8.03</v>
      </c>
      <c r="E10" s="218">
        <f t="shared" si="2"/>
        <v>53800.99999999999</v>
      </c>
      <c r="F10" s="223">
        <f t="shared" si="3"/>
        <v>11.756954612005856</v>
      </c>
      <c r="G10" s="297">
        <f t="shared" si="0"/>
        <v>76681.5</v>
      </c>
      <c r="H10" s="295">
        <v>5</v>
      </c>
      <c r="I10" s="219">
        <f t="shared" si="4"/>
        <v>11.445</v>
      </c>
      <c r="J10" s="226">
        <f t="shared" si="1"/>
        <v>0.1675695461200586</v>
      </c>
      <c r="K10" s="230">
        <f t="shared" si="5"/>
        <v>2.196746625</v>
      </c>
      <c r="L10" s="220">
        <f t="shared" si="6"/>
        <v>12.03207679635842</v>
      </c>
      <c r="M10" s="215">
        <v>35.147946</v>
      </c>
    </row>
    <row r="11" spans="1:13" s="9" customFormat="1" ht="15">
      <c r="A11" s="205" t="s">
        <v>89</v>
      </c>
      <c r="B11" s="190">
        <v>4600</v>
      </c>
      <c r="C11" s="308">
        <f>Volume!J11</f>
        <v>86.1</v>
      </c>
      <c r="D11" s="344">
        <v>13.64</v>
      </c>
      <c r="E11" s="218">
        <f t="shared" si="2"/>
        <v>62744</v>
      </c>
      <c r="F11" s="223">
        <f t="shared" si="3"/>
        <v>15.842044134727063</v>
      </c>
      <c r="G11" s="297">
        <f t="shared" si="0"/>
        <v>82547</v>
      </c>
      <c r="H11" s="295">
        <v>5</v>
      </c>
      <c r="I11" s="219">
        <f t="shared" si="4"/>
        <v>17.945</v>
      </c>
      <c r="J11" s="226">
        <f t="shared" si="1"/>
        <v>0.20842044134727064</v>
      </c>
      <c r="K11" s="230">
        <f t="shared" si="5"/>
        <v>1.887629</v>
      </c>
      <c r="L11" s="220">
        <f t="shared" si="6"/>
        <v>10.338969835009193</v>
      </c>
      <c r="M11" s="231">
        <v>30.202064</v>
      </c>
    </row>
    <row r="12" spans="1:13" s="9" customFormat="1" ht="15">
      <c r="A12" s="205" t="s">
        <v>102</v>
      </c>
      <c r="B12" s="190">
        <v>4300</v>
      </c>
      <c r="C12" s="308">
        <f>Volume!J12</f>
        <v>51.6</v>
      </c>
      <c r="D12" s="344">
        <v>6.83</v>
      </c>
      <c r="E12" s="218">
        <f t="shared" si="2"/>
        <v>29369</v>
      </c>
      <c r="F12" s="223">
        <f t="shared" si="3"/>
        <v>13.236434108527131</v>
      </c>
      <c r="G12" s="297">
        <f t="shared" si="0"/>
        <v>40662.692</v>
      </c>
      <c r="H12" s="295">
        <v>5.09</v>
      </c>
      <c r="I12" s="219">
        <f t="shared" si="4"/>
        <v>9.45644</v>
      </c>
      <c r="J12" s="226">
        <f t="shared" si="1"/>
        <v>0.18326434108527132</v>
      </c>
      <c r="K12" s="230">
        <f t="shared" si="5"/>
        <v>3.0647585625</v>
      </c>
      <c r="L12" s="220">
        <f t="shared" si="6"/>
        <v>16.786373979883564</v>
      </c>
      <c r="M12" s="231">
        <v>49.036137</v>
      </c>
    </row>
    <row r="13" spans="1:13" s="8" customFormat="1" ht="15">
      <c r="A13" s="205" t="s">
        <v>151</v>
      </c>
      <c r="B13" s="190">
        <v>9550</v>
      </c>
      <c r="C13" s="308">
        <f>Volume!J13</f>
        <v>44.1</v>
      </c>
      <c r="D13" s="344">
        <v>5.62</v>
      </c>
      <c r="E13" s="218">
        <f t="shared" si="2"/>
        <v>53671</v>
      </c>
      <c r="F13" s="223">
        <f t="shared" si="3"/>
        <v>12.7437641723356</v>
      </c>
      <c r="G13" s="297">
        <f t="shared" si="0"/>
        <v>74728.75</v>
      </c>
      <c r="H13" s="295">
        <v>5</v>
      </c>
      <c r="I13" s="219">
        <f t="shared" si="4"/>
        <v>7.825</v>
      </c>
      <c r="J13" s="226">
        <f t="shared" si="1"/>
        <v>0.17743764172335602</v>
      </c>
      <c r="K13" s="230">
        <f t="shared" si="5"/>
        <v>2.1923670625</v>
      </c>
      <c r="L13" s="220">
        <f t="shared" si="6"/>
        <v>12.008088944625882</v>
      </c>
      <c r="M13" s="231">
        <v>35.077873</v>
      </c>
    </row>
    <row r="14" spans="1:13" s="8" customFormat="1" ht="15">
      <c r="A14" s="205" t="s">
        <v>172</v>
      </c>
      <c r="B14" s="190">
        <v>350</v>
      </c>
      <c r="C14" s="308">
        <f>Volume!J14</f>
        <v>696.45</v>
      </c>
      <c r="D14" s="344">
        <v>78.44</v>
      </c>
      <c r="E14" s="218">
        <f t="shared" si="2"/>
        <v>27454</v>
      </c>
      <c r="F14" s="223">
        <f t="shared" si="3"/>
        <v>11.262832938473686</v>
      </c>
      <c r="G14" s="297">
        <f t="shared" si="0"/>
        <v>39641.875</v>
      </c>
      <c r="H14" s="295">
        <v>5</v>
      </c>
      <c r="I14" s="219">
        <f t="shared" si="4"/>
        <v>113.2625</v>
      </c>
      <c r="J14" s="226">
        <f t="shared" si="1"/>
        <v>0.16262832938473687</v>
      </c>
      <c r="K14" s="230">
        <f t="shared" si="5"/>
        <v>1.65248325</v>
      </c>
      <c r="L14" s="220">
        <f t="shared" si="6"/>
        <v>9.051023519244488</v>
      </c>
      <c r="M14" s="215">
        <v>26.439732</v>
      </c>
    </row>
    <row r="15" spans="1:13" s="9" customFormat="1" ht="15">
      <c r="A15" s="205" t="s">
        <v>208</v>
      </c>
      <c r="B15" s="190">
        <v>100</v>
      </c>
      <c r="C15" s="308">
        <f>Volume!J15</f>
        <v>2643.05</v>
      </c>
      <c r="D15" s="344">
        <v>277.98</v>
      </c>
      <c r="E15" s="218">
        <f t="shared" si="2"/>
        <v>27798</v>
      </c>
      <c r="F15" s="223">
        <f t="shared" si="3"/>
        <v>10.51739467660468</v>
      </c>
      <c r="G15" s="297">
        <f t="shared" si="0"/>
        <v>41013.25</v>
      </c>
      <c r="H15" s="295">
        <v>5</v>
      </c>
      <c r="I15" s="219">
        <f t="shared" si="4"/>
        <v>410.1325</v>
      </c>
      <c r="J15" s="226">
        <f t="shared" si="1"/>
        <v>0.1551739467660468</v>
      </c>
      <c r="K15" s="230">
        <f t="shared" si="5"/>
        <v>1.8035315</v>
      </c>
      <c r="L15" s="220">
        <f t="shared" si="6"/>
        <v>9.878348857211286</v>
      </c>
      <c r="M15" s="231">
        <v>28.856504</v>
      </c>
    </row>
    <row r="16" spans="1:13" s="9" customFormat="1" ht="15">
      <c r="A16" s="205" t="s">
        <v>90</v>
      </c>
      <c r="B16" s="190">
        <v>1400</v>
      </c>
      <c r="C16" s="308">
        <f>Volume!J16</f>
        <v>235.25</v>
      </c>
      <c r="D16" s="344">
        <v>38.92</v>
      </c>
      <c r="E16" s="218">
        <f t="shared" si="2"/>
        <v>54488</v>
      </c>
      <c r="F16" s="223">
        <f t="shared" si="3"/>
        <v>16.544102019128587</v>
      </c>
      <c r="G16" s="297">
        <f t="shared" si="0"/>
        <v>70955.5</v>
      </c>
      <c r="H16" s="295">
        <v>5</v>
      </c>
      <c r="I16" s="219">
        <f t="shared" si="4"/>
        <v>50.6825</v>
      </c>
      <c r="J16" s="226">
        <f t="shared" si="1"/>
        <v>0.21544102019128586</v>
      </c>
      <c r="K16" s="230">
        <f t="shared" si="5"/>
        <v>2.6960369375</v>
      </c>
      <c r="L16" s="220">
        <f t="shared" si="6"/>
        <v>14.766802465358959</v>
      </c>
      <c r="M16" s="231">
        <v>43.136591</v>
      </c>
    </row>
    <row r="17" spans="1:13" s="9" customFormat="1" ht="15">
      <c r="A17" s="205" t="s">
        <v>91</v>
      </c>
      <c r="B17" s="190">
        <v>3800</v>
      </c>
      <c r="C17" s="308">
        <f>Volume!J17</f>
        <v>191.55</v>
      </c>
      <c r="D17" s="344">
        <v>37</v>
      </c>
      <c r="E17" s="218">
        <f t="shared" si="2"/>
        <v>140600</v>
      </c>
      <c r="F17" s="223">
        <f t="shared" si="3"/>
        <v>19.316105455494647</v>
      </c>
      <c r="G17" s="297">
        <f t="shared" si="0"/>
        <v>178959.803</v>
      </c>
      <c r="H17" s="295">
        <v>5.27</v>
      </c>
      <c r="I17" s="219">
        <f t="shared" si="4"/>
        <v>47.094685000000005</v>
      </c>
      <c r="J17" s="226">
        <f t="shared" si="1"/>
        <v>0.2458610545549465</v>
      </c>
      <c r="K17" s="230">
        <f t="shared" si="5"/>
        <v>2.893695375</v>
      </c>
      <c r="L17" s="220">
        <f t="shared" si="6"/>
        <v>15.849422314358709</v>
      </c>
      <c r="M17" s="231">
        <v>46.299126</v>
      </c>
    </row>
    <row r="18" spans="1:13" s="9" customFormat="1" ht="15">
      <c r="A18" s="205" t="s">
        <v>44</v>
      </c>
      <c r="B18" s="190">
        <v>275</v>
      </c>
      <c r="C18" s="308">
        <f>Volume!J18</f>
        <v>1270.55</v>
      </c>
      <c r="D18" s="344">
        <v>170.63</v>
      </c>
      <c r="E18" s="218">
        <f t="shared" si="2"/>
        <v>46923.25</v>
      </c>
      <c r="F18" s="223">
        <f t="shared" si="3"/>
        <v>13.429617094958877</v>
      </c>
      <c r="G18" s="297">
        <f t="shared" si="0"/>
        <v>64393.3125</v>
      </c>
      <c r="H18" s="295">
        <v>5</v>
      </c>
      <c r="I18" s="219">
        <f t="shared" si="4"/>
        <v>234.1575</v>
      </c>
      <c r="J18" s="226">
        <f t="shared" si="1"/>
        <v>0.18429617094958878</v>
      </c>
      <c r="K18" s="230">
        <f t="shared" si="5"/>
        <v>1.8448464375</v>
      </c>
      <c r="L18" s="220">
        <f t="shared" si="6"/>
        <v>10.104640089517947</v>
      </c>
      <c r="M18" s="231">
        <v>29.517543</v>
      </c>
    </row>
    <row r="19" spans="1:13" s="9" customFormat="1" ht="15">
      <c r="A19" s="205" t="s">
        <v>152</v>
      </c>
      <c r="B19" s="190">
        <v>1000</v>
      </c>
      <c r="C19" s="308">
        <f>Volume!J19</f>
        <v>340.85</v>
      </c>
      <c r="D19" s="344">
        <v>40.57</v>
      </c>
      <c r="E19" s="218">
        <f t="shared" si="2"/>
        <v>40570</v>
      </c>
      <c r="F19" s="223">
        <f t="shared" si="3"/>
        <v>11.902596450051343</v>
      </c>
      <c r="G19" s="297">
        <f t="shared" si="0"/>
        <v>57612.5</v>
      </c>
      <c r="H19" s="295">
        <v>5</v>
      </c>
      <c r="I19" s="219">
        <f t="shared" si="4"/>
        <v>57.6125</v>
      </c>
      <c r="J19" s="226">
        <f t="shared" si="1"/>
        <v>0.1690259645005134</v>
      </c>
      <c r="K19" s="230">
        <f t="shared" si="5"/>
        <v>2.014382375</v>
      </c>
      <c r="L19" s="220">
        <f t="shared" si="6"/>
        <v>11.033226662283305</v>
      </c>
      <c r="M19" s="231">
        <v>32.230118</v>
      </c>
    </row>
    <row r="20" spans="1:13" s="9" customFormat="1" ht="15">
      <c r="A20" s="205" t="s">
        <v>248</v>
      </c>
      <c r="B20" s="190">
        <v>1000</v>
      </c>
      <c r="C20" s="308">
        <f>Volume!J20</f>
        <v>624.35</v>
      </c>
      <c r="D20" s="344">
        <v>65.9</v>
      </c>
      <c r="E20" s="218">
        <f t="shared" si="2"/>
        <v>65900</v>
      </c>
      <c r="F20" s="223">
        <f t="shared" si="3"/>
        <v>10.554977176263314</v>
      </c>
      <c r="G20" s="297">
        <f t="shared" si="0"/>
        <v>97117.5</v>
      </c>
      <c r="H20" s="295">
        <v>5</v>
      </c>
      <c r="I20" s="219">
        <f t="shared" si="4"/>
        <v>97.1175</v>
      </c>
      <c r="J20" s="226">
        <f t="shared" si="1"/>
        <v>0.15554977176263315</v>
      </c>
      <c r="K20" s="230">
        <f t="shared" si="5"/>
        <v>2.2837035625</v>
      </c>
      <c r="L20" s="220">
        <f t="shared" si="6"/>
        <v>12.50835955836159</v>
      </c>
      <c r="M20" s="231">
        <v>36.539257</v>
      </c>
    </row>
    <row r="21" spans="1:13" s="9" customFormat="1" ht="15">
      <c r="A21" s="205" t="s">
        <v>1</v>
      </c>
      <c r="B21" s="190">
        <v>150</v>
      </c>
      <c r="C21" s="308">
        <f>Volume!J21</f>
        <v>2337.05</v>
      </c>
      <c r="D21" s="344">
        <v>246.94</v>
      </c>
      <c r="E21" s="218">
        <f t="shared" si="2"/>
        <v>37041</v>
      </c>
      <c r="F21" s="223">
        <f t="shared" si="3"/>
        <v>10.566312231231679</v>
      </c>
      <c r="G21" s="297">
        <f t="shared" si="0"/>
        <v>54568.875</v>
      </c>
      <c r="H21" s="295">
        <v>5</v>
      </c>
      <c r="I21" s="219">
        <f t="shared" si="4"/>
        <v>363.7925</v>
      </c>
      <c r="J21" s="226">
        <f t="shared" si="1"/>
        <v>0.1556631223123168</v>
      </c>
      <c r="K21" s="230">
        <f t="shared" si="5"/>
        <v>1.5378263125</v>
      </c>
      <c r="L21" s="220">
        <f t="shared" si="6"/>
        <v>8.423021608812387</v>
      </c>
      <c r="M21" s="231">
        <v>24.605221</v>
      </c>
    </row>
    <row r="22" spans="1:13" s="8" customFormat="1" ht="15">
      <c r="A22" s="205" t="s">
        <v>173</v>
      </c>
      <c r="B22" s="190">
        <v>1900</v>
      </c>
      <c r="C22" s="308">
        <f>Volume!J22</f>
        <v>110.4</v>
      </c>
      <c r="D22" s="344">
        <v>11.85</v>
      </c>
      <c r="E22" s="218">
        <f t="shared" si="2"/>
        <v>22515</v>
      </c>
      <c r="F22" s="223">
        <f t="shared" si="3"/>
        <v>10.733695652173912</v>
      </c>
      <c r="G22" s="297">
        <f t="shared" si="0"/>
        <v>33003</v>
      </c>
      <c r="H22" s="295">
        <v>5</v>
      </c>
      <c r="I22" s="219">
        <f t="shared" si="4"/>
        <v>17.37</v>
      </c>
      <c r="J22" s="226">
        <f t="shared" si="1"/>
        <v>0.15733695652173912</v>
      </c>
      <c r="K22" s="230">
        <f t="shared" si="5"/>
        <v>2.4782313125</v>
      </c>
      <c r="L22" s="220">
        <f t="shared" si="6"/>
        <v>13.573831925718846</v>
      </c>
      <c r="M22" s="215">
        <v>39.651701</v>
      </c>
    </row>
    <row r="23" spans="1:13" s="8" customFormat="1" ht="15">
      <c r="A23" s="205" t="s">
        <v>174</v>
      </c>
      <c r="B23" s="190">
        <v>4500</v>
      </c>
      <c r="C23" s="308">
        <f>Volume!J23</f>
        <v>45.65</v>
      </c>
      <c r="D23" s="344">
        <v>6.42</v>
      </c>
      <c r="E23" s="218">
        <f t="shared" si="2"/>
        <v>28890</v>
      </c>
      <c r="F23" s="223">
        <f t="shared" si="3"/>
        <v>14.063526834611173</v>
      </c>
      <c r="G23" s="297">
        <f t="shared" si="0"/>
        <v>39263.9625</v>
      </c>
      <c r="H23" s="295">
        <v>5.05</v>
      </c>
      <c r="I23" s="219">
        <f t="shared" si="4"/>
        <v>8.725325</v>
      </c>
      <c r="J23" s="226">
        <f t="shared" si="1"/>
        <v>0.19113526834611172</v>
      </c>
      <c r="K23" s="230">
        <f t="shared" si="5"/>
        <v>2.69838325</v>
      </c>
      <c r="L23" s="220">
        <f t="shared" si="6"/>
        <v>14.77965374819102</v>
      </c>
      <c r="M23" s="215">
        <v>43.174132</v>
      </c>
    </row>
    <row r="24" spans="1:13" s="9" customFormat="1" ht="15">
      <c r="A24" s="205" t="s">
        <v>2</v>
      </c>
      <c r="B24" s="190">
        <v>1100</v>
      </c>
      <c r="C24" s="308">
        <f>Volume!J24</f>
        <v>317.9</v>
      </c>
      <c r="D24" s="344">
        <v>34.46</v>
      </c>
      <c r="E24" s="218">
        <f t="shared" si="2"/>
        <v>37906</v>
      </c>
      <c r="F24" s="223">
        <f t="shared" si="3"/>
        <v>10.839886756841775</v>
      </c>
      <c r="G24" s="297">
        <f t="shared" si="0"/>
        <v>55390.5</v>
      </c>
      <c r="H24" s="295">
        <v>5</v>
      </c>
      <c r="I24" s="219">
        <f t="shared" si="4"/>
        <v>50.355</v>
      </c>
      <c r="J24" s="226">
        <f t="shared" si="1"/>
        <v>0.15839886756841776</v>
      </c>
      <c r="K24" s="230">
        <f t="shared" si="5"/>
        <v>2.62560325</v>
      </c>
      <c r="L24" s="220">
        <f t="shared" si="6"/>
        <v>14.381021270838762</v>
      </c>
      <c r="M24" s="231">
        <v>42.009652</v>
      </c>
    </row>
    <row r="25" spans="1:13" s="9" customFormat="1" ht="15">
      <c r="A25" s="205" t="s">
        <v>92</v>
      </c>
      <c r="B25" s="190">
        <v>1600</v>
      </c>
      <c r="C25" s="308">
        <f>Volume!J25</f>
        <v>271.4</v>
      </c>
      <c r="D25" s="344">
        <v>45.24</v>
      </c>
      <c r="E25" s="218">
        <f t="shared" si="2"/>
        <v>72384</v>
      </c>
      <c r="F25" s="223">
        <f t="shared" si="3"/>
        <v>16.669123065585854</v>
      </c>
      <c r="G25" s="297">
        <f t="shared" si="0"/>
        <v>94617.088</v>
      </c>
      <c r="H25" s="295">
        <v>5.12</v>
      </c>
      <c r="I25" s="219">
        <f t="shared" si="4"/>
        <v>59.13568</v>
      </c>
      <c r="J25" s="226">
        <f t="shared" si="1"/>
        <v>0.21789123065585853</v>
      </c>
      <c r="K25" s="230">
        <f t="shared" si="5"/>
        <v>1.964853875</v>
      </c>
      <c r="L25" s="220">
        <f t="shared" si="6"/>
        <v>10.76194789538936</v>
      </c>
      <c r="M25" s="231">
        <v>31.437662</v>
      </c>
    </row>
    <row r="26" spans="1:13" s="8" customFormat="1" ht="15">
      <c r="A26" s="205" t="s">
        <v>153</v>
      </c>
      <c r="B26" s="190">
        <v>850</v>
      </c>
      <c r="C26" s="308">
        <f>Volume!J26</f>
        <v>702.7</v>
      </c>
      <c r="D26" s="344">
        <v>117.84</v>
      </c>
      <c r="E26" s="218">
        <f t="shared" si="2"/>
        <v>100164</v>
      </c>
      <c r="F26" s="223">
        <f t="shared" si="3"/>
        <v>16.769602960011383</v>
      </c>
      <c r="G26" s="297">
        <f t="shared" si="0"/>
        <v>144184.6415</v>
      </c>
      <c r="H26" s="295">
        <v>7.37</v>
      </c>
      <c r="I26" s="219">
        <f t="shared" si="4"/>
        <v>169.62899</v>
      </c>
      <c r="J26" s="226">
        <f t="shared" si="1"/>
        <v>0.2413960296001138</v>
      </c>
      <c r="K26" s="230">
        <f t="shared" si="5"/>
        <v>2.26143175</v>
      </c>
      <c r="L26" s="220">
        <f t="shared" si="6"/>
        <v>12.386371817333833</v>
      </c>
      <c r="M26" s="231">
        <v>36.182908</v>
      </c>
    </row>
    <row r="27" spans="1:13" s="8" customFormat="1" ht="15">
      <c r="A27" s="205" t="s">
        <v>175</v>
      </c>
      <c r="B27" s="190">
        <v>1100</v>
      </c>
      <c r="C27" s="308">
        <f>Volume!J27</f>
        <v>312.8</v>
      </c>
      <c r="D27" s="344">
        <v>43.46</v>
      </c>
      <c r="E27" s="218">
        <f t="shared" si="2"/>
        <v>47806</v>
      </c>
      <c r="F27" s="223">
        <f t="shared" si="3"/>
        <v>13.89386189258312</v>
      </c>
      <c r="G27" s="297">
        <f t="shared" si="0"/>
        <v>66317.504</v>
      </c>
      <c r="H27" s="295">
        <v>5.38</v>
      </c>
      <c r="I27" s="219">
        <f t="shared" si="4"/>
        <v>60.28864</v>
      </c>
      <c r="J27" s="226">
        <f t="shared" si="1"/>
        <v>0.1927386189258312</v>
      </c>
      <c r="K27" s="230">
        <f t="shared" si="5"/>
        <v>1.8920034375</v>
      </c>
      <c r="L27" s="220">
        <f t="shared" si="6"/>
        <v>10.362929615960658</v>
      </c>
      <c r="M27" s="215">
        <v>30.272055</v>
      </c>
    </row>
    <row r="28" spans="1:13" s="8" customFormat="1" ht="15">
      <c r="A28" s="205" t="s">
        <v>176</v>
      </c>
      <c r="B28" s="190">
        <v>6900</v>
      </c>
      <c r="C28" s="308">
        <f>Volume!J28</f>
        <v>36.2</v>
      </c>
      <c r="D28" s="344">
        <v>3.92</v>
      </c>
      <c r="E28" s="218">
        <f t="shared" si="2"/>
        <v>27048</v>
      </c>
      <c r="F28" s="223">
        <f t="shared" si="3"/>
        <v>10.828729281767954</v>
      </c>
      <c r="G28" s="297">
        <f t="shared" si="0"/>
        <v>39537</v>
      </c>
      <c r="H28" s="295">
        <v>5</v>
      </c>
      <c r="I28" s="219">
        <f t="shared" si="4"/>
        <v>5.73</v>
      </c>
      <c r="J28" s="226">
        <f t="shared" si="1"/>
        <v>0.15828729281767956</v>
      </c>
      <c r="K28" s="230">
        <f t="shared" si="5"/>
        <v>1.8727588125</v>
      </c>
      <c r="L28" s="220">
        <f t="shared" si="6"/>
        <v>10.25752246372838</v>
      </c>
      <c r="M28" s="215">
        <v>29.964141</v>
      </c>
    </row>
    <row r="29" spans="1:13" s="9" customFormat="1" ht="15">
      <c r="A29" s="205" t="s">
        <v>3</v>
      </c>
      <c r="B29" s="190">
        <v>1250</v>
      </c>
      <c r="C29" s="308">
        <f>Volume!J29</f>
        <v>256.1</v>
      </c>
      <c r="D29" s="344">
        <v>26.72</v>
      </c>
      <c r="E29" s="218">
        <f t="shared" si="2"/>
        <v>33400</v>
      </c>
      <c r="F29" s="223">
        <f t="shared" si="3"/>
        <v>10.433424443576726</v>
      </c>
      <c r="G29" s="297">
        <f t="shared" si="0"/>
        <v>49406.25</v>
      </c>
      <c r="H29" s="295">
        <v>5</v>
      </c>
      <c r="I29" s="219">
        <f t="shared" si="4"/>
        <v>39.525</v>
      </c>
      <c r="J29" s="226">
        <f t="shared" si="1"/>
        <v>0.15433424443576726</v>
      </c>
      <c r="K29" s="230">
        <f t="shared" si="5"/>
        <v>1.8122613125</v>
      </c>
      <c r="L29" s="220">
        <f t="shared" si="6"/>
        <v>9.92616400950169</v>
      </c>
      <c r="M29" s="231">
        <v>28.996181</v>
      </c>
    </row>
    <row r="30" spans="1:13" s="8" customFormat="1" ht="15">
      <c r="A30" s="205" t="s">
        <v>234</v>
      </c>
      <c r="B30" s="190">
        <v>525</v>
      </c>
      <c r="C30" s="308">
        <f>Volume!J30</f>
        <v>390</v>
      </c>
      <c r="D30" s="344">
        <v>40.99</v>
      </c>
      <c r="E30" s="218">
        <f t="shared" si="2"/>
        <v>21519.75</v>
      </c>
      <c r="F30" s="223">
        <f t="shared" si="3"/>
        <v>10.51025641025641</v>
      </c>
      <c r="G30" s="297">
        <f t="shared" si="0"/>
        <v>31757.25</v>
      </c>
      <c r="H30" s="295">
        <v>5</v>
      </c>
      <c r="I30" s="219">
        <f t="shared" si="4"/>
        <v>60.49</v>
      </c>
      <c r="J30" s="226">
        <f t="shared" si="1"/>
        <v>0.1551025641025641</v>
      </c>
      <c r="K30" s="230">
        <f t="shared" si="5"/>
        <v>2.3592931875</v>
      </c>
      <c r="L30" s="220">
        <f t="shared" si="6"/>
        <v>12.922380985620155</v>
      </c>
      <c r="M30" s="231">
        <v>37.748691</v>
      </c>
    </row>
    <row r="31" spans="1:13" s="8" customFormat="1" ht="15">
      <c r="A31" s="205" t="s">
        <v>177</v>
      </c>
      <c r="B31" s="190">
        <v>1200</v>
      </c>
      <c r="C31" s="308">
        <f>Volume!J31</f>
        <v>332.3</v>
      </c>
      <c r="D31" s="344">
        <v>49.16</v>
      </c>
      <c r="E31" s="218">
        <f t="shared" si="2"/>
        <v>58991.99999999999</v>
      </c>
      <c r="F31" s="223">
        <f t="shared" si="3"/>
        <v>14.79386096900391</v>
      </c>
      <c r="G31" s="297">
        <f t="shared" si="0"/>
        <v>80764.296</v>
      </c>
      <c r="H31" s="295">
        <v>5.46</v>
      </c>
      <c r="I31" s="219">
        <f t="shared" si="4"/>
        <v>67.30358</v>
      </c>
      <c r="J31" s="226">
        <f t="shared" si="1"/>
        <v>0.20253860969003912</v>
      </c>
      <c r="K31" s="230">
        <f t="shared" si="5"/>
        <v>1.807548</v>
      </c>
      <c r="L31" s="220">
        <f t="shared" si="6"/>
        <v>9.90034813373348</v>
      </c>
      <c r="M31" s="215">
        <v>28.920768</v>
      </c>
    </row>
    <row r="32" spans="1:13" s="8" customFormat="1" ht="15">
      <c r="A32" s="205" t="s">
        <v>198</v>
      </c>
      <c r="B32" s="190">
        <v>1900</v>
      </c>
      <c r="C32" s="308">
        <f>Volume!J32</f>
        <v>269.75</v>
      </c>
      <c r="D32" s="344">
        <v>35.13</v>
      </c>
      <c r="E32" s="218">
        <f t="shared" si="2"/>
        <v>66747</v>
      </c>
      <c r="F32" s="223">
        <f t="shared" si="3"/>
        <v>13.023169601482856</v>
      </c>
      <c r="G32" s="297">
        <f t="shared" si="0"/>
        <v>92373.25</v>
      </c>
      <c r="H32" s="295">
        <v>5</v>
      </c>
      <c r="I32" s="219">
        <f t="shared" si="4"/>
        <v>48.6175</v>
      </c>
      <c r="J32" s="226">
        <f t="shared" si="1"/>
        <v>0.18023169601482855</v>
      </c>
      <c r="K32" s="230">
        <f t="shared" si="5"/>
        <v>2.5925801875</v>
      </c>
      <c r="L32" s="220">
        <f t="shared" si="6"/>
        <v>14.200146508347231</v>
      </c>
      <c r="M32" s="231">
        <v>41.481283</v>
      </c>
    </row>
    <row r="33" spans="1:13" s="8" customFormat="1" ht="15">
      <c r="A33" s="205" t="s">
        <v>235</v>
      </c>
      <c r="B33" s="190">
        <v>1800</v>
      </c>
      <c r="C33" s="308">
        <f>Volume!J33</f>
        <v>145.6</v>
      </c>
      <c r="D33" s="344">
        <v>15.37</v>
      </c>
      <c r="E33" s="218">
        <f t="shared" si="2"/>
        <v>27666</v>
      </c>
      <c r="F33" s="223">
        <f t="shared" si="3"/>
        <v>10.55631868131868</v>
      </c>
      <c r="G33" s="297">
        <f t="shared" si="0"/>
        <v>41556.24</v>
      </c>
      <c r="H33" s="295">
        <v>5.3</v>
      </c>
      <c r="I33" s="219">
        <f t="shared" si="4"/>
        <v>23.0868</v>
      </c>
      <c r="J33" s="226">
        <f t="shared" si="1"/>
        <v>0.15856318681318682</v>
      </c>
      <c r="K33" s="230">
        <f t="shared" si="5"/>
        <v>1.9263479375</v>
      </c>
      <c r="L33" s="220">
        <f t="shared" si="6"/>
        <v>10.55104218972302</v>
      </c>
      <c r="M33" s="231">
        <v>30.821567</v>
      </c>
    </row>
    <row r="34" spans="1:13" s="8" customFormat="1" ht="15">
      <c r="A34" s="205" t="s">
        <v>178</v>
      </c>
      <c r="B34" s="190">
        <v>250</v>
      </c>
      <c r="C34" s="308">
        <f>Volume!J34</f>
        <v>2817.7</v>
      </c>
      <c r="D34" s="344">
        <v>486.93</v>
      </c>
      <c r="E34" s="218">
        <f t="shared" si="2"/>
        <v>121732.5</v>
      </c>
      <c r="F34" s="223">
        <f t="shared" si="3"/>
        <v>17.28111580366966</v>
      </c>
      <c r="G34" s="297">
        <f t="shared" si="0"/>
        <v>156953.75</v>
      </c>
      <c r="H34" s="295">
        <v>5</v>
      </c>
      <c r="I34" s="219">
        <f t="shared" si="4"/>
        <v>627.815</v>
      </c>
      <c r="J34" s="226">
        <f t="shared" si="1"/>
        <v>0.22281115803669663</v>
      </c>
      <c r="K34" s="230">
        <f t="shared" si="5"/>
        <v>2.522674875</v>
      </c>
      <c r="L34" s="220">
        <f t="shared" si="6"/>
        <v>13.817259342890251</v>
      </c>
      <c r="M34" s="215">
        <v>40.362798</v>
      </c>
    </row>
    <row r="35" spans="1:13" s="9" customFormat="1" ht="15">
      <c r="A35" s="205" t="s">
        <v>209</v>
      </c>
      <c r="B35" s="190">
        <v>400</v>
      </c>
      <c r="C35" s="308">
        <f>Volume!J35</f>
        <v>802.3</v>
      </c>
      <c r="D35" s="344">
        <v>86.4</v>
      </c>
      <c r="E35" s="218">
        <f t="shared" si="2"/>
        <v>34560</v>
      </c>
      <c r="F35" s="223">
        <f t="shared" si="3"/>
        <v>10.76903901283809</v>
      </c>
      <c r="G35" s="297">
        <f t="shared" si="0"/>
        <v>50606</v>
      </c>
      <c r="H35" s="295">
        <v>5</v>
      </c>
      <c r="I35" s="219">
        <f t="shared" si="4"/>
        <v>126.515</v>
      </c>
      <c r="J35" s="226">
        <f t="shared" si="1"/>
        <v>0.1576903901283809</v>
      </c>
      <c r="K35" s="230">
        <f t="shared" si="5"/>
        <v>2.1714789375</v>
      </c>
      <c r="L35" s="220">
        <f t="shared" si="6"/>
        <v>11.893679972161006</v>
      </c>
      <c r="M35" s="231">
        <v>34.743663</v>
      </c>
    </row>
    <row r="36" spans="1:13" s="8" customFormat="1" ht="15">
      <c r="A36" s="205" t="s">
        <v>236</v>
      </c>
      <c r="B36" s="190">
        <v>4800</v>
      </c>
      <c r="C36" s="308">
        <f>Volume!J36</f>
        <v>110.2</v>
      </c>
      <c r="D36" s="200">
        <v>19.86</v>
      </c>
      <c r="E36" s="218">
        <f t="shared" si="2"/>
        <v>95328</v>
      </c>
      <c r="F36" s="223">
        <f t="shared" si="3"/>
        <v>18.021778584392013</v>
      </c>
      <c r="G36" s="297">
        <f aca="true" t="shared" si="7" ref="G36:G67">(B36*C36)*H36%+E36</f>
        <v>131297.28</v>
      </c>
      <c r="H36" s="295">
        <v>6.8</v>
      </c>
      <c r="I36" s="219">
        <f t="shared" si="4"/>
        <v>27.3536</v>
      </c>
      <c r="J36" s="226">
        <f aca="true" t="shared" si="8" ref="J36:J67">I36/C36</f>
        <v>0.24821778584392015</v>
      </c>
      <c r="K36" s="230">
        <f t="shared" si="5"/>
        <v>3.868578625</v>
      </c>
      <c r="L36" s="220">
        <f t="shared" si="6"/>
        <v>21.18907778394819</v>
      </c>
      <c r="M36" s="215">
        <v>61.897258</v>
      </c>
    </row>
    <row r="37" spans="1:13" s="8" customFormat="1" ht="15">
      <c r="A37" s="205" t="s">
        <v>179</v>
      </c>
      <c r="B37" s="190">
        <v>5650</v>
      </c>
      <c r="C37" s="308">
        <f>Volume!J37</f>
        <v>53.6</v>
      </c>
      <c r="D37" s="344">
        <v>8.32</v>
      </c>
      <c r="E37" s="218">
        <f t="shared" si="2"/>
        <v>47008</v>
      </c>
      <c r="F37" s="223">
        <f t="shared" si="3"/>
        <v>15.522388059701491</v>
      </c>
      <c r="G37" s="297">
        <f t="shared" si="7"/>
        <v>73173.376</v>
      </c>
      <c r="H37" s="295">
        <v>8.64</v>
      </c>
      <c r="I37" s="219">
        <f t="shared" si="4"/>
        <v>12.95104</v>
      </c>
      <c r="J37" s="226">
        <f t="shared" si="8"/>
        <v>0.24162388059701492</v>
      </c>
      <c r="K37" s="230">
        <f t="shared" si="5"/>
        <v>3.365592625</v>
      </c>
      <c r="L37" s="220">
        <f t="shared" si="6"/>
        <v>18.434110000855256</v>
      </c>
      <c r="M37" s="215">
        <v>53.849482</v>
      </c>
    </row>
    <row r="38" spans="1:13" s="8" customFormat="1" ht="15">
      <c r="A38" s="205" t="s">
        <v>180</v>
      </c>
      <c r="B38" s="190">
        <v>1300</v>
      </c>
      <c r="C38" s="308">
        <f>Volume!J38</f>
        <v>223.05</v>
      </c>
      <c r="D38" s="344">
        <v>36.01</v>
      </c>
      <c r="E38" s="218">
        <f t="shared" si="2"/>
        <v>46813</v>
      </c>
      <c r="F38" s="223">
        <f t="shared" si="3"/>
        <v>16.14436225061645</v>
      </c>
      <c r="G38" s="297">
        <f t="shared" si="7"/>
        <v>61311.25</v>
      </c>
      <c r="H38" s="295">
        <v>5</v>
      </c>
      <c r="I38" s="219">
        <f t="shared" si="4"/>
        <v>47.1625</v>
      </c>
      <c r="J38" s="226">
        <f t="shared" si="8"/>
        <v>0.21144362250616452</v>
      </c>
      <c r="K38" s="230">
        <f t="shared" si="5"/>
        <v>2.203485375</v>
      </c>
      <c r="L38" s="220">
        <f t="shared" si="6"/>
        <v>12.068986450202301</v>
      </c>
      <c r="M38" s="215">
        <v>35.255766</v>
      </c>
    </row>
    <row r="39" spans="1:13" s="9" customFormat="1" ht="15">
      <c r="A39" s="205" t="s">
        <v>103</v>
      </c>
      <c r="B39" s="190">
        <v>1500</v>
      </c>
      <c r="C39" s="308">
        <f>Volume!J39</f>
        <v>257.65</v>
      </c>
      <c r="D39" s="344">
        <v>27.53</v>
      </c>
      <c r="E39" s="218">
        <f t="shared" si="2"/>
        <v>41295</v>
      </c>
      <c r="F39" s="223">
        <f t="shared" si="3"/>
        <v>10.685037842033768</v>
      </c>
      <c r="G39" s="297">
        <f t="shared" si="7"/>
        <v>60618.75</v>
      </c>
      <c r="H39" s="295">
        <v>5</v>
      </c>
      <c r="I39" s="219">
        <f t="shared" si="4"/>
        <v>40.4125</v>
      </c>
      <c r="J39" s="226">
        <f t="shared" si="8"/>
        <v>0.1568503784203377</v>
      </c>
      <c r="K39" s="230">
        <f t="shared" si="5"/>
        <v>1.9939808125</v>
      </c>
      <c r="L39" s="220">
        <f t="shared" si="6"/>
        <v>10.92148270238729</v>
      </c>
      <c r="M39" s="231">
        <v>31.903693</v>
      </c>
    </row>
    <row r="40" spans="1:13" s="9" customFormat="1" ht="15">
      <c r="A40" s="205" t="s">
        <v>354</v>
      </c>
      <c r="B40" s="190">
        <v>600</v>
      </c>
      <c r="C40" s="308">
        <f>Volume!J40</f>
        <v>203.95</v>
      </c>
      <c r="D40" s="344">
        <v>29</v>
      </c>
      <c r="E40" s="218">
        <f t="shared" si="2"/>
        <v>17400</v>
      </c>
      <c r="F40" s="223">
        <f t="shared" si="3"/>
        <v>14.21917136553077</v>
      </c>
      <c r="G40" s="297">
        <f t="shared" si="7"/>
        <v>23518.5</v>
      </c>
      <c r="H40" s="295">
        <v>5</v>
      </c>
      <c r="I40" s="219">
        <f t="shared" si="4"/>
        <v>39.1975</v>
      </c>
      <c r="J40" s="226">
        <f t="shared" si="8"/>
        <v>0.19219171365530768</v>
      </c>
      <c r="K40" s="230">
        <f t="shared" si="5"/>
        <v>3.135408</v>
      </c>
      <c r="L40" s="220">
        <f t="shared" si="6"/>
        <v>17.17333688582158</v>
      </c>
      <c r="M40" s="231">
        <v>50.166528</v>
      </c>
    </row>
    <row r="41" spans="1:13" s="8" customFormat="1" ht="15">
      <c r="A41" s="205" t="s">
        <v>237</v>
      </c>
      <c r="B41" s="190">
        <v>300</v>
      </c>
      <c r="C41" s="308">
        <f>Volume!J41</f>
        <v>1144.1</v>
      </c>
      <c r="D41" s="344">
        <v>120.56</v>
      </c>
      <c r="E41" s="218">
        <f t="shared" si="2"/>
        <v>36168</v>
      </c>
      <c r="F41" s="223">
        <f t="shared" si="3"/>
        <v>10.537540424788045</v>
      </c>
      <c r="G41" s="297">
        <f t="shared" si="7"/>
        <v>53329.5</v>
      </c>
      <c r="H41" s="295">
        <v>5</v>
      </c>
      <c r="I41" s="219">
        <f t="shared" si="4"/>
        <v>177.765</v>
      </c>
      <c r="J41" s="226">
        <f t="shared" si="8"/>
        <v>0.15537540424788043</v>
      </c>
      <c r="K41" s="230">
        <f t="shared" si="5"/>
        <v>2.12435125</v>
      </c>
      <c r="L41" s="220">
        <f t="shared" si="6"/>
        <v>11.635550996892967</v>
      </c>
      <c r="M41" s="231">
        <v>33.98962</v>
      </c>
    </row>
    <row r="42" spans="1:13" s="8" customFormat="1" ht="15">
      <c r="A42" s="205" t="s">
        <v>249</v>
      </c>
      <c r="B42" s="190">
        <v>1000</v>
      </c>
      <c r="C42" s="308">
        <f>Volume!J42</f>
        <v>356.45</v>
      </c>
      <c r="D42" s="344">
        <v>65.38</v>
      </c>
      <c r="E42" s="218">
        <f t="shared" si="2"/>
        <v>65379.99999999999</v>
      </c>
      <c r="F42" s="223">
        <f t="shared" si="3"/>
        <v>18.341983447888904</v>
      </c>
      <c r="G42" s="297">
        <f t="shared" si="7"/>
        <v>83202.5</v>
      </c>
      <c r="H42" s="295">
        <v>5</v>
      </c>
      <c r="I42" s="219">
        <f t="shared" si="4"/>
        <v>83.2025</v>
      </c>
      <c r="J42" s="226">
        <f t="shared" si="8"/>
        <v>0.23341983447888906</v>
      </c>
      <c r="K42" s="230">
        <f t="shared" si="5"/>
        <v>2.784729875</v>
      </c>
      <c r="L42" s="220">
        <f t="shared" si="6"/>
        <v>15.252593690960415</v>
      </c>
      <c r="M42" s="231">
        <v>44.555678</v>
      </c>
    </row>
    <row r="43" spans="1:13" s="8" customFormat="1" ht="15">
      <c r="A43" s="205" t="s">
        <v>181</v>
      </c>
      <c r="B43" s="190">
        <v>2950</v>
      </c>
      <c r="C43" s="308">
        <f>Volume!J43</f>
        <v>99.35</v>
      </c>
      <c r="D43" s="344">
        <v>10.75</v>
      </c>
      <c r="E43" s="218">
        <f t="shared" si="2"/>
        <v>31712.5</v>
      </c>
      <c r="F43" s="223">
        <f t="shared" si="3"/>
        <v>10.82033215903372</v>
      </c>
      <c r="G43" s="297">
        <f t="shared" si="7"/>
        <v>47245.8725</v>
      </c>
      <c r="H43" s="295">
        <v>5.3</v>
      </c>
      <c r="I43" s="219">
        <f t="shared" si="4"/>
        <v>16.015549999999998</v>
      </c>
      <c r="J43" s="226">
        <f t="shared" si="8"/>
        <v>0.16120332159033718</v>
      </c>
      <c r="K43" s="230">
        <f t="shared" si="5"/>
        <v>1.767978875</v>
      </c>
      <c r="L43" s="220">
        <f t="shared" si="6"/>
        <v>9.683619110301064</v>
      </c>
      <c r="M43" s="231">
        <v>28.287662</v>
      </c>
    </row>
    <row r="44" spans="1:13" s="9" customFormat="1" ht="15">
      <c r="A44" s="205" t="s">
        <v>238</v>
      </c>
      <c r="B44" s="190">
        <v>175</v>
      </c>
      <c r="C44" s="308">
        <f>Volume!J44</f>
        <v>2749</v>
      </c>
      <c r="D44" s="344">
        <v>291.75</v>
      </c>
      <c r="E44" s="218">
        <f t="shared" si="2"/>
        <v>51056.25</v>
      </c>
      <c r="F44" s="223">
        <f t="shared" si="3"/>
        <v>10.612950163695889</v>
      </c>
      <c r="G44" s="297">
        <f t="shared" si="7"/>
        <v>75110</v>
      </c>
      <c r="H44" s="295">
        <v>5</v>
      </c>
      <c r="I44" s="219">
        <f t="shared" si="4"/>
        <v>429.2</v>
      </c>
      <c r="J44" s="226">
        <f t="shared" si="8"/>
        <v>0.15612950163695888</v>
      </c>
      <c r="K44" s="230">
        <f t="shared" si="5"/>
        <v>1.45601725</v>
      </c>
      <c r="L44" s="220">
        <f t="shared" si="6"/>
        <v>7.974934919416388</v>
      </c>
      <c r="M44" s="231">
        <v>23.296276</v>
      </c>
    </row>
    <row r="45" spans="1:13" s="9" customFormat="1" ht="15">
      <c r="A45" s="205" t="s">
        <v>210</v>
      </c>
      <c r="B45" s="190">
        <v>2062</v>
      </c>
      <c r="C45" s="308">
        <f>Volume!J45</f>
        <v>139.8</v>
      </c>
      <c r="D45" s="344">
        <v>14.67</v>
      </c>
      <c r="E45" s="218">
        <f t="shared" si="2"/>
        <v>30249.54</v>
      </c>
      <c r="F45" s="223">
        <f t="shared" si="3"/>
        <v>10.493562231759656</v>
      </c>
      <c r="G45" s="297">
        <f t="shared" si="7"/>
        <v>44662.920000000006</v>
      </c>
      <c r="H45" s="295">
        <v>5</v>
      </c>
      <c r="I45" s="219">
        <f t="shared" si="4"/>
        <v>21.660000000000004</v>
      </c>
      <c r="J45" s="226">
        <f t="shared" si="8"/>
        <v>0.15493562231759658</v>
      </c>
      <c r="K45" s="230">
        <f t="shared" si="5"/>
        <v>2.1172853125</v>
      </c>
      <c r="L45" s="220">
        <f t="shared" si="6"/>
        <v>11.596849263306249</v>
      </c>
      <c r="M45" s="231">
        <v>33.876565</v>
      </c>
    </row>
    <row r="46" spans="1:13" s="9" customFormat="1" ht="15">
      <c r="A46" s="205" t="s">
        <v>212</v>
      </c>
      <c r="B46" s="190">
        <v>650</v>
      </c>
      <c r="C46" s="308">
        <f>Volume!J46</f>
        <v>616.8</v>
      </c>
      <c r="D46" s="344">
        <v>67</v>
      </c>
      <c r="E46" s="218">
        <f t="shared" si="2"/>
        <v>43550</v>
      </c>
      <c r="F46" s="223">
        <f t="shared" si="3"/>
        <v>10.862516212710766</v>
      </c>
      <c r="G46" s="297">
        <f t="shared" si="7"/>
        <v>63596</v>
      </c>
      <c r="H46" s="295">
        <v>5</v>
      </c>
      <c r="I46" s="219">
        <f t="shared" si="4"/>
        <v>97.84</v>
      </c>
      <c r="J46" s="226">
        <f t="shared" si="8"/>
        <v>0.15862516212710767</v>
      </c>
      <c r="K46" s="230">
        <f t="shared" si="5"/>
        <v>2.0165685</v>
      </c>
      <c r="L46" s="220">
        <f t="shared" si="6"/>
        <v>11.045200562043565</v>
      </c>
      <c r="M46" s="231">
        <v>32.265096</v>
      </c>
    </row>
    <row r="47" spans="1:13" s="9" customFormat="1" ht="15">
      <c r="A47" s="205" t="s">
        <v>4</v>
      </c>
      <c r="B47" s="190">
        <v>300</v>
      </c>
      <c r="C47" s="308">
        <f>Volume!J47</f>
        <v>1600.35</v>
      </c>
      <c r="D47" s="344">
        <v>169.28</v>
      </c>
      <c r="E47" s="218">
        <f t="shared" si="2"/>
        <v>50784</v>
      </c>
      <c r="F47" s="223">
        <f t="shared" si="3"/>
        <v>10.57768613115881</v>
      </c>
      <c r="G47" s="297">
        <f t="shared" si="7"/>
        <v>74789.25</v>
      </c>
      <c r="H47" s="295">
        <v>5</v>
      </c>
      <c r="I47" s="219">
        <f t="shared" si="4"/>
        <v>249.2975</v>
      </c>
      <c r="J47" s="226">
        <f t="shared" si="8"/>
        <v>0.1557768613115881</v>
      </c>
      <c r="K47" s="230">
        <f t="shared" si="5"/>
        <v>2.1102479375</v>
      </c>
      <c r="L47" s="220">
        <f t="shared" si="6"/>
        <v>11.55830397297502</v>
      </c>
      <c r="M47" s="231">
        <v>33.763967</v>
      </c>
    </row>
    <row r="48" spans="1:13" s="9" customFormat="1" ht="15">
      <c r="A48" s="205" t="s">
        <v>93</v>
      </c>
      <c r="B48" s="190">
        <v>400</v>
      </c>
      <c r="C48" s="308">
        <f>Volume!J48</f>
        <v>1030.85</v>
      </c>
      <c r="D48" s="344">
        <v>107.9</v>
      </c>
      <c r="E48" s="218">
        <f t="shared" si="2"/>
        <v>43160</v>
      </c>
      <c r="F48" s="223">
        <f t="shared" si="3"/>
        <v>10.467090265315033</v>
      </c>
      <c r="G48" s="297">
        <f t="shared" si="7"/>
        <v>63777</v>
      </c>
      <c r="H48" s="295">
        <v>5</v>
      </c>
      <c r="I48" s="219">
        <f t="shared" si="4"/>
        <v>159.4425</v>
      </c>
      <c r="J48" s="226">
        <f t="shared" si="8"/>
        <v>0.1546709026531503</v>
      </c>
      <c r="K48" s="230">
        <f t="shared" si="5"/>
        <v>2.65904525</v>
      </c>
      <c r="L48" s="220">
        <f t="shared" si="6"/>
        <v>14.56419064851964</v>
      </c>
      <c r="M48" s="231">
        <v>42.544724</v>
      </c>
    </row>
    <row r="49" spans="1:13" s="9" customFormat="1" ht="15">
      <c r="A49" s="205" t="s">
        <v>211</v>
      </c>
      <c r="B49" s="190">
        <v>400</v>
      </c>
      <c r="C49" s="308">
        <f>Volume!J49</f>
        <v>748.35</v>
      </c>
      <c r="D49" s="344">
        <v>80.47</v>
      </c>
      <c r="E49" s="218">
        <f t="shared" si="2"/>
        <v>32188</v>
      </c>
      <c r="F49" s="223">
        <f t="shared" si="3"/>
        <v>10.752989911137837</v>
      </c>
      <c r="G49" s="297">
        <f t="shared" si="7"/>
        <v>47155</v>
      </c>
      <c r="H49" s="295">
        <v>5</v>
      </c>
      <c r="I49" s="219">
        <f t="shared" si="4"/>
        <v>117.8875</v>
      </c>
      <c r="J49" s="226">
        <f t="shared" si="8"/>
        <v>0.15752989911137835</v>
      </c>
      <c r="K49" s="230">
        <f t="shared" si="5"/>
        <v>1.7127849375</v>
      </c>
      <c r="L49" s="220">
        <f t="shared" si="6"/>
        <v>9.38130946423826</v>
      </c>
      <c r="M49" s="231">
        <v>27.404559</v>
      </c>
    </row>
    <row r="50" spans="1:13" s="9" customFormat="1" ht="15">
      <c r="A50" s="205" t="s">
        <v>5</v>
      </c>
      <c r="B50" s="190">
        <v>1595</v>
      </c>
      <c r="C50" s="308">
        <f>Volume!J50</f>
        <v>173.95</v>
      </c>
      <c r="D50" s="344">
        <v>18.48</v>
      </c>
      <c r="E50" s="218">
        <f t="shared" si="2"/>
        <v>29475.600000000002</v>
      </c>
      <c r="F50" s="223">
        <f t="shared" si="3"/>
        <v>10.623742454728372</v>
      </c>
      <c r="G50" s="297">
        <f t="shared" si="7"/>
        <v>44235.9533</v>
      </c>
      <c r="H50" s="295">
        <v>5.32</v>
      </c>
      <c r="I50" s="219">
        <f t="shared" si="4"/>
        <v>27.73414</v>
      </c>
      <c r="J50" s="226">
        <f t="shared" si="8"/>
        <v>0.1594374245472837</v>
      </c>
      <c r="K50" s="230">
        <f t="shared" si="5"/>
        <v>1.7769721875</v>
      </c>
      <c r="L50" s="220">
        <f t="shared" si="6"/>
        <v>9.732877511530496</v>
      </c>
      <c r="M50" s="231">
        <v>28.431555</v>
      </c>
    </row>
    <row r="51" spans="1:13" s="9" customFormat="1" ht="15">
      <c r="A51" s="205" t="s">
        <v>213</v>
      </c>
      <c r="B51" s="190">
        <v>1000</v>
      </c>
      <c r="C51" s="308">
        <f>Volume!J51</f>
        <v>220.85</v>
      </c>
      <c r="D51" s="344">
        <v>47.22</v>
      </c>
      <c r="E51" s="218">
        <f t="shared" si="2"/>
        <v>47220</v>
      </c>
      <c r="F51" s="223">
        <f t="shared" si="3"/>
        <v>21.381027846954947</v>
      </c>
      <c r="G51" s="297">
        <f t="shared" si="7"/>
        <v>58262.5</v>
      </c>
      <c r="H51" s="295">
        <v>5</v>
      </c>
      <c r="I51" s="219">
        <f t="shared" si="4"/>
        <v>58.2625</v>
      </c>
      <c r="J51" s="226">
        <f t="shared" si="8"/>
        <v>0.26381027846954946</v>
      </c>
      <c r="K51" s="230">
        <f t="shared" si="5"/>
        <v>1.726545125</v>
      </c>
      <c r="L51" s="220">
        <f t="shared" si="6"/>
        <v>9.456677115130766</v>
      </c>
      <c r="M51" s="231">
        <v>27.624722</v>
      </c>
    </row>
    <row r="52" spans="1:13" s="9" customFormat="1" ht="15">
      <c r="A52" s="205" t="s">
        <v>214</v>
      </c>
      <c r="B52" s="190">
        <v>1300</v>
      </c>
      <c r="C52" s="308">
        <f>Volume!J52</f>
        <v>272.15</v>
      </c>
      <c r="D52" s="344">
        <v>33.43</v>
      </c>
      <c r="E52" s="218">
        <f t="shared" si="2"/>
        <v>43459</v>
      </c>
      <c r="F52" s="223">
        <f t="shared" si="3"/>
        <v>12.283667095351829</v>
      </c>
      <c r="G52" s="297">
        <f t="shared" si="7"/>
        <v>61148.75</v>
      </c>
      <c r="H52" s="295">
        <v>5</v>
      </c>
      <c r="I52" s="219">
        <f t="shared" si="4"/>
        <v>47.0375</v>
      </c>
      <c r="J52" s="226">
        <f t="shared" si="8"/>
        <v>0.1728366709535183</v>
      </c>
      <c r="K52" s="230">
        <f t="shared" si="5"/>
        <v>3.1714575</v>
      </c>
      <c r="L52" s="220">
        <f t="shared" si="6"/>
        <v>17.370788129189403</v>
      </c>
      <c r="M52" s="231">
        <v>50.74332</v>
      </c>
    </row>
    <row r="53" spans="1:13" s="9" customFormat="1" ht="15">
      <c r="A53" s="205" t="s">
        <v>57</v>
      </c>
      <c r="B53" s="190">
        <v>300</v>
      </c>
      <c r="C53" s="308">
        <f>Volume!J53</f>
        <v>1944.6</v>
      </c>
      <c r="D53" s="344">
        <v>406.94</v>
      </c>
      <c r="E53" s="218">
        <f t="shared" si="2"/>
        <v>122082</v>
      </c>
      <c r="F53" s="223">
        <f t="shared" si="3"/>
        <v>20.926668723644966</v>
      </c>
      <c r="G53" s="297">
        <f t="shared" si="7"/>
        <v>151426.014</v>
      </c>
      <c r="H53" s="295">
        <v>5.03</v>
      </c>
      <c r="I53" s="219">
        <f t="shared" si="4"/>
        <v>504.75338</v>
      </c>
      <c r="J53" s="226">
        <f t="shared" si="8"/>
        <v>0.25956668723644966</v>
      </c>
      <c r="K53" s="230">
        <f t="shared" si="5"/>
        <v>2.2236740625</v>
      </c>
      <c r="L53" s="220">
        <f t="shared" si="6"/>
        <v>12.179564445704028</v>
      </c>
      <c r="M53" s="231">
        <v>35.578785</v>
      </c>
    </row>
    <row r="54" spans="1:13" s="9" customFormat="1" ht="15">
      <c r="A54" s="205" t="s">
        <v>215</v>
      </c>
      <c r="B54" s="190">
        <v>700</v>
      </c>
      <c r="C54" s="308">
        <f>Volume!J54</f>
        <v>873</v>
      </c>
      <c r="D54" s="344">
        <v>94.32</v>
      </c>
      <c r="E54" s="218">
        <f t="shared" si="2"/>
        <v>66024</v>
      </c>
      <c r="F54" s="223">
        <f t="shared" si="3"/>
        <v>10.804123711340205</v>
      </c>
      <c r="G54" s="297">
        <f t="shared" si="7"/>
        <v>96579</v>
      </c>
      <c r="H54" s="295">
        <v>5</v>
      </c>
      <c r="I54" s="219">
        <f t="shared" si="4"/>
        <v>137.97</v>
      </c>
      <c r="J54" s="226">
        <f t="shared" si="8"/>
        <v>0.15804123711340207</v>
      </c>
      <c r="K54" s="230">
        <f t="shared" si="5"/>
        <v>2.051639</v>
      </c>
      <c r="L54" s="220">
        <f t="shared" si="6"/>
        <v>11.237289601573416</v>
      </c>
      <c r="M54" s="231">
        <v>32.826224</v>
      </c>
    </row>
    <row r="55" spans="1:13" s="8" customFormat="1" ht="15">
      <c r="A55" s="205" t="s">
        <v>156</v>
      </c>
      <c r="B55" s="190">
        <v>4800</v>
      </c>
      <c r="C55" s="308">
        <f>Volume!J55</f>
        <v>74.8</v>
      </c>
      <c r="D55" s="344">
        <v>11.64</v>
      </c>
      <c r="E55" s="218">
        <f t="shared" si="2"/>
        <v>55872</v>
      </c>
      <c r="F55" s="223">
        <f t="shared" si="3"/>
        <v>15.561497326203211</v>
      </c>
      <c r="G55" s="297">
        <f t="shared" si="7"/>
        <v>75044.736</v>
      </c>
      <c r="H55" s="295">
        <v>5.34</v>
      </c>
      <c r="I55" s="219">
        <f t="shared" si="4"/>
        <v>15.63432</v>
      </c>
      <c r="J55" s="226">
        <f t="shared" si="8"/>
        <v>0.2090149732620321</v>
      </c>
      <c r="K55" s="230">
        <f t="shared" si="5"/>
        <v>2.4949066875</v>
      </c>
      <c r="L55" s="220">
        <f t="shared" si="6"/>
        <v>13.665166716142423</v>
      </c>
      <c r="M55" s="231">
        <v>39.918507</v>
      </c>
    </row>
    <row r="56" spans="1:13" s="8" customFormat="1" ht="15">
      <c r="A56" s="205" t="s">
        <v>199</v>
      </c>
      <c r="B56" s="190">
        <v>5900</v>
      </c>
      <c r="C56" s="308">
        <f>Volume!J56</f>
        <v>74.95</v>
      </c>
      <c r="D56" s="344">
        <v>9.24</v>
      </c>
      <c r="E56" s="218">
        <f t="shared" si="2"/>
        <v>54516</v>
      </c>
      <c r="F56" s="223">
        <f t="shared" si="3"/>
        <v>12.328218812541694</v>
      </c>
      <c r="G56" s="297">
        <f t="shared" si="7"/>
        <v>76626.25</v>
      </c>
      <c r="H56" s="295">
        <v>5</v>
      </c>
      <c r="I56" s="219">
        <f t="shared" si="4"/>
        <v>12.9875</v>
      </c>
      <c r="J56" s="226">
        <f t="shared" si="8"/>
        <v>0.17328218812541696</v>
      </c>
      <c r="K56" s="230">
        <f t="shared" si="5"/>
        <v>2.53889275</v>
      </c>
      <c r="L56" s="220">
        <f t="shared" si="6"/>
        <v>13.906088302613243</v>
      </c>
      <c r="M56" s="231">
        <v>40.622284</v>
      </c>
    </row>
    <row r="57" spans="1:13" s="8" customFormat="1" ht="15">
      <c r="A57" s="205" t="s">
        <v>190</v>
      </c>
      <c r="B57" s="190">
        <v>31500</v>
      </c>
      <c r="C57" s="308">
        <f>Volume!J57</f>
        <v>12</v>
      </c>
      <c r="D57" s="344">
        <v>2.11</v>
      </c>
      <c r="E57" s="218">
        <f t="shared" si="2"/>
        <v>66465</v>
      </c>
      <c r="F57" s="223">
        <f t="shared" si="3"/>
        <v>17.583333333333332</v>
      </c>
      <c r="G57" s="297">
        <f t="shared" si="7"/>
        <v>91753.2</v>
      </c>
      <c r="H57" s="295">
        <v>6.69</v>
      </c>
      <c r="I57" s="219">
        <f t="shared" si="4"/>
        <v>2.9128</v>
      </c>
      <c r="J57" s="226">
        <f t="shared" si="8"/>
        <v>0.24273333333333333</v>
      </c>
      <c r="K57" s="230">
        <f t="shared" si="5"/>
        <v>4.082318375</v>
      </c>
      <c r="L57" s="220">
        <f t="shared" si="6"/>
        <v>22.359778609053336</v>
      </c>
      <c r="M57" s="231">
        <v>65.317094</v>
      </c>
    </row>
    <row r="58" spans="1:13" s="8" customFormat="1" ht="15">
      <c r="A58" s="205" t="s">
        <v>157</v>
      </c>
      <c r="B58" s="190">
        <v>1750</v>
      </c>
      <c r="C58" s="308">
        <f>Volume!J58</f>
        <v>151.8</v>
      </c>
      <c r="D58" s="344">
        <v>18.07</v>
      </c>
      <c r="E58" s="218">
        <f t="shared" si="2"/>
        <v>31622.5</v>
      </c>
      <c r="F58" s="223">
        <f t="shared" si="3"/>
        <v>11.903820816864293</v>
      </c>
      <c r="G58" s="297">
        <f t="shared" si="7"/>
        <v>46419.205</v>
      </c>
      <c r="H58" s="295">
        <v>5.57</v>
      </c>
      <c r="I58" s="219">
        <f t="shared" si="4"/>
        <v>26.52526</v>
      </c>
      <c r="J58" s="226">
        <f t="shared" si="8"/>
        <v>0.17473820816864294</v>
      </c>
      <c r="K58" s="230">
        <f t="shared" si="5"/>
        <v>2.0154526875</v>
      </c>
      <c r="L58" s="220">
        <f t="shared" si="6"/>
        <v>11.039089005281603</v>
      </c>
      <c r="M58" s="231">
        <v>32.247243</v>
      </c>
    </row>
    <row r="59" spans="1:13" s="8" customFormat="1" ht="15">
      <c r="A59" s="205" t="s">
        <v>191</v>
      </c>
      <c r="B59" s="190">
        <v>1450</v>
      </c>
      <c r="C59" s="308">
        <f>Volume!J59</f>
        <v>232.3</v>
      </c>
      <c r="D59" s="344">
        <v>44.62</v>
      </c>
      <c r="E59" s="218">
        <f t="shared" si="2"/>
        <v>64698.99999999999</v>
      </c>
      <c r="F59" s="223">
        <f t="shared" si="3"/>
        <v>19.207920792079207</v>
      </c>
      <c r="G59" s="297">
        <f t="shared" si="7"/>
        <v>88917.4365</v>
      </c>
      <c r="H59" s="295">
        <v>7.19</v>
      </c>
      <c r="I59" s="219">
        <f t="shared" si="4"/>
        <v>61.32237</v>
      </c>
      <c r="J59" s="226">
        <f t="shared" si="8"/>
        <v>0.26397920792079205</v>
      </c>
      <c r="K59" s="230">
        <f t="shared" si="5"/>
        <v>2.3222183125</v>
      </c>
      <c r="L59" s="220">
        <f t="shared" si="6"/>
        <v>12.71931353207831</v>
      </c>
      <c r="M59" s="231">
        <v>37.155493</v>
      </c>
    </row>
    <row r="60" spans="1:13" s="8" customFormat="1" ht="15">
      <c r="A60" s="205" t="s">
        <v>182</v>
      </c>
      <c r="B60" s="190">
        <v>7700</v>
      </c>
      <c r="C60" s="308">
        <f>Volume!J60</f>
        <v>42.9</v>
      </c>
      <c r="D60" s="344">
        <v>9.12</v>
      </c>
      <c r="E60" s="218">
        <f t="shared" si="2"/>
        <v>70224</v>
      </c>
      <c r="F60" s="223">
        <f t="shared" si="3"/>
        <v>21.258741258741257</v>
      </c>
      <c r="G60" s="297">
        <f t="shared" si="7"/>
        <v>93776.52900000001</v>
      </c>
      <c r="H60" s="295">
        <v>7.13</v>
      </c>
      <c r="I60" s="219">
        <f t="shared" si="4"/>
        <v>12.178770000000002</v>
      </c>
      <c r="J60" s="226">
        <f t="shared" si="8"/>
        <v>0.2838874125874126</v>
      </c>
      <c r="K60" s="230">
        <f t="shared" si="5"/>
        <v>3.3045115</v>
      </c>
      <c r="L60" s="220">
        <f t="shared" si="6"/>
        <v>18.099554900852326</v>
      </c>
      <c r="M60" s="231">
        <v>52.872184</v>
      </c>
    </row>
    <row r="61" spans="1:13" s="9" customFormat="1" ht="15">
      <c r="A61" s="205" t="s">
        <v>216</v>
      </c>
      <c r="B61" s="190">
        <v>200</v>
      </c>
      <c r="C61" s="308">
        <f>Volume!J61</f>
        <v>2219.45</v>
      </c>
      <c r="D61" s="344">
        <v>233.17</v>
      </c>
      <c r="E61" s="218">
        <f t="shared" si="2"/>
        <v>46634</v>
      </c>
      <c r="F61" s="223">
        <f t="shared" si="3"/>
        <v>10.505755930523328</v>
      </c>
      <c r="G61" s="297">
        <f t="shared" si="7"/>
        <v>68828.5</v>
      </c>
      <c r="H61" s="295">
        <v>5</v>
      </c>
      <c r="I61" s="219">
        <f t="shared" si="4"/>
        <v>344.1425</v>
      </c>
      <c r="J61" s="226">
        <f t="shared" si="8"/>
        <v>0.1550575593052333</v>
      </c>
      <c r="K61" s="230">
        <f t="shared" si="5"/>
        <v>1.5955239375</v>
      </c>
      <c r="L61" s="220">
        <f t="shared" si="6"/>
        <v>8.739044516082128</v>
      </c>
      <c r="M61" s="231">
        <v>25.528383</v>
      </c>
    </row>
    <row r="62" spans="1:13" s="8" customFormat="1" ht="15">
      <c r="A62" s="205" t="s">
        <v>158</v>
      </c>
      <c r="B62" s="190">
        <v>2950</v>
      </c>
      <c r="C62" s="308">
        <f>Volume!J62</f>
        <v>107.2</v>
      </c>
      <c r="D62" s="344">
        <v>17.75</v>
      </c>
      <c r="E62" s="218">
        <f t="shared" si="2"/>
        <v>52362.5</v>
      </c>
      <c r="F62" s="223">
        <f t="shared" si="3"/>
        <v>16.557835820895523</v>
      </c>
      <c r="G62" s="297">
        <f t="shared" si="7"/>
        <v>69249.716</v>
      </c>
      <c r="H62" s="295">
        <v>5.34</v>
      </c>
      <c r="I62" s="219">
        <f t="shared" si="4"/>
        <v>23.47448</v>
      </c>
      <c r="J62" s="226">
        <f t="shared" si="8"/>
        <v>0.21897835820895523</v>
      </c>
      <c r="K62" s="230">
        <f t="shared" si="5"/>
        <v>2.944617875</v>
      </c>
      <c r="L62" s="220">
        <f t="shared" si="6"/>
        <v>16.128336333704276</v>
      </c>
      <c r="M62" s="231">
        <v>47.113886</v>
      </c>
    </row>
    <row r="63" spans="1:13" s="9" customFormat="1" ht="15">
      <c r="A63" s="205" t="s">
        <v>104</v>
      </c>
      <c r="B63" s="190">
        <v>600</v>
      </c>
      <c r="C63" s="308">
        <f>Volume!J63</f>
        <v>435.15</v>
      </c>
      <c r="D63" s="344">
        <v>56.82</v>
      </c>
      <c r="E63" s="218">
        <f t="shared" si="2"/>
        <v>34092</v>
      </c>
      <c r="F63" s="223">
        <f t="shared" si="3"/>
        <v>13.057566356428818</v>
      </c>
      <c r="G63" s="297">
        <f t="shared" si="7"/>
        <v>47146.5</v>
      </c>
      <c r="H63" s="295">
        <v>5</v>
      </c>
      <c r="I63" s="219">
        <f t="shared" si="4"/>
        <v>78.5775</v>
      </c>
      <c r="J63" s="226">
        <f t="shared" si="8"/>
        <v>0.1805756635642882</v>
      </c>
      <c r="K63" s="230">
        <f t="shared" si="5"/>
        <v>2.8474805625</v>
      </c>
      <c r="L63" s="220">
        <f t="shared" si="6"/>
        <v>15.59629336138749</v>
      </c>
      <c r="M63" s="231">
        <v>45.559689</v>
      </c>
    </row>
    <row r="64" spans="1:13" s="9" customFormat="1" ht="15">
      <c r="A64" s="205" t="s">
        <v>48</v>
      </c>
      <c r="B64" s="190">
        <v>1100</v>
      </c>
      <c r="C64" s="308">
        <f>Volume!J64</f>
        <v>288.7</v>
      </c>
      <c r="D64" s="344">
        <v>31.34</v>
      </c>
      <c r="E64" s="218">
        <f t="shared" si="2"/>
        <v>34474</v>
      </c>
      <c r="F64" s="223">
        <f t="shared" si="3"/>
        <v>10.855559404225842</v>
      </c>
      <c r="G64" s="297">
        <f t="shared" si="7"/>
        <v>50352.5</v>
      </c>
      <c r="H64" s="295">
        <v>5</v>
      </c>
      <c r="I64" s="219">
        <f t="shared" si="4"/>
        <v>45.775</v>
      </c>
      <c r="J64" s="226">
        <f t="shared" si="8"/>
        <v>0.1585555940422584</v>
      </c>
      <c r="K64" s="230">
        <f t="shared" si="5"/>
        <v>2.127089</v>
      </c>
      <c r="L64" s="220">
        <f t="shared" si="6"/>
        <v>11.650546271211061</v>
      </c>
      <c r="M64" s="231">
        <v>34.033424</v>
      </c>
    </row>
    <row r="65" spans="1:13" s="9" customFormat="1" ht="15">
      <c r="A65" s="205" t="s">
        <v>6</v>
      </c>
      <c r="B65" s="190">
        <v>1125</v>
      </c>
      <c r="C65" s="308">
        <f>Volume!J65</f>
        <v>174.55</v>
      </c>
      <c r="D65" s="344">
        <v>18.28</v>
      </c>
      <c r="E65" s="218">
        <f t="shared" si="2"/>
        <v>20565</v>
      </c>
      <c r="F65" s="223">
        <f t="shared" si="3"/>
        <v>10.472643941564023</v>
      </c>
      <c r="G65" s="297">
        <f t="shared" si="7"/>
        <v>30383.4375</v>
      </c>
      <c r="H65" s="295">
        <v>5</v>
      </c>
      <c r="I65" s="219">
        <f t="shared" si="4"/>
        <v>27.0075</v>
      </c>
      <c r="J65" s="226">
        <f t="shared" si="8"/>
        <v>0.1547264394156402</v>
      </c>
      <c r="K65" s="230">
        <f t="shared" si="5"/>
        <v>1.7220593125</v>
      </c>
      <c r="L65" s="220">
        <f t="shared" si="6"/>
        <v>9.432107308180882</v>
      </c>
      <c r="M65" s="231">
        <v>27.552949</v>
      </c>
    </row>
    <row r="66" spans="1:13" s="8" customFormat="1" ht="15">
      <c r="A66" s="205" t="s">
        <v>192</v>
      </c>
      <c r="B66" s="190">
        <v>1000</v>
      </c>
      <c r="C66" s="308">
        <f>Volume!J66</f>
        <v>386.3</v>
      </c>
      <c r="D66" s="344">
        <v>59.59</v>
      </c>
      <c r="E66" s="218">
        <f t="shared" si="2"/>
        <v>59590</v>
      </c>
      <c r="F66" s="223">
        <f t="shared" si="3"/>
        <v>15.425834843385969</v>
      </c>
      <c r="G66" s="297">
        <f t="shared" si="7"/>
        <v>85472.1</v>
      </c>
      <c r="H66" s="295">
        <v>6.7</v>
      </c>
      <c r="I66" s="219">
        <f t="shared" si="4"/>
        <v>85.47210000000001</v>
      </c>
      <c r="J66" s="226">
        <f t="shared" si="8"/>
        <v>0.22125834843385972</v>
      </c>
      <c r="K66" s="230">
        <f t="shared" si="5"/>
        <v>4.1624568125</v>
      </c>
      <c r="L66" s="220">
        <f t="shared" si="6"/>
        <v>22.79871490847302</v>
      </c>
      <c r="M66" s="231">
        <v>66.599309</v>
      </c>
    </row>
    <row r="67" spans="1:13" s="8" customFormat="1" ht="15">
      <c r="A67" s="205" t="s">
        <v>183</v>
      </c>
      <c r="B67" s="190">
        <v>600</v>
      </c>
      <c r="C67" s="308">
        <f>Volume!J67</f>
        <v>675.25</v>
      </c>
      <c r="D67" s="344">
        <v>95.84</v>
      </c>
      <c r="E67" s="218">
        <f t="shared" si="2"/>
        <v>57504</v>
      </c>
      <c r="F67" s="223">
        <f t="shared" si="3"/>
        <v>14.193261754905592</v>
      </c>
      <c r="G67" s="297">
        <f t="shared" si="7"/>
        <v>77761.5</v>
      </c>
      <c r="H67" s="295">
        <v>5</v>
      </c>
      <c r="I67" s="219">
        <f t="shared" si="4"/>
        <v>129.6025</v>
      </c>
      <c r="J67" s="226">
        <f t="shared" si="8"/>
        <v>0.19193261754905588</v>
      </c>
      <c r="K67" s="230">
        <f t="shared" si="5"/>
        <v>3.019675</v>
      </c>
      <c r="L67" s="220">
        <f t="shared" si="6"/>
        <v>16.539441138344124</v>
      </c>
      <c r="M67" s="231">
        <v>48.3148</v>
      </c>
    </row>
    <row r="68" spans="1:13" s="9" customFormat="1" ht="15">
      <c r="A68" s="205" t="s">
        <v>147</v>
      </c>
      <c r="B68" s="190">
        <v>400</v>
      </c>
      <c r="C68" s="308">
        <f>Volume!J68</f>
        <v>600.9</v>
      </c>
      <c r="D68" s="344">
        <v>71.19</v>
      </c>
      <c r="E68" s="218">
        <f t="shared" si="2"/>
        <v>28476</v>
      </c>
      <c r="F68" s="223">
        <f t="shared" si="3"/>
        <v>11.847229156265602</v>
      </c>
      <c r="G68" s="297">
        <f aca="true" t="shared" si="9" ref="G68:G99">(B68*C68)*H68%+E68</f>
        <v>40494</v>
      </c>
      <c r="H68" s="295">
        <v>5</v>
      </c>
      <c r="I68" s="219">
        <f t="shared" si="4"/>
        <v>101.235</v>
      </c>
      <c r="J68" s="226">
        <f aca="true" t="shared" si="10" ref="J68:J99">I68/C68</f>
        <v>0.16847229156265603</v>
      </c>
      <c r="K68" s="230">
        <f t="shared" si="5"/>
        <v>2.764802125</v>
      </c>
      <c r="L68" s="220">
        <f t="shared" si="6"/>
        <v>15.143444909007181</v>
      </c>
      <c r="M68" s="231">
        <v>44.236834</v>
      </c>
    </row>
    <row r="69" spans="1:13" s="8" customFormat="1" ht="15">
      <c r="A69" s="205" t="s">
        <v>159</v>
      </c>
      <c r="B69" s="190">
        <v>250</v>
      </c>
      <c r="C69" s="308">
        <f>Volume!J69</f>
        <v>2150.1</v>
      </c>
      <c r="D69" s="344">
        <v>249.58</v>
      </c>
      <c r="E69" s="218">
        <f aca="true" t="shared" si="11" ref="E69:E130">D69*B69</f>
        <v>62395</v>
      </c>
      <c r="F69" s="223">
        <f aca="true" t="shared" si="12" ref="F69:F130">D69/C69*100</f>
        <v>11.60783219385145</v>
      </c>
      <c r="G69" s="297">
        <f t="shared" si="9"/>
        <v>94323.985</v>
      </c>
      <c r="H69" s="295">
        <v>5.94</v>
      </c>
      <c r="I69" s="219">
        <f aca="true" t="shared" si="13" ref="I69:I130">G69/B69</f>
        <v>377.29594000000003</v>
      </c>
      <c r="J69" s="226">
        <f t="shared" si="10"/>
        <v>0.1754783219385145</v>
      </c>
      <c r="K69" s="230">
        <f aca="true" t="shared" si="14" ref="K69:K130">M69/16</f>
        <v>2.2036229375</v>
      </c>
      <c r="L69" s="220">
        <f aca="true" t="shared" si="15" ref="L69:L130">K69*SQRT(30)</f>
        <v>12.069739911045469</v>
      </c>
      <c r="M69" s="231">
        <v>35.257967</v>
      </c>
    </row>
    <row r="70" spans="1:13" s="9" customFormat="1" ht="15">
      <c r="A70" s="205" t="s">
        <v>148</v>
      </c>
      <c r="B70" s="190">
        <v>12500</v>
      </c>
      <c r="C70" s="308">
        <f>Volume!J70</f>
        <v>29.4</v>
      </c>
      <c r="D70" s="344">
        <v>3.21</v>
      </c>
      <c r="E70" s="218">
        <f t="shared" si="11"/>
        <v>40125</v>
      </c>
      <c r="F70" s="223">
        <f t="shared" si="12"/>
        <v>10.918367346938776</v>
      </c>
      <c r="G70" s="297">
        <f t="shared" si="9"/>
        <v>58500</v>
      </c>
      <c r="H70" s="295">
        <v>5</v>
      </c>
      <c r="I70" s="219">
        <f t="shared" si="13"/>
        <v>4.68</v>
      </c>
      <c r="J70" s="226">
        <f t="shared" si="10"/>
        <v>0.15918367346938775</v>
      </c>
      <c r="K70" s="230">
        <f t="shared" si="14"/>
        <v>2.19695</v>
      </c>
      <c r="L70" s="220">
        <f t="shared" si="15"/>
        <v>12.033190727109748</v>
      </c>
      <c r="M70" s="231">
        <v>35.1512</v>
      </c>
    </row>
    <row r="71" spans="1:13" s="8" customFormat="1" ht="15">
      <c r="A71" s="205" t="s">
        <v>184</v>
      </c>
      <c r="B71" s="190">
        <v>4000</v>
      </c>
      <c r="C71" s="308">
        <f>Volume!J71</f>
        <v>116.85</v>
      </c>
      <c r="D71" s="344">
        <v>13.56</v>
      </c>
      <c r="E71" s="218">
        <f t="shared" si="11"/>
        <v>54240</v>
      </c>
      <c r="F71" s="223">
        <f t="shared" si="12"/>
        <v>11.60462130937099</v>
      </c>
      <c r="G71" s="297">
        <f t="shared" si="9"/>
        <v>85181.88</v>
      </c>
      <c r="H71" s="295">
        <v>6.62</v>
      </c>
      <c r="I71" s="219">
        <f t="shared" si="13"/>
        <v>21.29547</v>
      </c>
      <c r="J71" s="226">
        <f t="shared" si="10"/>
        <v>0.18224621309370992</v>
      </c>
      <c r="K71" s="230">
        <f t="shared" si="14"/>
        <v>1.7662498125</v>
      </c>
      <c r="L71" s="220">
        <f t="shared" si="15"/>
        <v>9.674148644955201</v>
      </c>
      <c r="M71" s="231">
        <v>28.259997</v>
      </c>
    </row>
    <row r="72" spans="1:13" s="8" customFormat="1" ht="15">
      <c r="A72" s="205" t="s">
        <v>193</v>
      </c>
      <c r="B72" s="190">
        <v>2500</v>
      </c>
      <c r="C72" s="308">
        <f>Volume!J72</f>
        <v>154.2</v>
      </c>
      <c r="D72" s="344">
        <v>35.88</v>
      </c>
      <c r="E72" s="218">
        <f t="shared" si="11"/>
        <v>89700</v>
      </c>
      <c r="F72" s="223">
        <f t="shared" si="12"/>
        <v>23.268482490272376</v>
      </c>
      <c r="G72" s="297">
        <f t="shared" si="9"/>
        <v>108975</v>
      </c>
      <c r="H72" s="295">
        <v>5</v>
      </c>
      <c r="I72" s="219">
        <f t="shared" si="13"/>
        <v>43.59</v>
      </c>
      <c r="J72" s="226">
        <f t="shared" si="10"/>
        <v>0.2826848249027238</v>
      </c>
      <c r="K72" s="230">
        <f t="shared" si="14"/>
        <v>3.2524201875</v>
      </c>
      <c r="L72" s="220">
        <f t="shared" si="15"/>
        <v>17.814239031789317</v>
      </c>
      <c r="M72" s="231">
        <v>52.038723</v>
      </c>
    </row>
    <row r="73" spans="1:13" s="8" customFormat="1" ht="15">
      <c r="A73" s="205" t="s">
        <v>160</v>
      </c>
      <c r="B73" s="190">
        <v>1700</v>
      </c>
      <c r="C73" s="308">
        <f>Volume!J73</f>
        <v>161.1</v>
      </c>
      <c r="D73" s="344">
        <v>17.08</v>
      </c>
      <c r="E73" s="218">
        <f t="shared" si="11"/>
        <v>29035.999999999996</v>
      </c>
      <c r="F73" s="223">
        <f t="shared" si="12"/>
        <v>10.602110490378646</v>
      </c>
      <c r="G73" s="297">
        <f t="shared" si="9"/>
        <v>42729.5</v>
      </c>
      <c r="H73" s="295">
        <v>5</v>
      </c>
      <c r="I73" s="219">
        <f t="shared" si="13"/>
        <v>25.135</v>
      </c>
      <c r="J73" s="226">
        <f t="shared" si="10"/>
        <v>0.15602110490378648</v>
      </c>
      <c r="K73" s="230">
        <f t="shared" si="14"/>
        <v>1.9411105625</v>
      </c>
      <c r="L73" s="220">
        <f t="shared" si="15"/>
        <v>10.631900416927916</v>
      </c>
      <c r="M73" s="231">
        <v>31.057769</v>
      </c>
    </row>
    <row r="74" spans="1:13" s="8" customFormat="1" ht="15">
      <c r="A74" s="205" t="s">
        <v>355</v>
      </c>
      <c r="B74" s="190">
        <v>850</v>
      </c>
      <c r="C74" s="308">
        <f>Volume!J74</f>
        <v>251.3</v>
      </c>
      <c r="D74" s="344">
        <v>44.13</v>
      </c>
      <c r="E74" s="218">
        <f t="shared" si="11"/>
        <v>37510.5</v>
      </c>
      <c r="F74" s="223">
        <f t="shared" si="12"/>
        <v>17.56068444090728</v>
      </c>
      <c r="G74" s="297">
        <f t="shared" si="9"/>
        <v>48190.75</v>
      </c>
      <c r="H74" s="295">
        <v>5</v>
      </c>
      <c r="I74" s="219">
        <f t="shared" si="13"/>
        <v>56.695</v>
      </c>
      <c r="J74" s="226">
        <f t="shared" si="10"/>
        <v>0.2256068444090728</v>
      </c>
      <c r="K74" s="230">
        <f t="shared" si="14"/>
        <v>4.3107984375</v>
      </c>
      <c r="L74" s="220">
        <f t="shared" si="15"/>
        <v>23.61121545076774</v>
      </c>
      <c r="M74" s="231">
        <v>68.972775</v>
      </c>
    </row>
    <row r="75" spans="1:13" s="8" customFormat="1" ht="15">
      <c r="A75" s="205" t="s">
        <v>225</v>
      </c>
      <c r="B75" s="190">
        <v>200</v>
      </c>
      <c r="C75" s="308">
        <f>Volume!J75</f>
        <v>1452.2</v>
      </c>
      <c r="D75" s="344">
        <v>153.71</v>
      </c>
      <c r="E75" s="218">
        <f t="shared" si="11"/>
        <v>30742</v>
      </c>
      <c r="F75" s="223">
        <f t="shared" si="12"/>
        <v>10.58463021622366</v>
      </c>
      <c r="G75" s="297">
        <f t="shared" si="9"/>
        <v>45264</v>
      </c>
      <c r="H75" s="295">
        <v>5</v>
      </c>
      <c r="I75" s="219">
        <f t="shared" si="13"/>
        <v>226.32</v>
      </c>
      <c r="J75" s="226">
        <f t="shared" si="10"/>
        <v>0.1558463021622366</v>
      </c>
      <c r="K75" s="230">
        <f t="shared" si="14"/>
        <v>1.5519295625</v>
      </c>
      <c r="L75" s="220">
        <f t="shared" si="15"/>
        <v>8.500268290403735</v>
      </c>
      <c r="M75" s="231">
        <v>24.830873</v>
      </c>
    </row>
    <row r="76" spans="1:13" s="9" customFormat="1" ht="15">
      <c r="A76" s="205" t="s">
        <v>7</v>
      </c>
      <c r="B76" s="190">
        <v>625</v>
      </c>
      <c r="C76" s="308">
        <f>Volume!J76</f>
        <v>880.8</v>
      </c>
      <c r="D76" s="344">
        <v>101.43</v>
      </c>
      <c r="E76" s="218">
        <f t="shared" si="11"/>
        <v>63393.75000000001</v>
      </c>
      <c r="F76" s="223">
        <f t="shared" si="12"/>
        <v>11.515667574931882</v>
      </c>
      <c r="G76" s="297">
        <f t="shared" si="9"/>
        <v>90918.75</v>
      </c>
      <c r="H76" s="295">
        <v>5</v>
      </c>
      <c r="I76" s="219">
        <f t="shared" si="13"/>
        <v>145.47</v>
      </c>
      <c r="J76" s="226">
        <f t="shared" si="10"/>
        <v>0.1651566757493188</v>
      </c>
      <c r="K76" s="230">
        <f t="shared" si="14"/>
        <v>2.0765193125</v>
      </c>
      <c r="L76" s="220">
        <f t="shared" si="15"/>
        <v>11.373564685513692</v>
      </c>
      <c r="M76" s="231">
        <v>33.224309</v>
      </c>
    </row>
    <row r="77" spans="1:13" s="8" customFormat="1" ht="15">
      <c r="A77" s="205" t="s">
        <v>185</v>
      </c>
      <c r="B77" s="190">
        <v>1200</v>
      </c>
      <c r="C77" s="308">
        <f>Volume!J77</f>
        <v>459.6</v>
      </c>
      <c r="D77" s="344">
        <v>59.33</v>
      </c>
      <c r="E77" s="218">
        <f t="shared" si="11"/>
        <v>71196</v>
      </c>
      <c r="F77" s="223">
        <f t="shared" si="12"/>
        <v>12.909051348999128</v>
      </c>
      <c r="G77" s="297">
        <f t="shared" si="9"/>
        <v>98827.152</v>
      </c>
      <c r="H77" s="295">
        <v>5.01</v>
      </c>
      <c r="I77" s="219">
        <f t="shared" si="13"/>
        <v>82.35596</v>
      </c>
      <c r="J77" s="226">
        <f t="shared" si="10"/>
        <v>0.17919051348999127</v>
      </c>
      <c r="K77" s="230">
        <f t="shared" si="14"/>
        <v>2.32699175</v>
      </c>
      <c r="L77" s="220">
        <f t="shared" si="15"/>
        <v>12.74545872603422</v>
      </c>
      <c r="M77" s="231">
        <v>37.231868</v>
      </c>
    </row>
    <row r="78" spans="1:13" s="8" customFormat="1" ht="15">
      <c r="A78" s="205" t="s">
        <v>239</v>
      </c>
      <c r="B78" s="190">
        <v>400</v>
      </c>
      <c r="C78" s="308">
        <f>Volume!J78</f>
        <v>930.6</v>
      </c>
      <c r="D78" s="344">
        <v>102.06</v>
      </c>
      <c r="E78" s="218">
        <f t="shared" si="11"/>
        <v>40824</v>
      </c>
      <c r="F78" s="223">
        <f t="shared" si="12"/>
        <v>10.967117988394584</v>
      </c>
      <c r="G78" s="297">
        <f t="shared" si="9"/>
        <v>59436</v>
      </c>
      <c r="H78" s="295">
        <v>5</v>
      </c>
      <c r="I78" s="219">
        <f t="shared" si="13"/>
        <v>148.59</v>
      </c>
      <c r="J78" s="226">
        <f t="shared" si="10"/>
        <v>0.15967117988394583</v>
      </c>
      <c r="K78" s="230">
        <f t="shared" si="14"/>
        <v>1.4862508125</v>
      </c>
      <c r="L78" s="220">
        <f t="shared" si="15"/>
        <v>8.140530961166311</v>
      </c>
      <c r="M78" s="231">
        <v>23.780013</v>
      </c>
    </row>
    <row r="79" spans="1:13" s="9" customFormat="1" ht="15">
      <c r="A79" s="205" t="s">
        <v>222</v>
      </c>
      <c r="B79" s="190">
        <v>1250</v>
      </c>
      <c r="C79" s="308">
        <f>Volume!J79</f>
        <v>213.9</v>
      </c>
      <c r="D79" s="344">
        <v>31.71</v>
      </c>
      <c r="E79" s="218">
        <f t="shared" si="11"/>
        <v>39637.5</v>
      </c>
      <c r="F79" s="223">
        <f t="shared" si="12"/>
        <v>14.824684431977559</v>
      </c>
      <c r="G79" s="297">
        <f t="shared" si="9"/>
        <v>54396.6</v>
      </c>
      <c r="H79" s="295">
        <v>5.52</v>
      </c>
      <c r="I79" s="219">
        <f t="shared" si="13"/>
        <v>43.51728</v>
      </c>
      <c r="J79" s="226">
        <f t="shared" si="10"/>
        <v>0.20344684431977558</v>
      </c>
      <c r="K79" s="230">
        <f t="shared" si="14"/>
        <v>1.0644016875</v>
      </c>
      <c r="L79" s="220">
        <f t="shared" si="15"/>
        <v>5.8299681449031455</v>
      </c>
      <c r="M79" s="231">
        <v>17.030427</v>
      </c>
    </row>
    <row r="80" spans="1:13" s="8" customFormat="1" ht="15">
      <c r="A80" s="205" t="s">
        <v>364</v>
      </c>
      <c r="B80" s="190">
        <v>1600</v>
      </c>
      <c r="C80" s="308">
        <f>Volume!J80</f>
        <v>288.95</v>
      </c>
      <c r="D80" s="344">
        <v>56.35</v>
      </c>
      <c r="E80" s="218">
        <f t="shared" si="11"/>
        <v>90160</v>
      </c>
      <c r="F80" s="223">
        <f t="shared" si="12"/>
        <v>19.501643883024748</v>
      </c>
      <c r="G80" s="297">
        <f t="shared" si="9"/>
        <v>116604.704</v>
      </c>
      <c r="H80" s="295">
        <v>5.72</v>
      </c>
      <c r="I80" s="219">
        <f t="shared" si="13"/>
        <v>72.87794</v>
      </c>
      <c r="J80" s="226">
        <f t="shared" si="10"/>
        <v>0.2522164388302474</v>
      </c>
      <c r="K80" s="230">
        <f t="shared" si="14"/>
        <v>3.5353513125</v>
      </c>
      <c r="L80" s="220">
        <f t="shared" si="15"/>
        <v>19.363916625617456</v>
      </c>
      <c r="M80" s="231">
        <v>56.565621</v>
      </c>
    </row>
    <row r="81" spans="1:13" s="8" customFormat="1" ht="15">
      <c r="A81" s="205" t="s">
        <v>161</v>
      </c>
      <c r="B81" s="190">
        <v>8900</v>
      </c>
      <c r="C81" s="308">
        <f>Volume!J81</f>
        <v>39.9</v>
      </c>
      <c r="D81" s="344">
        <v>5.12</v>
      </c>
      <c r="E81" s="218">
        <f t="shared" si="11"/>
        <v>45568</v>
      </c>
      <c r="F81" s="223">
        <f t="shared" si="12"/>
        <v>12.832080200501252</v>
      </c>
      <c r="G81" s="297">
        <f t="shared" si="9"/>
        <v>66483.97899999999</v>
      </c>
      <c r="H81" s="295">
        <v>5.89</v>
      </c>
      <c r="I81" s="219">
        <f t="shared" si="13"/>
        <v>7.470109999999999</v>
      </c>
      <c r="J81" s="226">
        <f t="shared" si="10"/>
        <v>0.1872208020050125</v>
      </c>
      <c r="K81" s="230">
        <f t="shared" si="14"/>
        <v>2.38322275</v>
      </c>
      <c r="L81" s="220">
        <f t="shared" si="15"/>
        <v>13.05344859734495</v>
      </c>
      <c r="M81" s="231">
        <v>38.131564</v>
      </c>
    </row>
    <row r="82" spans="1:13" s="9" customFormat="1" ht="15">
      <c r="A82" s="205" t="s">
        <v>8</v>
      </c>
      <c r="B82" s="190">
        <v>1600</v>
      </c>
      <c r="C82" s="308">
        <f>Volume!J82</f>
        <v>140.1</v>
      </c>
      <c r="D82" s="344">
        <v>15.47</v>
      </c>
      <c r="E82" s="218">
        <f t="shared" si="11"/>
        <v>24752</v>
      </c>
      <c r="F82" s="223">
        <f t="shared" si="12"/>
        <v>11.042112776588151</v>
      </c>
      <c r="G82" s="297">
        <f t="shared" si="9"/>
        <v>37013.551999999996</v>
      </c>
      <c r="H82" s="295">
        <v>5.47</v>
      </c>
      <c r="I82" s="219">
        <f t="shared" si="13"/>
        <v>23.13347</v>
      </c>
      <c r="J82" s="226">
        <f t="shared" si="10"/>
        <v>0.1651211277658815</v>
      </c>
      <c r="K82" s="230">
        <f t="shared" si="14"/>
        <v>2.58069</v>
      </c>
      <c r="L82" s="220">
        <f t="shared" si="15"/>
        <v>14.135021269280072</v>
      </c>
      <c r="M82" s="231">
        <v>41.29104</v>
      </c>
    </row>
    <row r="83" spans="1:13" s="8" customFormat="1" ht="15">
      <c r="A83" s="205" t="s">
        <v>194</v>
      </c>
      <c r="B83" s="190">
        <v>28000</v>
      </c>
      <c r="C83" s="308">
        <f>Volume!J83</f>
        <v>12.4</v>
      </c>
      <c r="D83" s="344">
        <v>1.91</v>
      </c>
      <c r="E83" s="218">
        <f t="shared" si="11"/>
        <v>53480</v>
      </c>
      <c r="F83" s="223">
        <f t="shared" si="12"/>
        <v>15.403225806451612</v>
      </c>
      <c r="G83" s="297">
        <f t="shared" si="9"/>
        <v>73131.52</v>
      </c>
      <c r="H83" s="295">
        <v>5.66</v>
      </c>
      <c r="I83" s="219">
        <f t="shared" si="13"/>
        <v>2.61184</v>
      </c>
      <c r="J83" s="226">
        <f t="shared" si="10"/>
        <v>0.21063225806451613</v>
      </c>
      <c r="K83" s="230">
        <f t="shared" si="14"/>
        <v>3.546378125</v>
      </c>
      <c r="L83" s="220">
        <f t="shared" si="15"/>
        <v>19.42431296505376</v>
      </c>
      <c r="M83" s="231">
        <v>56.74205</v>
      </c>
    </row>
    <row r="84" spans="1:13" s="9" customFormat="1" ht="15">
      <c r="A84" s="205" t="s">
        <v>217</v>
      </c>
      <c r="B84" s="190">
        <v>1150</v>
      </c>
      <c r="C84" s="308">
        <f>Volume!J84</f>
        <v>216.45</v>
      </c>
      <c r="D84" s="344">
        <v>22.61</v>
      </c>
      <c r="E84" s="218">
        <f t="shared" si="11"/>
        <v>26001.5</v>
      </c>
      <c r="F84" s="223">
        <f t="shared" si="12"/>
        <v>10.445830445830447</v>
      </c>
      <c r="G84" s="297">
        <f t="shared" si="9"/>
        <v>38522.05025</v>
      </c>
      <c r="H84" s="295">
        <v>5.03</v>
      </c>
      <c r="I84" s="219">
        <f t="shared" si="13"/>
        <v>33.497435</v>
      </c>
      <c r="J84" s="226">
        <f t="shared" si="10"/>
        <v>0.1547583044583045</v>
      </c>
      <c r="K84" s="230">
        <f t="shared" si="14"/>
        <v>1.876814875</v>
      </c>
      <c r="L84" s="220">
        <f t="shared" si="15"/>
        <v>10.279738432987386</v>
      </c>
      <c r="M84" s="231">
        <v>30.029038</v>
      </c>
    </row>
    <row r="85" spans="1:13" s="8" customFormat="1" ht="15">
      <c r="A85" s="205" t="s">
        <v>186</v>
      </c>
      <c r="B85" s="190">
        <v>2200</v>
      </c>
      <c r="C85" s="308">
        <f>Volume!J85</f>
        <v>226.1</v>
      </c>
      <c r="D85" s="344">
        <v>34.21</v>
      </c>
      <c r="E85" s="218">
        <f t="shared" si="11"/>
        <v>75262</v>
      </c>
      <c r="F85" s="223">
        <f t="shared" si="12"/>
        <v>15.130473241928351</v>
      </c>
      <c r="G85" s="297">
        <f t="shared" si="9"/>
        <v>105704.104</v>
      </c>
      <c r="H85" s="295">
        <v>6.12</v>
      </c>
      <c r="I85" s="219">
        <f t="shared" si="13"/>
        <v>48.047320000000006</v>
      </c>
      <c r="J85" s="226">
        <f t="shared" si="10"/>
        <v>0.21250473241928353</v>
      </c>
      <c r="K85" s="230">
        <f t="shared" si="14"/>
        <v>2.7742488125</v>
      </c>
      <c r="L85" s="220">
        <f t="shared" si="15"/>
        <v>15.195186547381702</v>
      </c>
      <c r="M85" s="231">
        <v>44.387981</v>
      </c>
    </row>
    <row r="86" spans="1:13" s="8" customFormat="1" ht="15">
      <c r="A86" s="205" t="s">
        <v>162</v>
      </c>
      <c r="B86" s="190">
        <v>5900</v>
      </c>
      <c r="C86" s="308">
        <f>Volume!J86</f>
        <v>56.6</v>
      </c>
      <c r="D86" s="344">
        <v>7.13</v>
      </c>
      <c r="E86" s="218">
        <f t="shared" si="11"/>
        <v>42067</v>
      </c>
      <c r="F86" s="223">
        <f t="shared" si="12"/>
        <v>12.597173144876326</v>
      </c>
      <c r="G86" s="297">
        <f t="shared" si="9"/>
        <v>62203.581999999995</v>
      </c>
      <c r="H86" s="295">
        <v>6.03</v>
      </c>
      <c r="I86" s="219">
        <f t="shared" si="13"/>
        <v>10.54298</v>
      </c>
      <c r="J86" s="226">
        <f t="shared" si="10"/>
        <v>0.18627173144876324</v>
      </c>
      <c r="K86" s="230">
        <f t="shared" si="14"/>
        <v>2.3300683125</v>
      </c>
      <c r="L86" s="220">
        <f t="shared" si="15"/>
        <v>12.762309752842466</v>
      </c>
      <c r="M86" s="231">
        <v>37.281093</v>
      </c>
    </row>
    <row r="87" spans="1:13" s="8" customFormat="1" ht="15">
      <c r="A87" s="205" t="s">
        <v>163</v>
      </c>
      <c r="B87" s="190">
        <v>2090</v>
      </c>
      <c r="C87" s="308">
        <f>Volume!J87</f>
        <v>259.2</v>
      </c>
      <c r="D87" s="344">
        <v>32.53</v>
      </c>
      <c r="E87" s="218">
        <f t="shared" si="11"/>
        <v>67987.7</v>
      </c>
      <c r="F87" s="223">
        <f t="shared" si="12"/>
        <v>12.550154320987655</v>
      </c>
      <c r="G87" s="297">
        <f t="shared" si="9"/>
        <v>95074.1</v>
      </c>
      <c r="H87" s="295">
        <v>5</v>
      </c>
      <c r="I87" s="219">
        <f t="shared" si="13"/>
        <v>45.49</v>
      </c>
      <c r="J87" s="226">
        <f t="shared" si="10"/>
        <v>0.17550154320987657</v>
      </c>
      <c r="K87" s="230">
        <f t="shared" si="14"/>
        <v>2.5441874375</v>
      </c>
      <c r="L87" s="220">
        <f t="shared" si="15"/>
        <v>13.93508850040015</v>
      </c>
      <c r="M87" s="231">
        <v>40.706999</v>
      </c>
    </row>
    <row r="88" spans="1:13" s="9" customFormat="1" ht="15">
      <c r="A88" s="205" t="s">
        <v>137</v>
      </c>
      <c r="B88" s="190">
        <v>3250</v>
      </c>
      <c r="C88" s="308">
        <f>Volume!J88</f>
        <v>137.05</v>
      </c>
      <c r="D88" s="344">
        <v>17.57</v>
      </c>
      <c r="E88" s="218">
        <f t="shared" si="11"/>
        <v>57102.5</v>
      </c>
      <c r="F88" s="223">
        <f t="shared" si="12"/>
        <v>12.820138635534475</v>
      </c>
      <c r="G88" s="297">
        <f t="shared" si="9"/>
        <v>79373.125</v>
      </c>
      <c r="H88" s="295">
        <v>5</v>
      </c>
      <c r="I88" s="219">
        <f t="shared" si="13"/>
        <v>24.4225</v>
      </c>
      <c r="J88" s="226">
        <f t="shared" si="10"/>
        <v>0.17820138635534474</v>
      </c>
      <c r="K88" s="230">
        <f t="shared" si="14"/>
        <v>2.607302</v>
      </c>
      <c r="L88" s="220">
        <f t="shared" si="15"/>
        <v>14.280781196283344</v>
      </c>
      <c r="M88" s="231">
        <v>41.716832</v>
      </c>
    </row>
    <row r="89" spans="1:13" s="9" customFormat="1" ht="15">
      <c r="A89" s="205" t="s">
        <v>50</v>
      </c>
      <c r="B89" s="190">
        <v>450</v>
      </c>
      <c r="C89" s="308">
        <f>Volume!J89</f>
        <v>887.75</v>
      </c>
      <c r="D89" s="344">
        <v>92.93</v>
      </c>
      <c r="E89" s="218">
        <f t="shared" si="11"/>
        <v>41818.5</v>
      </c>
      <c r="F89" s="223">
        <f t="shared" si="12"/>
        <v>10.46803717262743</v>
      </c>
      <c r="G89" s="297">
        <f t="shared" si="9"/>
        <v>61792.875</v>
      </c>
      <c r="H89" s="295">
        <v>5</v>
      </c>
      <c r="I89" s="219">
        <f t="shared" si="13"/>
        <v>137.3175</v>
      </c>
      <c r="J89" s="226">
        <f t="shared" si="10"/>
        <v>0.15468037172627427</v>
      </c>
      <c r="K89" s="230">
        <f t="shared" si="14"/>
        <v>1.7743265</v>
      </c>
      <c r="L89" s="220">
        <f t="shared" si="15"/>
        <v>9.718386484291901</v>
      </c>
      <c r="M89" s="231">
        <v>28.389224</v>
      </c>
    </row>
    <row r="90" spans="1:13" s="8" customFormat="1" ht="15">
      <c r="A90" s="205" t="s">
        <v>187</v>
      </c>
      <c r="B90" s="190">
        <v>1050</v>
      </c>
      <c r="C90" s="308">
        <f>Volume!J90</f>
        <v>193</v>
      </c>
      <c r="D90" s="344">
        <v>20.69</v>
      </c>
      <c r="E90" s="218">
        <f t="shared" si="11"/>
        <v>21724.5</v>
      </c>
      <c r="F90" s="223">
        <f t="shared" si="12"/>
        <v>10.720207253886011</v>
      </c>
      <c r="G90" s="297">
        <f t="shared" si="9"/>
        <v>33701.115</v>
      </c>
      <c r="H90" s="295">
        <v>5.91</v>
      </c>
      <c r="I90" s="219">
        <f t="shared" si="13"/>
        <v>32.0963</v>
      </c>
      <c r="J90" s="226">
        <f t="shared" si="10"/>
        <v>0.1663020725388601</v>
      </c>
      <c r="K90" s="230">
        <f t="shared" si="14"/>
        <v>2.0312345</v>
      </c>
      <c r="L90" s="220">
        <f t="shared" si="15"/>
        <v>11.125529552327274</v>
      </c>
      <c r="M90" s="231">
        <v>32.499752</v>
      </c>
    </row>
    <row r="91" spans="1:13" s="9" customFormat="1" ht="15">
      <c r="A91" s="205" t="s">
        <v>94</v>
      </c>
      <c r="B91" s="190">
        <v>1200</v>
      </c>
      <c r="C91" s="308">
        <f>Volume!J91</f>
        <v>225.2</v>
      </c>
      <c r="D91" s="344">
        <v>29.81</v>
      </c>
      <c r="E91" s="218">
        <f t="shared" si="11"/>
        <v>35772</v>
      </c>
      <c r="F91" s="223">
        <f t="shared" si="12"/>
        <v>13.237122557726465</v>
      </c>
      <c r="G91" s="297">
        <f t="shared" si="9"/>
        <v>49284</v>
      </c>
      <c r="H91" s="295">
        <v>5</v>
      </c>
      <c r="I91" s="219">
        <f t="shared" si="13"/>
        <v>41.07</v>
      </c>
      <c r="J91" s="226">
        <f t="shared" si="10"/>
        <v>0.18237122557726465</v>
      </c>
      <c r="K91" s="230">
        <f t="shared" si="14"/>
        <v>2.3741311875</v>
      </c>
      <c r="L91" s="220">
        <f t="shared" si="15"/>
        <v>13.003652058702771</v>
      </c>
      <c r="M91" s="231">
        <v>37.986099</v>
      </c>
    </row>
    <row r="92" spans="1:13" s="9" customFormat="1" ht="15">
      <c r="A92" s="205" t="s">
        <v>358</v>
      </c>
      <c r="B92" s="190">
        <v>700</v>
      </c>
      <c r="C92" s="308">
        <f>Volume!J92</f>
        <v>433.4</v>
      </c>
      <c r="D92" s="344">
        <v>86.23</v>
      </c>
      <c r="E92" s="218">
        <f t="shared" si="11"/>
        <v>60361</v>
      </c>
      <c r="F92" s="223">
        <f t="shared" si="12"/>
        <v>19.89616982002769</v>
      </c>
      <c r="G92" s="297">
        <f t="shared" si="9"/>
        <v>75530</v>
      </c>
      <c r="H92" s="295">
        <v>5</v>
      </c>
      <c r="I92" s="219">
        <f t="shared" si="13"/>
        <v>107.9</v>
      </c>
      <c r="J92" s="226">
        <f t="shared" si="10"/>
        <v>0.24896169820027692</v>
      </c>
      <c r="K92" s="230">
        <f t="shared" si="14"/>
        <v>1.94624125</v>
      </c>
      <c r="L92" s="220">
        <f t="shared" si="15"/>
        <v>10.660002349720514</v>
      </c>
      <c r="M92" s="231">
        <v>31.13986</v>
      </c>
    </row>
    <row r="93" spans="1:13" s="8" customFormat="1" ht="15">
      <c r="A93" s="205" t="s">
        <v>240</v>
      </c>
      <c r="B93" s="190">
        <v>650</v>
      </c>
      <c r="C93" s="308">
        <f>Volume!J93</f>
        <v>418.2</v>
      </c>
      <c r="D93" s="344">
        <v>43.1</v>
      </c>
      <c r="E93" s="218">
        <f t="shared" si="11"/>
        <v>28015</v>
      </c>
      <c r="F93" s="223">
        <f t="shared" si="12"/>
        <v>10.306073648971784</v>
      </c>
      <c r="G93" s="297">
        <f t="shared" si="9"/>
        <v>41606.5</v>
      </c>
      <c r="H93" s="295">
        <v>5</v>
      </c>
      <c r="I93" s="219">
        <f t="shared" si="13"/>
        <v>64.01</v>
      </c>
      <c r="J93" s="226">
        <f t="shared" si="10"/>
        <v>0.15306073648971785</v>
      </c>
      <c r="K93" s="230">
        <f t="shared" si="14"/>
        <v>2.3378578125</v>
      </c>
      <c r="L93" s="220">
        <f t="shared" si="15"/>
        <v>12.80497460145933</v>
      </c>
      <c r="M93" s="231">
        <v>37.405725</v>
      </c>
    </row>
    <row r="94" spans="1:13" s="9" customFormat="1" ht="15">
      <c r="A94" s="205" t="s">
        <v>95</v>
      </c>
      <c r="B94" s="190">
        <v>1200</v>
      </c>
      <c r="C94" s="308">
        <f>Volume!J94</f>
        <v>507.65</v>
      </c>
      <c r="D94" s="344">
        <v>62.65</v>
      </c>
      <c r="E94" s="218">
        <f t="shared" si="11"/>
        <v>75180</v>
      </c>
      <c r="F94" s="223">
        <f t="shared" si="12"/>
        <v>12.34117994681375</v>
      </c>
      <c r="G94" s="297">
        <f t="shared" si="9"/>
        <v>105639</v>
      </c>
      <c r="H94" s="295">
        <v>5</v>
      </c>
      <c r="I94" s="219">
        <f t="shared" si="13"/>
        <v>88.0325</v>
      </c>
      <c r="J94" s="226">
        <f t="shared" si="10"/>
        <v>0.1734117994681375</v>
      </c>
      <c r="K94" s="230">
        <f t="shared" si="14"/>
        <v>2.07708325</v>
      </c>
      <c r="L94" s="220">
        <f t="shared" si="15"/>
        <v>11.376653498411422</v>
      </c>
      <c r="M94" s="231">
        <v>33.233332</v>
      </c>
    </row>
    <row r="95" spans="1:13" s="9" customFormat="1" ht="15">
      <c r="A95" s="205" t="s">
        <v>241</v>
      </c>
      <c r="B95" s="190">
        <v>2800</v>
      </c>
      <c r="C95" s="308">
        <f>Volume!J95</f>
        <v>167.45</v>
      </c>
      <c r="D95" s="344">
        <v>35.89</v>
      </c>
      <c r="E95" s="218">
        <f t="shared" si="11"/>
        <v>100492</v>
      </c>
      <c r="F95" s="223">
        <f t="shared" si="12"/>
        <v>21.433263660794267</v>
      </c>
      <c r="G95" s="297">
        <f t="shared" si="9"/>
        <v>128295.398</v>
      </c>
      <c r="H95" s="295">
        <v>5.93</v>
      </c>
      <c r="I95" s="219">
        <f t="shared" si="13"/>
        <v>45.819785</v>
      </c>
      <c r="J95" s="226">
        <f t="shared" si="10"/>
        <v>0.2736326366079427</v>
      </c>
      <c r="K95" s="230">
        <f t="shared" si="14"/>
        <v>2.6222309375</v>
      </c>
      <c r="L95" s="220">
        <f t="shared" si="15"/>
        <v>14.362550354566693</v>
      </c>
      <c r="M95" s="231">
        <v>41.955695</v>
      </c>
    </row>
    <row r="96" spans="1:13" s="9" customFormat="1" ht="15">
      <c r="A96" s="205" t="s">
        <v>242</v>
      </c>
      <c r="B96" s="190">
        <v>300</v>
      </c>
      <c r="C96" s="308">
        <f>Volume!J96</f>
        <v>1015.2</v>
      </c>
      <c r="D96" s="344">
        <v>172</v>
      </c>
      <c r="E96" s="218">
        <f t="shared" si="11"/>
        <v>51600</v>
      </c>
      <c r="F96" s="223">
        <f t="shared" si="12"/>
        <v>16.9424743892829</v>
      </c>
      <c r="G96" s="297">
        <f t="shared" si="9"/>
        <v>70543.632</v>
      </c>
      <c r="H96" s="295">
        <v>6.22</v>
      </c>
      <c r="I96" s="219">
        <f t="shared" si="13"/>
        <v>235.14543999999998</v>
      </c>
      <c r="J96" s="226">
        <f t="shared" si="10"/>
        <v>0.23162474389282897</v>
      </c>
      <c r="K96" s="230">
        <f t="shared" si="14"/>
        <v>3.5268104375</v>
      </c>
      <c r="L96" s="220">
        <f t="shared" si="15"/>
        <v>19.317136326634138</v>
      </c>
      <c r="M96" s="231">
        <v>56.428967</v>
      </c>
    </row>
    <row r="97" spans="1:13" s="9" customFormat="1" ht="15">
      <c r="A97" s="205" t="s">
        <v>243</v>
      </c>
      <c r="B97" s="190">
        <v>800</v>
      </c>
      <c r="C97" s="308">
        <f>Volume!J97</f>
        <v>392</v>
      </c>
      <c r="D97" s="344">
        <v>41.49</v>
      </c>
      <c r="E97" s="218">
        <f t="shared" si="11"/>
        <v>33192</v>
      </c>
      <c r="F97" s="223">
        <f t="shared" si="12"/>
        <v>10.584183673469388</v>
      </c>
      <c r="G97" s="297">
        <f t="shared" si="9"/>
        <v>48872</v>
      </c>
      <c r="H97" s="295">
        <v>5</v>
      </c>
      <c r="I97" s="219">
        <f t="shared" si="13"/>
        <v>61.09</v>
      </c>
      <c r="J97" s="226">
        <f t="shared" si="10"/>
        <v>0.15584183673469387</v>
      </c>
      <c r="K97" s="230">
        <f t="shared" si="14"/>
        <v>1.611810125</v>
      </c>
      <c r="L97" s="220">
        <f t="shared" si="15"/>
        <v>8.828247638777215</v>
      </c>
      <c r="M97" s="231">
        <v>25.788962</v>
      </c>
    </row>
    <row r="98" spans="1:13" s="9" customFormat="1" ht="15">
      <c r="A98" s="205" t="s">
        <v>250</v>
      </c>
      <c r="B98" s="190">
        <v>700</v>
      </c>
      <c r="C98" s="308">
        <f>Volume!J98</f>
        <v>467.2</v>
      </c>
      <c r="D98" s="344">
        <v>74.04</v>
      </c>
      <c r="E98" s="218">
        <f t="shared" si="11"/>
        <v>51828.00000000001</v>
      </c>
      <c r="F98" s="223">
        <f t="shared" si="12"/>
        <v>15.84760273972603</v>
      </c>
      <c r="G98" s="297">
        <f t="shared" si="9"/>
        <v>70076.83200000001</v>
      </c>
      <c r="H98" s="295">
        <v>5.58</v>
      </c>
      <c r="I98" s="219">
        <f t="shared" si="13"/>
        <v>100.10976000000001</v>
      </c>
      <c r="J98" s="226">
        <f t="shared" si="10"/>
        <v>0.2142760273972603</v>
      </c>
      <c r="K98" s="230">
        <f t="shared" si="14"/>
        <v>2.3358625</v>
      </c>
      <c r="L98" s="220">
        <f t="shared" si="15"/>
        <v>12.794045824804112</v>
      </c>
      <c r="M98" s="231">
        <v>37.3738</v>
      </c>
    </row>
    <row r="99" spans="1:13" s="9" customFormat="1" ht="15">
      <c r="A99" s="205" t="s">
        <v>113</v>
      </c>
      <c r="B99" s="190">
        <v>550</v>
      </c>
      <c r="C99" s="308">
        <f>Volume!J99</f>
        <v>527.55</v>
      </c>
      <c r="D99" s="344">
        <v>59.86</v>
      </c>
      <c r="E99" s="218">
        <f t="shared" si="11"/>
        <v>32923</v>
      </c>
      <c r="F99" s="223">
        <f t="shared" si="12"/>
        <v>11.346791773291633</v>
      </c>
      <c r="G99" s="297">
        <f t="shared" si="9"/>
        <v>47430.625</v>
      </c>
      <c r="H99" s="295">
        <v>5</v>
      </c>
      <c r="I99" s="219">
        <f t="shared" si="13"/>
        <v>86.2375</v>
      </c>
      <c r="J99" s="226">
        <f t="shared" si="10"/>
        <v>0.16346791773291633</v>
      </c>
      <c r="K99" s="230">
        <f t="shared" si="14"/>
        <v>2.32136125</v>
      </c>
      <c r="L99" s="220">
        <f t="shared" si="15"/>
        <v>12.714619207433891</v>
      </c>
      <c r="M99" s="231">
        <v>37.14178</v>
      </c>
    </row>
    <row r="100" spans="1:13" s="8" customFormat="1" ht="15">
      <c r="A100" s="205" t="s">
        <v>164</v>
      </c>
      <c r="B100" s="190">
        <v>550</v>
      </c>
      <c r="C100" s="308">
        <f>Volume!J100</f>
        <v>609.8</v>
      </c>
      <c r="D100" s="344">
        <v>73.59</v>
      </c>
      <c r="E100" s="218">
        <f t="shared" si="11"/>
        <v>40474.5</v>
      </c>
      <c r="F100" s="223">
        <f t="shared" si="12"/>
        <v>12.067891111839948</v>
      </c>
      <c r="G100" s="297">
        <f aca="true" t="shared" si="16" ref="G100:G130">(B100*C100)*H100%+E100</f>
        <v>61637.609</v>
      </c>
      <c r="H100" s="295">
        <v>6.31</v>
      </c>
      <c r="I100" s="219">
        <f t="shared" si="13"/>
        <v>112.06837999999999</v>
      </c>
      <c r="J100" s="226">
        <f aca="true" t="shared" si="17" ref="J100:J130">I100/C100</f>
        <v>0.18377891111839947</v>
      </c>
      <c r="K100" s="230">
        <f t="shared" si="14"/>
        <v>2.462932375</v>
      </c>
      <c r="L100" s="220">
        <f t="shared" si="15"/>
        <v>13.490036193972728</v>
      </c>
      <c r="M100" s="231">
        <v>39.406918</v>
      </c>
    </row>
    <row r="101" spans="1:13" s="9" customFormat="1" ht="15">
      <c r="A101" s="205" t="s">
        <v>218</v>
      </c>
      <c r="B101" s="190">
        <v>300</v>
      </c>
      <c r="C101" s="308">
        <f>Volume!J101</f>
        <v>1277</v>
      </c>
      <c r="D101" s="344">
        <v>136.43</v>
      </c>
      <c r="E101" s="218">
        <f t="shared" si="11"/>
        <v>40929</v>
      </c>
      <c r="F101" s="223">
        <f t="shared" si="12"/>
        <v>10.68363351605325</v>
      </c>
      <c r="G101" s="297">
        <f t="shared" si="16"/>
        <v>60084</v>
      </c>
      <c r="H101" s="295">
        <v>5</v>
      </c>
      <c r="I101" s="219">
        <f t="shared" si="13"/>
        <v>200.28</v>
      </c>
      <c r="J101" s="226">
        <f t="shared" si="17"/>
        <v>0.1568363351605325</v>
      </c>
      <c r="K101" s="230">
        <f t="shared" si="14"/>
        <v>1.3764564375</v>
      </c>
      <c r="L101" s="220">
        <f t="shared" si="15"/>
        <v>7.539162402419498</v>
      </c>
      <c r="M101" s="231">
        <v>22.023303</v>
      </c>
    </row>
    <row r="102" spans="1:13" s="9" customFormat="1" ht="15">
      <c r="A102" s="205" t="s">
        <v>232</v>
      </c>
      <c r="B102" s="190">
        <v>3350</v>
      </c>
      <c r="C102" s="308">
        <f>Volume!J102</f>
        <v>63.9</v>
      </c>
      <c r="D102" s="344">
        <v>6.83</v>
      </c>
      <c r="E102" s="218">
        <f t="shared" si="11"/>
        <v>22880.5</v>
      </c>
      <c r="F102" s="223">
        <f t="shared" si="12"/>
        <v>10.688575899843505</v>
      </c>
      <c r="G102" s="297">
        <f t="shared" si="16"/>
        <v>33583.75</v>
      </c>
      <c r="H102" s="295">
        <v>5</v>
      </c>
      <c r="I102" s="219">
        <f t="shared" si="13"/>
        <v>10.025</v>
      </c>
      <c r="J102" s="226">
        <f t="shared" si="17"/>
        <v>0.15688575899843507</v>
      </c>
      <c r="K102" s="230">
        <f t="shared" si="14"/>
        <v>1.710367875</v>
      </c>
      <c r="L102" s="220">
        <f t="shared" si="15"/>
        <v>9.368070667696763</v>
      </c>
      <c r="M102" s="231">
        <v>27.365886</v>
      </c>
    </row>
    <row r="103" spans="1:13" s="9" customFormat="1" ht="15">
      <c r="A103" s="205" t="s">
        <v>251</v>
      </c>
      <c r="B103" s="190">
        <v>2700</v>
      </c>
      <c r="C103" s="308">
        <f>Volume!J103</f>
        <v>85.7</v>
      </c>
      <c r="D103" s="344">
        <v>8.84</v>
      </c>
      <c r="E103" s="218">
        <f t="shared" si="11"/>
        <v>23868</v>
      </c>
      <c r="F103" s="223">
        <f t="shared" si="12"/>
        <v>10.315052508751458</v>
      </c>
      <c r="G103" s="297">
        <f t="shared" si="16"/>
        <v>39209.157</v>
      </c>
      <c r="H103" s="295">
        <v>6.63</v>
      </c>
      <c r="I103" s="219">
        <f t="shared" si="13"/>
        <v>14.52191</v>
      </c>
      <c r="J103" s="226">
        <f t="shared" si="17"/>
        <v>0.16945052508751457</v>
      </c>
      <c r="K103" s="230">
        <f t="shared" si="14"/>
        <v>2.594460125</v>
      </c>
      <c r="L103" s="220">
        <f t="shared" si="15"/>
        <v>14.210443350101729</v>
      </c>
      <c r="M103" s="231">
        <v>41.511362</v>
      </c>
    </row>
    <row r="104" spans="1:13" s="9" customFormat="1" ht="15">
      <c r="A104" s="205" t="s">
        <v>219</v>
      </c>
      <c r="B104" s="190">
        <v>600</v>
      </c>
      <c r="C104" s="308">
        <f>Volume!J104</f>
        <v>476.75</v>
      </c>
      <c r="D104" s="344">
        <v>49.73</v>
      </c>
      <c r="E104" s="218">
        <f t="shared" si="11"/>
        <v>29837.999999999996</v>
      </c>
      <c r="F104" s="223">
        <f t="shared" si="12"/>
        <v>10.431043523859465</v>
      </c>
      <c r="G104" s="297">
        <f t="shared" si="16"/>
        <v>44140.5</v>
      </c>
      <c r="H104" s="295">
        <v>5</v>
      </c>
      <c r="I104" s="219">
        <f t="shared" si="13"/>
        <v>73.5675</v>
      </c>
      <c r="J104" s="226">
        <f t="shared" si="17"/>
        <v>0.15431043523859464</v>
      </c>
      <c r="K104" s="230">
        <f t="shared" si="14"/>
        <v>2.4772088125</v>
      </c>
      <c r="L104" s="220">
        <f t="shared" si="15"/>
        <v>13.568231462568354</v>
      </c>
      <c r="M104" s="231">
        <v>39.635341</v>
      </c>
    </row>
    <row r="105" spans="1:13" s="9" customFormat="1" ht="15">
      <c r="A105" s="205" t="s">
        <v>220</v>
      </c>
      <c r="B105" s="190">
        <v>500</v>
      </c>
      <c r="C105" s="308">
        <f>Volume!J105</f>
        <v>1247.05</v>
      </c>
      <c r="D105" s="344">
        <v>154.81</v>
      </c>
      <c r="E105" s="218">
        <f t="shared" si="11"/>
        <v>77405</v>
      </c>
      <c r="F105" s="223">
        <f t="shared" si="12"/>
        <v>12.414097269556153</v>
      </c>
      <c r="G105" s="297">
        <f t="shared" si="16"/>
        <v>108581.25</v>
      </c>
      <c r="H105" s="295">
        <v>5</v>
      </c>
      <c r="I105" s="219">
        <f t="shared" si="13"/>
        <v>217.1625</v>
      </c>
      <c r="J105" s="226">
        <f t="shared" si="17"/>
        <v>0.17414097269556153</v>
      </c>
      <c r="K105" s="230">
        <f t="shared" si="14"/>
        <v>1.8994160625</v>
      </c>
      <c r="L105" s="220">
        <f t="shared" si="15"/>
        <v>10.403530235188924</v>
      </c>
      <c r="M105" s="231">
        <v>30.390657</v>
      </c>
    </row>
    <row r="106" spans="1:13" s="8" customFormat="1" ht="15">
      <c r="A106" s="205" t="s">
        <v>51</v>
      </c>
      <c r="B106" s="190">
        <v>1600</v>
      </c>
      <c r="C106" s="308">
        <f>Volume!J106</f>
        <v>158.15</v>
      </c>
      <c r="D106" s="344">
        <v>16.88</v>
      </c>
      <c r="E106" s="218">
        <f t="shared" si="11"/>
        <v>27008</v>
      </c>
      <c r="F106" s="223">
        <f t="shared" si="12"/>
        <v>10.673411318368636</v>
      </c>
      <c r="G106" s="297">
        <f t="shared" si="16"/>
        <v>39660</v>
      </c>
      <c r="H106" s="295">
        <v>5</v>
      </c>
      <c r="I106" s="219">
        <f t="shared" si="13"/>
        <v>24.7875</v>
      </c>
      <c r="J106" s="226">
        <f t="shared" si="17"/>
        <v>0.15673411318368638</v>
      </c>
      <c r="K106" s="230">
        <f t="shared" si="14"/>
        <v>2.0414336875</v>
      </c>
      <c r="L106" s="220">
        <f t="shared" si="15"/>
        <v>11.181392802947022</v>
      </c>
      <c r="M106" s="231">
        <v>32.662939</v>
      </c>
    </row>
    <row r="107" spans="1:13" s="8" customFormat="1" ht="15">
      <c r="A107" s="205" t="s">
        <v>244</v>
      </c>
      <c r="B107" s="190">
        <v>375</v>
      </c>
      <c r="C107" s="308">
        <f>Volume!J107</f>
        <v>1135.4</v>
      </c>
      <c r="D107" s="344">
        <v>178.57</v>
      </c>
      <c r="E107" s="218">
        <f t="shared" si="11"/>
        <v>66963.75</v>
      </c>
      <c r="F107" s="223">
        <f t="shared" si="12"/>
        <v>15.727496917385942</v>
      </c>
      <c r="G107" s="297">
        <f t="shared" si="16"/>
        <v>89316.9375</v>
      </c>
      <c r="H107" s="295">
        <v>5.25</v>
      </c>
      <c r="I107" s="219">
        <f t="shared" si="13"/>
        <v>238.1785</v>
      </c>
      <c r="J107" s="226">
        <f t="shared" si="17"/>
        <v>0.20977496917385943</v>
      </c>
      <c r="K107" s="230">
        <f t="shared" si="14"/>
        <v>3.8280188125</v>
      </c>
      <c r="L107" s="220">
        <f t="shared" si="15"/>
        <v>20.96692254160389</v>
      </c>
      <c r="M107" s="231">
        <v>61.248301</v>
      </c>
    </row>
    <row r="108" spans="1:13" s="8" customFormat="1" ht="15">
      <c r="A108" s="213" t="s">
        <v>361</v>
      </c>
      <c r="B108" s="190">
        <v>350</v>
      </c>
      <c r="C108" s="308">
        <f>Volume!J108</f>
        <v>1003.7</v>
      </c>
      <c r="D108" s="344">
        <v>300.54</v>
      </c>
      <c r="E108" s="218">
        <f t="shared" si="11"/>
        <v>105189</v>
      </c>
      <c r="F108" s="223">
        <f t="shared" si="12"/>
        <v>29.943210122546578</v>
      </c>
      <c r="G108" s="297">
        <f t="shared" si="16"/>
        <v>123631.9875</v>
      </c>
      <c r="H108" s="295">
        <v>5.25</v>
      </c>
      <c r="I108" s="219">
        <f t="shared" si="13"/>
        <v>353.23425000000003</v>
      </c>
      <c r="J108" s="226">
        <f t="shared" si="17"/>
        <v>0.3519321012254658</v>
      </c>
      <c r="K108" s="230">
        <f t="shared" si="14"/>
        <v>2.5</v>
      </c>
      <c r="L108" s="220">
        <f t="shared" si="15"/>
        <v>13.693063937629153</v>
      </c>
      <c r="M108" s="231">
        <v>40</v>
      </c>
    </row>
    <row r="109" spans="1:13" s="8" customFormat="1" ht="15">
      <c r="A109" s="205" t="s">
        <v>195</v>
      </c>
      <c r="B109" s="190">
        <v>1500</v>
      </c>
      <c r="C109" s="308">
        <f>Volume!J109</f>
        <v>184.8</v>
      </c>
      <c r="D109" s="344">
        <v>32.09</v>
      </c>
      <c r="E109" s="218">
        <f t="shared" si="11"/>
        <v>48135.00000000001</v>
      </c>
      <c r="F109" s="223">
        <f t="shared" si="12"/>
        <v>17.364718614718615</v>
      </c>
      <c r="G109" s="297">
        <f t="shared" si="16"/>
        <v>68952.72</v>
      </c>
      <c r="H109" s="295">
        <v>7.51</v>
      </c>
      <c r="I109" s="219">
        <f t="shared" si="13"/>
        <v>45.96848</v>
      </c>
      <c r="J109" s="226">
        <f t="shared" si="17"/>
        <v>0.24874718614718613</v>
      </c>
      <c r="K109" s="230">
        <f t="shared" si="14"/>
        <v>2.5710660625</v>
      </c>
      <c r="L109" s="220">
        <f t="shared" si="15"/>
        <v>14.082308792672372</v>
      </c>
      <c r="M109" s="231">
        <v>41.137057</v>
      </c>
    </row>
    <row r="110" spans="1:13" s="8" customFormat="1" ht="15">
      <c r="A110" s="205" t="s">
        <v>196</v>
      </c>
      <c r="B110" s="190">
        <v>850</v>
      </c>
      <c r="C110" s="308">
        <f>Volume!J110</f>
        <v>345.05</v>
      </c>
      <c r="D110" s="344">
        <v>72.28</v>
      </c>
      <c r="E110" s="218">
        <f t="shared" si="11"/>
        <v>61438</v>
      </c>
      <c r="F110" s="223">
        <f t="shared" si="12"/>
        <v>20.947688740762207</v>
      </c>
      <c r="G110" s="297">
        <f t="shared" si="16"/>
        <v>76102.625</v>
      </c>
      <c r="H110" s="295">
        <v>5</v>
      </c>
      <c r="I110" s="219">
        <f t="shared" si="13"/>
        <v>89.5325</v>
      </c>
      <c r="J110" s="226">
        <f t="shared" si="17"/>
        <v>0.2594768874076221</v>
      </c>
      <c r="K110" s="230">
        <f t="shared" si="14"/>
        <v>3.23027275</v>
      </c>
      <c r="L110" s="220">
        <f t="shared" si="15"/>
        <v>17.692932520692462</v>
      </c>
      <c r="M110" s="231">
        <v>51.684364</v>
      </c>
    </row>
    <row r="111" spans="1:13" s="8" customFormat="1" ht="15">
      <c r="A111" s="205" t="s">
        <v>165</v>
      </c>
      <c r="B111" s="190">
        <v>875</v>
      </c>
      <c r="C111" s="308">
        <f>Volume!J111</f>
        <v>541.7</v>
      </c>
      <c r="D111" s="344">
        <v>71.36</v>
      </c>
      <c r="E111" s="218">
        <f t="shared" si="11"/>
        <v>62440</v>
      </c>
      <c r="F111" s="223">
        <f t="shared" si="12"/>
        <v>13.173343178881296</v>
      </c>
      <c r="G111" s="297">
        <f t="shared" si="16"/>
        <v>98605.24625</v>
      </c>
      <c r="H111" s="295">
        <v>7.63</v>
      </c>
      <c r="I111" s="219">
        <f t="shared" si="13"/>
        <v>112.69171</v>
      </c>
      <c r="J111" s="226">
        <f t="shared" si="17"/>
        <v>0.20803343178881298</v>
      </c>
      <c r="K111" s="230">
        <f t="shared" si="14"/>
        <v>2.570947875</v>
      </c>
      <c r="L111" s="220">
        <f t="shared" si="15"/>
        <v>14.081661453074721</v>
      </c>
      <c r="M111" s="231">
        <v>41.135166</v>
      </c>
    </row>
    <row r="112" spans="1:13" s="8" customFormat="1" ht="15">
      <c r="A112" s="205" t="s">
        <v>166</v>
      </c>
      <c r="B112" s="190">
        <v>450</v>
      </c>
      <c r="C112" s="308">
        <f>Volume!J112</f>
        <v>984.25</v>
      </c>
      <c r="D112" s="344">
        <v>101.97</v>
      </c>
      <c r="E112" s="218">
        <f t="shared" si="11"/>
        <v>45886.5</v>
      </c>
      <c r="F112" s="223">
        <f t="shared" si="12"/>
        <v>10.36017272034544</v>
      </c>
      <c r="G112" s="297">
        <f t="shared" si="16"/>
        <v>68032.125</v>
      </c>
      <c r="H112" s="295">
        <v>5</v>
      </c>
      <c r="I112" s="219">
        <f t="shared" si="13"/>
        <v>151.1825</v>
      </c>
      <c r="J112" s="226">
        <f t="shared" si="17"/>
        <v>0.1536017272034544</v>
      </c>
      <c r="K112" s="230">
        <f t="shared" si="14"/>
        <v>1.86054475</v>
      </c>
      <c r="L112" s="220">
        <f t="shared" si="15"/>
        <v>10.1906232882281</v>
      </c>
      <c r="M112" s="231">
        <v>29.768716</v>
      </c>
    </row>
    <row r="113" spans="1:13" s="8" customFormat="1" ht="15">
      <c r="A113" s="205" t="s">
        <v>230</v>
      </c>
      <c r="B113" s="190">
        <v>250</v>
      </c>
      <c r="C113" s="308">
        <f>Volume!J113</f>
        <v>1407.9</v>
      </c>
      <c r="D113" s="344">
        <v>249.69</v>
      </c>
      <c r="E113" s="218">
        <f t="shared" si="11"/>
        <v>62422.5</v>
      </c>
      <c r="F113" s="223">
        <f t="shared" si="12"/>
        <v>17.73492435542297</v>
      </c>
      <c r="G113" s="297">
        <f t="shared" si="16"/>
        <v>84984.0975</v>
      </c>
      <c r="H113" s="295">
        <v>6.41</v>
      </c>
      <c r="I113" s="219">
        <f t="shared" si="13"/>
        <v>339.93639</v>
      </c>
      <c r="J113" s="226">
        <f t="shared" si="17"/>
        <v>0.2414492435542297</v>
      </c>
      <c r="K113" s="230">
        <f t="shared" si="14"/>
        <v>3.3137528125</v>
      </c>
      <c r="L113" s="220">
        <f t="shared" si="15"/>
        <v>18.150171654024373</v>
      </c>
      <c r="M113" s="231">
        <v>53.020045</v>
      </c>
    </row>
    <row r="114" spans="1:13" s="9" customFormat="1" ht="15">
      <c r="A114" s="205" t="s">
        <v>245</v>
      </c>
      <c r="B114" s="190">
        <v>200</v>
      </c>
      <c r="C114" s="308">
        <f>Volume!J114</f>
        <v>1291.8</v>
      </c>
      <c r="D114" s="344">
        <v>153.73</v>
      </c>
      <c r="E114" s="218">
        <f t="shared" si="11"/>
        <v>30745.999999999996</v>
      </c>
      <c r="F114" s="223">
        <f t="shared" si="12"/>
        <v>11.900448985911131</v>
      </c>
      <c r="G114" s="297">
        <f t="shared" si="16"/>
        <v>45808.38799999999</v>
      </c>
      <c r="H114" s="295">
        <v>5.83</v>
      </c>
      <c r="I114" s="219">
        <f t="shared" si="13"/>
        <v>229.04193999999995</v>
      </c>
      <c r="J114" s="226">
        <f t="shared" si="17"/>
        <v>0.1773044898591113</v>
      </c>
      <c r="K114" s="230">
        <f t="shared" si="14"/>
        <v>2.1643918125</v>
      </c>
      <c r="L114" s="220">
        <f t="shared" si="15"/>
        <v>11.85486218985742</v>
      </c>
      <c r="M114" s="231">
        <v>34.630269</v>
      </c>
    </row>
    <row r="115" spans="1:13" s="8" customFormat="1" ht="15">
      <c r="A115" s="205" t="s">
        <v>105</v>
      </c>
      <c r="B115" s="190">
        <v>7600</v>
      </c>
      <c r="C115" s="308">
        <f>Volume!J115</f>
        <v>71.7</v>
      </c>
      <c r="D115" s="344">
        <v>11.84</v>
      </c>
      <c r="E115" s="218">
        <f t="shared" si="11"/>
        <v>89984</v>
      </c>
      <c r="F115" s="223">
        <f t="shared" si="12"/>
        <v>16.513249651324966</v>
      </c>
      <c r="G115" s="297">
        <f t="shared" si="16"/>
        <v>120554.012</v>
      </c>
      <c r="H115" s="295">
        <v>5.61</v>
      </c>
      <c r="I115" s="219">
        <f t="shared" si="13"/>
        <v>15.86237</v>
      </c>
      <c r="J115" s="226">
        <f t="shared" si="17"/>
        <v>0.22123249651324964</v>
      </c>
      <c r="K115" s="230">
        <f t="shared" si="14"/>
        <v>2.076424375</v>
      </c>
      <c r="L115" s="220">
        <f t="shared" si="15"/>
        <v>11.373044691410662</v>
      </c>
      <c r="M115" s="231">
        <v>33.22279</v>
      </c>
    </row>
    <row r="116" spans="1:13" s="9" customFormat="1" ht="15">
      <c r="A116" s="205" t="s">
        <v>167</v>
      </c>
      <c r="B116" s="190">
        <v>1350</v>
      </c>
      <c r="C116" s="308">
        <f>Volume!J116</f>
        <v>220.55</v>
      </c>
      <c r="D116" s="344">
        <v>23.91</v>
      </c>
      <c r="E116" s="218">
        <f t="shared" si="11"/>
        <v>32278.5</v>
      </c>
      <c r="F116" s="223">
        <f t="shared" si="12"/>
        <v>10.841079120380865</v>
      </c>
      <c r="G116" s="297">
        <f t="shared" si="16"/>
        <v>47165.625</v>
      </c>
      <c r="H116" s="295">
        <v>5</v>
      </c>
      <c r="I116" s="219">
        <f t="shared" si="13"/>
        <v>34.9375</v>
      </c>
      <c r="J116" s="226">
        <f t="shared" si="17"/>
        <v>0.15841079120380866</v>
      </c>
      <c r="K116" s="230">
        <f t="shared" si="14"/>
        <v>1.383982</v>
      </c>
      <c r="L116" s="220">
        <f t="shared" si="15"/>
        <v>7.580381605811149</v>
      </c>
      <c r="M116" s="231">
        <v>22.143712</v>
      </c>
    </row>
    <row r="117" spans="1:13" s="9" customFormat="1" ht="15">
      <c r="A117" s="205" t="s">
        <v>223</v>
      </c>
      <c r="B117" s="190">
        <v>412</v>
      </c>
      <c r="C117" s="308">
        <f>Volume!J117</f>
        <v>884.55</v>
      </c>
      <c r="D117" s="344">
        <v>98.53</v>
      </c>
      <c r="E117" s="218">
        <f t="shared" si="11"/>
        <v>40594.36</v>
      </c>
      <c r="F117" s="223">
        <f t="shared" si="12"/>
        <v>11.13899723023006</v>
      </c>
      <c r="G117" s="297">
        <f t="shared" si="16"/>
        <v>58816.09</v>
      </c>
      <c r="H117" s="295">
        <v>5</v>
      </c>
      <c r="I117" s="219">
        <f t="shared" si="13"/>
        <v>142.7575</v>
      </c>
      <c r="J117" s="226">
        <f t="shared" si="17"/>
        <v>0.1613899723023006</v>
      </c>
      <c r="K117" s="230">
        <f t="shared" si="14"/>
        <v>1.677494375</v>
      </c>
      <c r="L117" s="220">
        <f t="shared" si="15"/>
        <v>9.188015092755302</v>
      </c>
      <c r="M117" s="231">
        <v>26.83991</v>
      </c>
    </row>
    <row r="118" spans="1:13" s="9" customFormat="1" ht="15">
      <c r="A118" s="205" t="s">
        <v>246</v>
      </c>
      <c r="B118" s="190">
        <v>800</v>
      </c>
      <c r="C118" s="308">
        <f>Volume!J118</f>
        <v>558.95</v>
      </c>
      <c r="D118" s="344">
        <v>68.08</v>
      </c>
      <c r="E118" s="218">
        <f t="shared" si="11"/>
        <v>54464</v>
      </c>
      <c r="F118" s="223">
        <f t="shared" si="12"/>
        <v>12.179980320243313</v>
      </c>
      <c r="G118" s="297">
        <f t="shared" si="16"/>
        <v>76822</v>
      </c>
      <c r="H118" s="295">
        <v>5</v>
      </c>
      <c r="I118" s="219">
        <f t="shared" si="13"/>
        <v>96.0275</v>
      </c>
      <c r="J118" s="226">
        <f t="shared" si="17"/>
        <v>0.17179980320243313</v>
      </c>
      <c r="K118" s="230">
        <f t="shared" si="14"/>
        <v>1.4315930625</v>
      </c>
      <c r="L118" s="220">
        <f t="shared" si="15"/>
        <v>7.841158134991531</v>
      </c>
      <c r="M118" s="231">
        <v>22.905489</v>
      </c>
    </row>
    <row r="119" spans="1:13" s="9" customFormat="1" ht="15">
      <c r="A119" s="205" t="s">
        <v>200</v>
      </c>
      <c r="B119" s="190">
        <v>675</v>
      </c>
      <c r="C119" s="308">
        <f>Volume!J119</f>
        <v>477.75</v>
      </c>
      <c r="D119" s="344">
        <v>58.54</v>
      </c>
      <c r="E119" s="218">
        <f t="shared" si="11"/>
        <v>39514.5</v>
      </c>
      <c r="F119" s="223">
        <f t="shared" si="12"/>
        <v>12.253270538984824</v>
      </c>
      <c r="G119" s="297">
        <f t="shared" si="16"/>
        <v>58024.92375</v>
      </c>
      <c r="H119" s="295">
        <v>5.74</v>
      </c>
      <c r="I119" s="219">
        <f t="shared" si="13"/>
        <v>85.96285</v>
      </c>
      <c r="J119" s="226">
        <f t="shared" si="17"/>
        <v>0.17993270538984826</v>
      </c>
      <c r="K119" s="230">
        <f t="shared" si="14"/>
        <v>1.858407875</v>
      </c>
      <c r="L119" s="220">
        <f t="shared" si="15"/>
        <v>10.17891914182741</v>
      </c>
      <c r="M119" s="231">
        <v>29.734526</v>
      </c>
    </row>
    <row r="120" spans="1:13" s="9" customFormat="1" ht="15">
      <c r="A120" s="205" t="s">
        <v>221</v>
      </c>
      <c r="B120" s="190">
        <v>275</v>
      </c>
      <c r="C120" s="308">
        <f>Volume!J120</f>
        <v>714.9</v>
      </c>
      <c r="D120" s="344">
        <v>76.65</v>
      </c>
      <c r="E120" s="218">
        <f t="shared" si="11"/>
        <v>21078.75</v>
      </c>
      <c r="F120" s="223">
        <f t="shared" si="12"/>
        <v>10.72177926982795</v>
      </c>
      <c r="G120" s="297">
        <f t="shared" si="16"/>
        <v>30908.625</v>
      </c>
      <c r="H120" s="295">
        <v>5</v>
      </c>
      <c r="I120" s="219">
        <f t="shared" si="13"/>
        <v>112.395</v>
      </c>
      <c r="J120" s="226">
        <f t="shared" si="17"/>
        <v>0.15721779269827948</v>
      </c>
      <c r="K120" s="230">
        <f t="shared" si="14"/>
        <v>1.5470550625</v>
      </c>
      <c r="L120" s="220">
        <f t="shared" si="15"/>
        <v>8.473569554338146</v>
      </c>
      <c r="M120" s="231">
        <v>24.752881</v>
      </c>
    </row>
    <row r="121" spans="1:13" s="8" customFormat="1" ht="15">
      <c r="A121" s="205" t="s">
        <v>133</v>
      </c>
      <c r="B121" s="190">
        <v>250</v>
      </c>
      <c r="C121" s="308">
        <f>Volume!J121</f>
        <v>1191.4</v>
      </c>
      <c r="D121" s="344">
        <v>123.67</v>
      </c>
      <c r="E121" s="218">
        <f t="shared" si="11"/>
        <v>30917.5</v>
      </c>
      <c r="F121" s="223">
        <f t="shared" si="12"/>
        <v>10.380224945442336</v>
      </c>
      <c r="G121" s="297">
        <f t="shared" si="16"/>
        <v>45810</v>
      </c>
      <c r="H121" s="295">
        <v>5</v>
      </c>
      <c r="I121" s="219">
        <f t="shared" si="13"/>
        <v>183.24</v>
      </c>
      <c r="J121" s="226">
        <f t="shared" si="17"/>
        <v>0.15380224945442336</v>
      </c>
      <c r="K121" s="230">
        <f t="shared" si="14"/>
        <v>1.7161753125</v>
      </c>
      <c r="L121" s="220">
        <f t="shared" si="15"/>
        <v>9.399879312897278</v>
      </c>
      <c r="M121" s="231">
        <v>27.458805</v>
      </c>
    </row>
    <row r="122" spans="1:13" s="8" customFormat="1" ht="15">
      <c r="A122" s="205" t="s">
        <v>247</v>
      </c>
      <c r="B122" s="190">
        <v>411</v>
      </c>
      <c r="C122" s="308">
        <f>Volume!J122</f>
        <v>789.15</v>
      </c>
      <c r="D122" s="344">
        <v>118.89</v>
      </c>
      <c r="E122" s="218">
        <f t="shared" si="11"/>
        <v>48863.79</v>
      </c>
      <c r="F122" s="223">
        <f t="shared" si="12"/>
        <v>15.065576886523473</v>
      </c>
      <c r="G122" s="297">
        <f t="shared" si="16"/>
        <v>66832.26201</v>
      </c>
      <c r="H122" s="295">
        <v>5.54</v>
      </c>
      <c r="I122" s="219">
        <f t="shared" si="13"/>
        <v>162.60891</v>
      </c>
      <c r="J122" s="226">
        <f t="shared" si="17"/>
        <v>0.20605576886523477</v>
      </c>
      <c r="K122" s="230">
        <f t="shared" si="14"/>
        <v>2.2759976875</v>
      </c>
      <c r="L122" s="220">
        <f t="shared" si="15"/>
        <v>12.466152742733438</v>
      </c>
      <c r="M122" s="231">
        <v>36.415963</v>
      </c>
    </row>
    <row r="123" spans="1:13" s="9" customFormat="1" ht="15">
      <c r="A123" s="205" t="s">
        <v>188</v>
      </c>
      <c r="B123" s="190">
        <v>2950</v>
      </c>
      <c r="C123" s="308">
        <f>Volume!J123</f>
        <v>84.25</v>
      </c>
      <c r="D123" s="344">
        <v>11.34</v>
      </c>
      <c r="E123" s="218">
        <f t="shared" si="11"/>
        <v>33453</v>
      </c>
      <c r="F123" s="223">
        <f t="shared" si="12"/>
        <v>13.459940652818991</v>
      </c>
      <c r="G123" s="297">
        <f t="shared" si="16"/>
        <v>47097.708750000005</v>
      </c>
      <c r="H123" s="295">
        <v>5.49</v>
      </c>
      <c r="I123" s="219">
        <f t="shared" si="13"/>
        <v>15.965325000000002</v>
      </c>
      <c r="J123" s="226">
        <f t="shared" si="17"/>
        <v>0.18949940652818995</v>
      </c>
      <c r="K123" s="230">
        <f t="shared" si="14"/>
        <v>2.7328121875</v>
      </c>
      <c r="L123" s="220">
        <f t="shared" si="15"/>
        <v>14.968228805187875</v>
      </c>
      <c r="M123" s="231">
        <v>43.724995</v>
      </c>
    </row>
    <row r="124" spans="1:13" s="8" customFormat="1" ht="15">
      <c r="A124" s="205" t="s">
        <v>96</v>
      </c>
      <c r="B124" s="190">
        <v>4200</v>
      </c>
      <c r="C124" s="308">
        <f>Volume!J124</f>
        <v>122.05</v>
      </c>
      <c r="D124" s="344">
        <v>21.46</v>
      </c>
      <c r="E124" s="218">
        <f t="shared" si="11"/>
        <v>90132</v>
      </c>
      <c r="F124" s="223">
        <f t="shared" si="12"/>
        <v>17.582957804178616</v>
      </c>
      <c r="G124" s="297">
        <f t="shared" si="16"/>
        <v>115762.5</v>
      </c>
      <c r="H124" s="295">
        <v>5</v>
      </c>
      <c r="I124" s="219">
        <f t="shared" si="13"/>
        <v>27.5625</v>
      </c>
      <c r="J124" s="226">
        <f t="shared" si="17"/>
        <v>0.22582957804178616</v>
      </c>
      <c r="K124" s="230">
        <f t="shared" si="14"/>
        <v>2.1345306875</v>
      </c>
      <c r="L124" s="220">
        <f t="shared" si="15"/>
        <v>11.691306072307604</v>
      </c>
      <c r="M124" s="231">
        <v>34.152491</v>
      </c>
    </row>
    <row r="125" spans="1:13" s="8" customFormat="1" ht="15">
      <c r="A125" s="205" t="s">
        <v>168</v>
      </c>
      <c r="B125" s="190">
        <v>900</v>
      </c>
      <c r="C125" s="308">
        <f>Volume!J125</f>
        <v>463.6</v>
      </c>
      <c r="D125" s="344">
        <v>50.73</v>
      </c>
      <c r="E125" s="218">
        <f t="shared" si="11"/>
        <v>45657</v>
      </c>
      <c r="F125" s="223">
        <f t="shared" si="12"/>
        <v>10.94262295081967</v>
      </c>
      <c r="G125" s="297">
        <f t="shared" si="16"/>
        <v>66519</v>
      </c>
      <c r="H125" s="295">
        <v>5</v>
      </c>
      <c r="I125" s="219">
        <f t="shared" si="13"/>
        <v>73.91</v>
      </c>
      <c r="J125" s="226">
        <f t="shared" si="17"/>
        <v>0.1594262295081967</v>
      </c>
      <c r="K125" s="230">
        <f t="shared" si="14"/>
        <v>2.4682371875</v>
      </c>
      <c r="L125" s="220">
        <f t="shared" si="15"/>
        <v>13.519091848668584</v>
      </c>
      <c r="M125" s="231">
        <v>39.491795</v>
      </c>
    </row>
    <row r="126" spans="1:13" s="8" customFormat="1" ht="15">
      <c r="A126" s="205" t="s">
        <v>169</v>
      </c>
      <c r="B126" s="190">
        <v>6900</v>
      </c>
      <c r="C126" s="308">
        <f>Volume!J126</f>
        <v>46.8</v>
      </c>
      <c r="D126" s="344">
        <v>6.92</v>
      </c>
      <c r="E126" s="218">
        <f t="shared" si="11"/>
        <v>47748</v>
      </c>
      <c r="F126" s="223">
        <f t="shared" si="12"/>
        <v>14.786324786324787</v>
      </c>
      <c r="G126" s="297">
        <f t="shared" si="16"/>
        <v>64120.044</v>
      </c>
      <c r="H126" s="295">
        <v>5.07</v>
      </c>
      <c r="I126" s="219">
        <f t="shared" si="13"/>
        <v>9.29276</v>
      </c>
      <c r="J126" s="226">
        <f t="shared" si="17"/>
        <v>0.19856324786324786</v>
      </c>
      <c r="K126" s="230">
        <f t="shared" si="14"/>
        <v>1.991150125</v>
      </c>
      <c r="L126" s="220">
        <f t="shared" si="15"/>
        <v>10.905978388417312</v>
      </c>
      <c r="M126" s="231">
        <v>31.858402</v>
      </c>
    </row>
    <row r="127" spans="1:13" s="9" customFormat="1" ht="15">
      <c r="A127" s="205" t="s">
        <v>170</v>
      </c>
      <c r="B127" s="190">
        <v>525</v>
      </c>
      <c r="C127" s="308">
        <f>Volume!J127</f>
        <v>410.65</v>
      </c>
      <c r="D127" s="344">
        <v>47.8</v>
      </c>
      <c r="E127" s="218">
        <f t="shared" si="11"/>
        <v>25095</v>
      </c>
      <c r="F127" s="223">
        <f t="shared" si="12"/>
        <v>11.640082795568002</v>
      </c>
      <c r="G127" s="297">
        <f t="shared" si="16"/>
        <v>38052.034125</v>
      </c>
      <c r="H127" s="295">
        <v>6.01</v>
      </c>
      <c r="I127" s="219">
        <f t="shared" si="13"/>
        <v>72.480065</v>
      </c>
      <c r="J127" s="226">
        <f t="shared" si="17"/>
        <v>0.17650082795568</v>
      </c>
      <c r="K127" s="230">
        <f t="shared" si="14"/>
        <v>2.1986408125</v>
      </c>
      <c r="L127" s="220">
        <f t="shared" si="15"/>
        <v>12.042451688577364</v>
      </c>
      <c r="M127" s="231">
        <v>35.178253</v>
      </c>
    </row>
    <row r="128" spans="1:13" s="8" customFormat="1" ht="15">
      <c r="A128" s="205" t="s">
        <v>52</v>
      </c>
      <c r="B128" s="190">
        <v>600</v>
      </c>
      <c r="C128" s="308">
        <f>Volume!J128</f>
        <v>597.5</v>
      </c>
      <c r="D128" s="344">
        <v>61.58</v>
      </c>
      <c r="E128" s="218">
        <f t="shared" si="11"/>
        <v>36948</v>
      </c>
      <c r="F128" s="223">
        <f t="shared" si="12"/>
        <v>10.306276150627616</v>
      </c>
      <c r="G128" s="297">
        <f t="shared" si="16"/>
        <v>54873</v>
      </c>
      <c r="H128" s="295">
        <v>5</v>
      </c>
      <c r="I128" s="219">
        <f t="shared" si="13"/>
        <v>91.455</v>
      </c>
      <c r="J128" s="226">
        <f t="shared" si="17"/>
        <v>0.15306276150627615</v>
      </c>
      <c r="K128" s="230">
        <f t="shared" si="14"/>
        <v>1.9608489375</v>
      </c>
      <c r="L128" s="220">
        <f t="shared" si="15"/>
        <v>10.740011949287876</v>
      </c>
      <c r="M128" s="231">
        <v>31.373583</v>
      </c>
    </row>
    <row r="129" spans="1:13" ht="14.25">
      <c r="A129" s="205" t="s">
        <v>171</v>
      </c>
      <c r="B129" s="190">
        <v>600</v>
      </c>
      <c r="C129" s="308">
        <f>Volume!J129</f>
        <v>335.75</v>
      </c>
      <c r="D129" s="344">
        <v>35.76</v>
      </c>
      <c r="E129" s="218">
        <f t="shared" si="11"/>
        <v>21456</v>
      </c>
      <c r="F129" s="223">
        <f t="shared" si="12"/>
        <v>10.65078183172003</v>
      </c>
      <c r="G129" s="297">
        <f t="shared" si="16"/>
        <v>31528.5</v>
      </c>
      <c r="H129" s="295">
        <v>5</v>
      </c>
      <c r="I129" s="219">
        <f t="shared" si="13"/>
        <v>52.5475</v>
      </c>
      <c r="J129" s="226">
        <f t="shared" si="17"/>
        <v>0.1565078183172003</v>
      </c>
      <c r="K129" s="230">
        <f t="shared" si="14"/>
        <v>1.8346745</v>
      </c>
      <c r="L129" s="220">
        <f t="shared" si="15"/>
        <v>10.048926093295119</v>
      </c>
      <c r="M129" s="231">
        <v>29.354792</v>
      </c>
    </row>
    <row r="130" spans="1:13" ht="15" thickBot="1">
      <c r="A130" s="206" t="s">
        <v>226</v>
      </c>
      <c r="B130" s="190">
        <v>700</v>
      </c>
      <c r="C130" s="308">
        <f>Volume!J130</f>
        <v>290.95</v>
      </c>
      <c r="D130" s="344">
        <v>44.34</v>
      </c>
      <c r="E130" s="218">
        <f t="shared" si="11"/>
        <v>31038.000000000004</v>
      </c>
      <c r="F130" s="223">
        <f t="shared" si="12"/>
        <v>15.239731912699778</v>
      </c>
      <c r="G130" s="297">
        <f t="shared" si="16"/>
        <v>41221.25</v>
      </c>
      <c r="H130" s="295">
        <v>5</v>
      </c>
      <c r="I130" s="219">
        <f t="shared" si="13"/>
        <v>58.8875</v>
      </c>
      <c r="J130" s="226">
        <f t="shared" si="17"/>
        <v>0.2023973191269978</v>
      </c>
      <c r="K130" s="230">
        <f t="shared" si="14"/>
        <v>2.4774555625</v>
      </c>
      <c r="L130" s="220">
        <f t="shared" si="15"/>
        <v>13.569582967978999</v>
      </c>
      <c r="M130" s="231">
        <v>39.639289</v>
      </c>
    </row>
    <row r="131" spans="3:13" ht="14.25">
      <c r="C131" s="3"/>
      <c r="D131" s="115"/>
      <c r="H131" s="295"/>
      <c r="M131" s="72"/>
    </row>
    <row r="132" spans="3:13" ht="14.25">
      <c r="C132" s="3"/>
      <c r="D132" s="116"/>
      <c r="F132" s="68"/>
      <c r="H132" s="295"/>
      <c r="M132" s="72"/>
    </row>
    <row r="133" spans="3:13" ht="12.75">
      <c r="C133" s="3"/>
      <c r="D133" s="117"/>
      <c r="M133" s="72"/>
    </row>
    <row r="134" spans="3:13" ht="12.75">
      <c r="C134" s="3"/>
      <c r="D134" s="117"/>
      <c r="M134" s="2"/>
    </row>
    <row r="135" spans="3:13" ht="12.75">
      <c r="C135" s="3"/>
      <c r="D135" s="117"/>
      <c r="M135" s="2"/>
    </row>
    <row r="136" spans="3:13" ht="12.75">
      <c r="C136" s="3"/>
      <c r="D136" s="117"/>
      <c r="M136" s="2"/>
    </row>
    <row r="137" spans="3:13" ht="12.75">
      <c r="C137" s="3"/>
      <c r="D137" s="117"/>
      <c r="M137" s="2"/>
    </row>
    <row r="138" spans="3:13" ht="12.75">
      <c r="C138" s="3"/>
      <c r="D138" s="117"/>
      <c r="E138" s="3"/>
      <c r="F138" s="6"/>
      <c r="M138" s="2"/>
    </row>
    <row r="139" spans="3:13" ht="12.75">
      <c r="C139" s="3"/>
      <c r="D139" s="117"/>
      <c r="M139" s="2"/>
    </row>
    <row r="140" spans="3:13" ht="12.75">
      <c r="C140" s="3"/>
      <c r="D140" s="116"/>
      <c r="M140" s="2"/>
    </row>
    <row r="141" spans="3:13" ht="12.75">
      <c r="C141" s="3"/>
      <c r="D141" s="116"/>
      <c r="M141" s="2"/>
    </row>
    <row r="142" spans="3:13" ht="12.75">
      <c r="C142" s="3"/>
      <c r="D142" s="116"/>
      <c r="M142" s="2"/>
    </row>
    <row r="143" spans="3:13" ht="12.75">
      <c r="C143" s="3"/>
      <c r="D143" s="116"/>
      <c r="M143" s="2"/>
    </row>
    <row r="144" spans="3:13" ht="12.75">
      <c r="C144" s="3"/>
      <c r="D144" s="116"/>
      <c r="M144" s="2"/>
    </row>
    <row r="145" spans="1:13" ht="12.75">
      <c r="A145" s="78"/>
      <c r="C145" s="3"/>
      <c r="D145" s="116"/>
      <c r="M145" s="2"/>
    </row>
    <row r="146" spans="3:13" ht="12.75">
      <c r="C146" s="3"/>
      <c r="D146" s="116"/>
      <c r="M146" s="2"/>
    </row>
    <row r="147" spans="3:13" ht="12.75">
      <c r="C147" s="3"/>
      <c r="D147" s="116"/>
      <c r="M147" s="2"/>
    </row>
    <row r="148" spans="3:13" ht="12.75">
      <c r="C148" s="3"/>
      <c r="D148" s="116"/>
      <c r="M148" s="2"/>
    </row>
    <row r="149" spans="3:13" ht="12.75">
      <c r="C149" s="3"/>
      <c r="D149" s="116"/>
      <c r="M149" s="2"/>
    </row>
    <row r="150" spans="3:13" ht="12.75">
      <c r="C150" s="3"/>
      <c r="D150" s="116"/>
      <c r="M150" s="2"/>
    </row>
    <row r="151" spans="3:13" ht="12.75">
      <c r="C151" s="3"/>
      <c r="D151" s="116"/>
      <c r="M151" s="2"/>
    </row>
    <row r="152" spans="3:13" ht="12.75">
      <c r="C152" s="3"/>
      <c r="D152" s="116"/>
      <c r="M152" s="2"/>
    </row>
    <row r="153" spans="3:13" ht="12.75">
      <c r="C153" s="3"/>
      <c r="D153" s="116"/>
      <c r="M153" s="2"/>
    </row>
    <row r="154" spans="3:13" ht="12.75">
      <c r="C154" s="3"/>
      <c r="D154" s="116"/>
      <c r="M154" s="2"/>
    </row>
    <row r="155" spans="3:13" ht="12.75">
      <c r="C155" s="3"/>
      <c r="D155" s="116"/>
      <c r="M155" s="2"/>
    </row>
    <row r="156" spans="3:13" ht="12.75">
      <c r="C156" s="3"/>
      <c r="D156" s="116"/>
      <c r="M156" s="2"/>
    </row>
    <row r="157" spans="3:13" ht="12.75">
      <c r="C157" s="3"/>
      <c r="D157" s="116"/>
      <c r="M157" s="2"/>
    </row>
    <row r="158" spans="3:13" ht="12.75">
      <c r="C158" s="3"/>
      <c r="D158" s="116"/>
      <c r="M158" s="2"/>
    </row>
    <row r="159" spans="3:13" ht="12.75">
      <c r="C159" s="3"/>
      <c r="D159" s="116"/>
      <c r="M159" s="2"/>
    </row>
    <row r="160" spans="3:13" ht="12.75">
      <c r="C160" s="3"/>
      <c r="D160" s="116"/>
      <c r="M160" s="2"/>
    </row>
    <row r="161" spans="3:13" ht="12.75">
      <c r="C161" s="3"/>
      <c r="D161" s="116"/>
      <c r="M161" s="2"/>
    </row>
    <row r="162" spans="3:13" ht="12.75">
      <c r="C162" s="3"/>
      <c r="M162" s="2"/>
    </row>
    <row r="163" spans="3:13" ht="12.75">
      <c r="C163" s="3"/>
      <c r="M163" s="2"/>
    </row>
    <row r="164" ht="12.75">
      <c r="M164" s="2"/>
    </row>
    <row r="165" ht="12.75">
      <c r="M165" s="2"/>
    </row>
    <row r="166" ht="12.75">
      <c r="M166" s="2"/>
    </row>
    <row r="167" ht="12.75">
      <c r="M167" s="2"/>
    </row>
    <row r="168" ht="12.75">
      <c r="M168" s="2"/>
    </row>
    <row r="169" ht="12.75">
      <c r="M169" s="2"/>
    </row>
    <row r="170" ht="12.75">
      <c r="M170" s="2"/>
    </row>
    <row r="171" ht="12.75">
      <c r="M171" s="2"/>
    </row>
    <row r="172" ht="12.75">
      <c r="M172" s="2"/>
    </row>
    <row r="173" ht="12.75">
      <c r="M173" s="2"/>
    </row>
    <row r="174" ht="12.75">
      <c r="M174" s="2"/>
    </row>
    <row r="175" ht="12.75">
      <c r="M175" s="2"/>
    </row>
    <row r="176" ht="12.75">
      <c r="M176" s="2"/>
    </row>
    <row r="177" ht="12.75">
      <c r="M177" s="2"/>
    </row>
    <row r="178" ht="12.75">
      <c r="M178" s="2"/>
    </row>
    <row r="179" ht="12.75">
      <c r="M179" s="2"/>
    </row>
    <row r="180" ht="12.75">
      <c r="M180" s="2"/>
    </row>
    <row r="181" ht="12.75">
      <c r="M181" s="2"/>
    </row>
    <row r="182" ht="12.75">
      <c r="M182" s="2"/>
    </row>
    <row r="183" ht="12.75">
      <c r="M183" s="2"/>
    </row>
    <row r="184" ht="12.75">
      <c r="M184" s="2"/>
    </row>
    <row r="185" ht="12.75">
      <c r="M185" s="2"/>
    </row>
    <row r="186" ht="12.75">
      <c r="M186" s="2"/>
    </row>
    <row r="187" ht="12.75">
      <c r="M187" s="2"/>
    </row>
    <row r="188" ht="12.75">
      <c r="M188" s="2"/>
    </row>
    <row r="189" ht="12.75">
      <c r="M189" s="2"/>
    </row>
    <row r="190" ht="12.75">
      <c r="M190" s="2"/>
    </row>
    <row r="191" ht="12.75">
      <c r="M191" s="2"/>
    </row>
    <row r="192" ht="12.75">
      <c r="M192" s="2"/>
    </row>
    <row r="193" ht="12.75">
      <c r="M193" s="2"/>
    </row>
    <row r="194" ht="12.75">
      <c r="M194" s="2"/>
    </row>
    <row r="195" ht="12.75">
      <c r="M195" s="2"/>
    </row>
    <row r="196" ht="12.75">
      <c r="M196" s="2"/>
    </row>
    <row r="197" ht="12.75">
      <c r="M197" s="2"/>
    </row>
    <row r="198" ht="12.75">
      <c r="M198" s="2"/>
    </row>
    <row r="199" ht="12.75">
      <c r="M199" s="2"/>
    </row>
    <row r="200" ht="12.75">
      <c r="M200" s="2"/>
    </row>
    <row r="201" ht="12.75">
      <c r="M201" s="2"/>
    </row>
    <row r="202" ht="12.75">
      <c r="M202" s="2"/>
    </row>
    <row r="203" ht="12.75">
      <c r="M203" s="2"/>
    </row>
    <row r="204" ht="12.75">
      <c r="M204" s="2"/>
    </row>
    <row r="205" ht="12.75">
      <c r="M205" s="2"/>
    </row>
    <row r="206" ht="12.75">
      <c r="M206" s="2"/>
    </row>
    <row r="207" ht="12.75">
      <c r="M207" s="2"/>
    </row>
    <row r="208" ht="12.75">
      <c r="M208" s="2"/>
    </row>
    <row r="209" ht="12.75">
      <c r="M209" s="2"/>
    </row>
    <row r="210" ht="12.75">
      <c r="M210" s="2"/>
    </row>
    <row r="211" ht="12.75">
      <c r="M211" s="2"/>
    </row>
    <row r="212" ht="12.75">
      <c r="M212" s="2"/>
    </row>
    <row r="213" ht="12.75">
      <c r="M213" s="2"/>
    </row>
    <row r="214" ht="12.75">
      <c r="M214" s="2"/>
    </row>
    <row r="215" ht="12.75">
      <c r="M215" s="2"/>
    </row>
    <row r="216" ht="12.75">
      <c r="M216" s="2"/>
    </row>
    <row r="217" ht="12.75">
      <c r="M217" s="2"/>
    </row>
    <row r="218" ht="12.75">
      <c r="M218" s="2"/>
    </row>
    <row r="219" ht="12.75">
      <c r="M219" s="2"/>
    </row>
    <row r="220" ht="12.75">
      <c r="M220" s="2"/>
    </row>
    <row r="221" ht="12.75">
      <c r="M221" s="2"/>
    </row>
    <row r="222" ht="12.75">
      <c r="M222" s="2"/>
    </row>
    <row r="223" ht="12.75">
      <c r="M223" s="2"/>
    </row>
    <row r="224" ht="12.75">
      <c r="M224" s="2"/>
    </row>
    <row r="225" ht="12.75">
      <c r="M225" s="2"/>
    </row>
    <row r="226" ht="12.75">
      <c r="M226" s="2"/>
    </row>
    <row r="227" ht="12.75">
      <c r="M227" s="2"/>
    </row>
    <row r="228" ht="12.75">
      <c r="M228" s="2"/>
    </row>
    <row r="229" ht="12.75">
      <c r="M229" s="2"/>
    </row>
    <row r="230" ht="12.75">
      <c r="M230" s="2"/>
    </row>
    <row r="231" ht="12.75">
      <c r="M231" s="2"/>
    </row>
    <row r="232" ht="12.75">
      <c r="M232" s="2"/>
    </row>
    <row r="233" ht="12.75">
      <c r="M233" s="2"/>
    </row>
    <row r="234" ht="12.75">
      <c r="M234" s="2"/>
    </row>
    <row r="235" ht="12.75">
      <c r="M235" s="2"/>
    </row>
    <row r="236" ht="12.75">
      <c r="M236" s="2"/>
    </row>
    <row r="237" ht="12.75">
      <c r="M237" s="2"/>
    </row>
    <row r="238" ht="12.75">
      <c r="M238" s="2"/>
    </row>
    <row r="239" ht="12.75">
      <c r="M239" s="2"/>
    </row>
    <row r="240" ht="12.75">
      <c r="M240" s="2"/>
    </row>
    <row r="241" ht="12.75">
      <c r="M241" s="2"/>
    </row>
    <row r="242" ht="12.75">
      <c r="M242" s="2"/>
    </row>
    <row r="243" ht="12.75">
      <c r="M243" s="2"/>
    </row>
    <row r="244" ht="12.75">
      <c r="M244" s="2"/>
    </row>
    <row r="245" ht="12.75">
      <c r="M245" s="2"/>
    </row>
    <row r="246" ht="12.75">
      <c r="M246" s="2"/>
    </row>
    <row r="247" ht="12.75">
      <c r="M247" s="2"/>
    </row>
    <row r="248" ht="12.75">
      <c r="M248" s="2"/>
    </row>
    <row r="249" ht="12.75">
      <c r="M249" s="2"/>
    </row>
    <row r="250" ht="12.75">
      <c r="M250" s="2"/>
    </row>
    <row r="251" ht="12.75">
      <c r="M251" s="2"/>
    </row>
    <row r="252" ht="12.75">
      <c r="M252" s="2"/>
    </row>
    <row r="253" ht="12.75">
      <c r="M253" s="2"/>
    </row>
    <row r="254" ht="12.75">
      <c r="M254" s="2"/>
    </row>
    <row r="255" ht="12.75">
      <c r="M255" s="2"/>
    </row>
    <row r="256" ht="12.75">
      <c r="M256" s="2"/>
    </row>
    <row r="257" ht="12.75">
      <c r="M257" s="2"/>
    </row>
    <row r="258" ht="12.75">
      <c r="M258" s="2"/>
    </row>
    <row r="259" ht="12.75">
      <c r="M259" s="2"/>
    </row>
    <row r="260" ht="12.75">
      <c r="M260" s="2"/>
    </row>
    <row r="261" ht="12.75">
      <c r="M261" s="2"/>
    </row>
    <row r="262" ht="12.75">
      <c r="M262" s="6"/>
    </row>
    <row r="263" ht="12.75">
      <c r="M263" s="6"/>
    </row>
    <row r="264" ht="12.75">
      <c r="M264" s="6"/>
    </row>
    <row r="265" ht="12.75">
      <c r="M265" s="6"/>
    </row>
    <row r="266" ht="12.75">
      <c r="M266" s="6"/>
    </row>
    <row r="267" ht="12.75">
      <c r="M267" s="6"/>
    </row>
    <row r="268" ht="12.75">
      <c r="M268" s="6"/>
    </row>
    <row r="269" ht="12.75">
      <c r="M269" s="6"/>
    </row>
    <row r="270" ht="12.75">
      <c r="M270" s="6"/>
    </row>
    <row r="271" ht="12.75">
      <c r="M271" s="6"/>
    </row>
    <row r="272" ht="12.75">
      <c r="M272" s="6"/>
    </row>
    <row r="273" ht="12.75">
      <c r="M273" s="6"/>
    </row>
    <row r="274" ht="12.75">
      <c r="M274" s="6"/>
    </row>
    <row r="275" ht="12.75">
      <c r="M275" s="6"/>
    </row>
    <row r="276" ht="12.75">
      <c r="M276" s="6"/>
    </row>
    <row r="277" ht="12.75">
      <c r="M277" s="6"/>
    </row>
    <row r="278" ht="12.75">
      <c r="M278" s="6"/>
    </row>
    <row r="279" ht="12.75">
      <c r="M279" s="6"/>
    </row>
    <row r="280" ht="12.75">
      <c r="M280" s="6"/>
    </row>
    <row r="281" ht="12.75">
      <c r="M281" s="6"/>
    </row>
    <row r="282" ht="12.75">
      <c r="M282" s="6"/>
    </row>
    <row r="283" ht="12.75">
      <c r="M283" s="6"/>
    </row>
    <row r="284" ht="12.75">
      <c r="M284" s="6"/>
    </row>
    <row r="285" ht="12.75">
      <c r="M285" s="6"/>
    </row>
    <row r="286" ht="12.75">
      <c r="M286" s="6"/>
    </row>
    <row r="287" ht="12.75">
      <c r="M287" s="6"/>
    </row>
    <row r="288" ht="12.75">
      <c r="M288" s="6"/>
    </row>
    <row r="289" ht="12.75">
      <c r="M289" s="6"/>
    </row>
    <row r="290" ht="12.75">
      <c r="M290" s="6"/>
    </row>
    <row r="291" ht="12.75">
      <c r="M291" s="6"/>
    </row>
    <row r="292" ht="12.75">
      <c r="M292" s="6"/>
    </row>
    <row r="293" ht="12.75">
      <c r="M293" s="6"/>
    </row>
    <row r="294" ht="12.75">
      <c r="M294" s="6"/>
    </row>
    <row r="295" ht="12.75">
      <c r="M295" s="6"/>
    </row>
    <row r="296" ht="12.75">
      <c r="M296" s="6"/>
    </row>
    <row r="297" ht="12.75">
      <c r="M297" s="6"/>
    </row>
    <row r="298" ht="12.75">
      <c r="M298" s="6"/>
    </row>
    <row r="299" ht="12.75">
      <c r="M299" s="6"/>
    </row>
    <row r="300" ht="12.75">
      <c r="M300" s="6"/>
    </row>
    <row r="301" ht="12.75">
      <c r="M301" s="6"/>
    </row>
    <row r="302" ht="12.75">
      <c r="M302" s="6"/>
    </row>
    <row r="303" ht="12.75">
      <c r="M303" s="6"/>
    </row>
    <row r="304" ht="12.75">
      <c r="M304" s="6"/>
    </row>
    <row r="305" ht="12.75">
      <c r="M305" s="6"/>
    </row>
    <row r="306" ht="12.75">
      <c r="M306" s="6"/>
    </row>
    <row r="307" ht="12.75">
      <c r="M307" s="6"/>
    </row>
    <row r="308" ht="12.75">
      <c r="M308" s="6"/>
    </row>
    <row r="309" ht="12.75">
      <c r="M309" s="6"/>
    </row>
    <row r="310" ht="12.75">
      <c r="M310" s="6"/>
    </row>
    <row r="311" ht="12.75">
      <c r="M311" s="6"/>
    </row>
    <row r="312" ht="12.75">
      <c r="M312" s="6"/>
    </row>
    <row r="313" ht="12.75">
      <c r="M313" s="6"/>
    </row>
    <row r="314" ht="12.75">
      <c r="M314" s="6"/>
    </row>
    <row r="315" ht="12.75">
      <c r="M315" s="6"/>
    </row>
    <row r="316" ht="12.75">
      <c r="M316" s="6"/>
    </row>
    <row r="317" ht="12.75">
      <c r="M317" s="6"/>
    </row>
    <row r="318" ht="12.75">
      <c r="M318" s="6"/>
    </row>
    <row r="319" ht="12.75">
      <c r="M319" s="6"/>
    </row>
    <row r="320" ht="12.75">
      <c r="M320" s="6"/>
    </row>
    <row r="321" ht="12.75">
      <c r="M321" s="6"/>
    </row>
    <row r="322" ht="12.75">
      <c r="M322" s="6"/>
    </row>
    <row r="323" ht="12.75">
      <c r="M323" s="6"/>
    </row>
    <row r="324" ht="12.75">
      <c r="M324" s="6"/>
    </row>
    <row r="325" ht="12.75">
      <c r="M325" s="6"/>
    </row>
    <row r="326" ht="12.75">
      <c r="M326" s="6"/>
    </row>
    <row r="327" ht="12.75">
      <c r="M327" s="6"/>
    </row>
    <row r="328" ht="12.75">
      <c r="M328" s="6"/>
    </row>
    <row r="329" ht="12.75">
      <c r="M329" s="6"/>
    </row>
    <row r="330" ht="12.75">
      <c r="M330" s="6"/>
    </row>
    <row r="331" ht="12.75">
      <c r="M331" s="6"/>
    </row>
    <row r="332" ht="12.75">
      <c r="M332" s="6"/>
    </row>
    <row r="333" ht="12.75">
      <c r="M333" s="6"/>
    </row>
    <row r="334" ht="12.75">
      <c r="M334" s="6"/>
    </row>
    <row r="335" ht="12.75">
      <c r="M335" s="6"/>
    </row>
    <row r="336" ht="12.75">
      <c r="M336" s="6"/>
    </row>
    <row r="337" ht="12.75">
      <c r="M337" s="6"/>
    </row>
    <row r="338" ht="12.75">
      <c r="M338" s="6"/>
    </row>
    <row r="339" ht="12.75">
      <c r="M339" s="6"/>
    </row>
    <row r="340" ht="12.75">
      <c r="M340" s="6"/>
    </row>
    <row r="341" ht="12.75">
      <c r="M341" s="6"/>
    </row>
    <row r="342" ht="12.75">
      <c r="M342" s="6"/>
    </row>
    <row r="343" ht="12.75">
      <c r="M343" s="6"/>
    </row>
    <row r="344" ht="12.75">
      <c r="M344" s="6"/>
    </row>
    <row r="345" ht="12.75">
      <c r="M345" s="6"/>
    </row>
    <row r="346" ht="12.75">
      <c r="M346" s="6"/>
    </row>
    <row r="347" ht="12.75">
      <c r="M347" s="6"/>
    </row>
    <row r="348" ht="12.75">
      <c r="M348" s="6"/>
    </row>
    <row r="349" ht="12.75">
      <c r="M349" s="6"/>
    </row>
    <row r="350" ht="12.75">
      <c r="M350" s="6"/>
    </row>
    <row r="351" ht="12.75">
      <c r="M351" s="6"/>
    </row>
    <row r="352" ht="12.75">
      <c r="M352" s="6"/>
    </row>
    <row r="353" ht="12.75">
      <c r="M353" s="6"/>
    </row>
    <row r="354" ht="12.75">
      <c r="M354" s="6"/>
    </row>
    <row r="355" ht="12.75">
      <c r="M355" s="6"/>
    </row>
    <row r="356" ht="12.75">
      <c r="M356" s="6"/>
    </row>
    <row r="357" ht="12.75">
      <c r="M357" s="6"/>
    </row>
    <row r="358" ht="12.75">
      <c r="M358" s="6"/>
    </row>
    <row r="359" ht="12.75">
      <c r="M359" s="6"/>
    </row>
    <row r="360" ht="12.75">
      <c r="M360" s="6"/>
    </row>
    <row r="361" ht="12.75">
      <c r="M361" s="6"/>
    </row>
    <row r="362" ht="12.75">
      <c r="M362" s="6"/>
    </row>
    <row r="363" ht="12.75">
      <c r="M363" s="6"/>
    </row>
    <row r="364" ht="12.75">
      <c r="M364" s="6"/>
    </row>
    <row r="365" ht="12.75">
      <c r="M365" s="6"/>
    </row>
    <row r="366" ht="12.75">
      <c r="M366" s="6"/>
    </row>
    <row r="367" ht="12.75">
      <c r="M367" s="6"/>
    </row>
    <row r="368" ht="12.75">
      <c r="M368" s="6"/>
    </row>
    <row r="369" ht="12.75">
      <c r="M369" s="6"/>
    </row>
    <row r="370" ht="12.75">
      <c r="M370" s="6"/>
    </row>
    <row r="371" ht="12.75">
      <c r="M371" s="6"/>
    </row>
    <row r="372" ht="12.75">
      <c r="M372" s="6"/>
    </row>
    <row r="373" ht="12.75">
      <c r="M373" s="6"/>
    </row>
    <row r="374" ht="12.75">
      <c r="M374" s="6"/>
    </row>
    <row r="375" ht="12.75">
      <c r="M375" s="6"/>
    </row>
    <row r="376" ht="12.75">
      <c r="M376" s="6"/>
    </row>
    <row r="377" ht="12.75">
      <c r="M377" s="6"/>
    </row>
    <row r="378" ht="12.75">
      <c r="M378" s="6"/>
    </row>
    <row r="379" ht="12.75">
      <c r="M379" s="6"/>
    </row>
    <row r="380" ht="12.75">
      <c r="M380" s="6"/>
    </row>
    <row r="381" ht="12.75">
      <c r="M381" s="6"/>
    </row>
    <row r="382" ht="12.75">
      <c r="M382" s="6"/>
    </row>
    <row r="383" ht="12.75">
      <c r="M383" s="6"/>
    </row>
    <row r="384" ht="12.75">
      <c r="M384" s="6"/>
    </row>
    <row r="385" ht="12.75">
      <c r="M385" s="6"/>
    </row>
    <row r="386" ht="12.75">
      <c r="M386" s="6"/>
    </row>
    <row r="387" ht="12.75">
      <c r="M387" s="6"/>
    </row>
    <row r="388" ht="12.75">
      <c r="M388" s="6"/>
    </row>
    <row r="389" ht="12.75">
      <c r="M389" s="6"/>
    </row>
    <row r="390" ht="12.75">
      <c r="M390" s="6"/>
    </row>
    <row r="391" ht="12.75">
      <c r="M391" s="6"/>
    </row>
    <row r="392" ht="12.75">
      <c r="M392" s="6"/>
    </row>
    <row r="393" ht="12.75">
      <c r="M393" s="6"/>
    </row>
    <row r="394" ht="12.75">
      <c r="M394" s="6"/>
    </row>
    <row r="395" ht="12.75">
      <c r="M395" s="6"/>
    </row>
    <row r="396" ht="12.75">
      <c r="M396" s="6"/>
    </row>
    <row r="397" ht="12.75">
      <c r="M397" s="6"/>
    </row>
    <row r="398" ht="12.75">
      <c r="M398" s="6"/>
    </row>
    <row r="399" ht="12.75">
      <c r="M399" s="6"/>
    </row>
    <row r="400" ht="12.75">
      <c r="M400" s="6"/>
    </row>
    <row r="401" ht="12.75">
      <c r="M401" s="6"/>
    </row>
    <row r="402" ht="12.75">
      <c r="M402" s="6"/>
    </row>
    <row r="403" ht="12.75">
      <c r="M403" s="6"/>
    </row>
    <row r="404" ht="12.75">
      <c r="M404" s="6"/>
    </row>
    <row r="405" ht="12.75">
      <c r="M405" s="6"/>
    </row>
    <row r="406" ht="12.75">
      <c r="M406" s="6"/>
    </row>
    <row r="407" ht="12.75">
      <c r="M407" s="6"/>
    </row>
    <row r="408" ht="12.75">
      <c r="M408" s="6"/>
    </row>
    <row r="409" ht="12.75">
      <c r="M409" s="6"/>
    </row>
    <row r="410" ht="12.75">
      <c r="M410" s="6"/>
    </row>
    <row r="411" ht="12.75">
      <c r="M411" s="6"/>
    </row>
    <row r="412" ht="12.75">
      <c r="M412" s="6"/>
    </row>
    <row r="413" ht="12.75">
      <c r="M413" s="6"/>
    </row>
    <row r="414" ht="12.75">
      <c r="M414" s="6"/>
    </row>
    <row r="415" ht="12.75">
      <c r="M415" s="3"/>
    </row>
    <row r="416" ht="12.75">
      <c r="M416" s="3"/>
    </row>
    <row r="417" ht="12.75">
      <c r="M417" s="3"/>
    </row>
    <row r="418" ht="12.75">
      <c r="M418" s="3"/>
    </row>
    <row r="419" ht="12.75">
      <c r="M419" s="3"/>
    </row>
    <row r="420" ht="12.75">
      <c r="M420" s="3"/>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2006-08-05T05:58:00Z</cp:lastPrinted>
  <dcterms:created xsi:type="dcterms:W3CDTF">2003-08-14T05:49:12Z</dcterms:created>
  <dcterms:modified xsi:type="dcterms:W3CDTF">2006-12-26T12:58:11Z</dcterms:modified>
  <cp:category/>
  <cp:version/>
  <cp:contentType/>
  <cp:contentStatus/>
</cp:coreProperties>
</file>